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VOLIKOGU\1_EELN6UD JA ALGMATERJALID\2017\03_november 2017\"/>
    </mc:Choice>
  </mc:AlternateContent>
  <bookViews>
    <workbookView xWindow="0" yWindow="0" windowWidth="20490" windowHeight="6960" tabRatio="790" firstSheet="2" activeTab="10"/>
  </bookViews>
  <sheets>
    <sheet name="RM" sheetId="169" state="hidden" r:id="rId1"/>
    <sheet name="EE_kum" sheetId="173" state="hidden" r:id="rId2"/>
    <sheet name="EE" sheetId="4" r:id="rId3"/>
    <sheet name="KKT" sheetId="144" state="hidden" r:id="rId4"/>
    <sheet name="Lekked_inf_liitujad" sheetId="177" r:id="rId5"/>
    <sheet name="MAHUD" sheetId="162" r:id="rId6"/>
    <sheet name="LAEN" sheetId="46" r:id="rId7"/>
    <sheet name="ÜVK_KULUD" sheetId="164" r:id="rId8"/>
    <sheet name="Üldkulud" sheetId="174" r:id="rId9"/>
    <sheet name="KULUD" sheetId="159" r:id="rId10"/>
    <sheet name="ÜVKAK_FIN" sheetId="31" r:id="rId11"/>
    <sheet name="Kulum&amp;INV" sheetId="175" r:id="rId12"/>
    <sheet name="OPV" sheetId="172" r:id="rId13"/>
    <sheet name="VALD_ÜVKPV_31122014" sheetId="178" r:id="rId14"/>
    <sheet name="INV" sheetId="176" r:id="rId15"/>
    <sheet name="I_ALT" sheetId="165" state="hidden" r:id="rId16"/>
    <sheet name="II_ALT" sheetId="171" state="hidden" r:id="rId17"/>
    <sheet name="ALT_INV" sheetId="166" state="hidden" r:id="rId18"/>
    <sheet name="UULU Projekt" sheetId="179" state="hidden" r:id="rId19"/>
    <sheet name="KOOND" sheetId="155" r:id="rId20"/>
    <sheet name="STAT" sheetId="160" state="hidden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</externalReferences>
  <definedNames>
    <definedName name="__KP1">[1]Vooluhulgad!$F$52</definedName>
    <definedName name="__KP10" localSheetId="16">#REF!</definedName>
    <definedName name="__KP10" localSheetId="11">#REF!</definedName>
    <definedName name="__KP10">#REF!</definedName>
    <definedName name="__KP2" localSheetId="16">#REF!</definedName>
    <definedName name="__KP2" localSheetId="11">#REF!</definedName>
    <definedName name="__KP2">#REF!</definedName>
    <definedName name="__KP3" localSheetId="16">#REF!</definedName>
    <definedName name="__KP3" localSheetId="11">#REF!</definedName>
    <definedName name="__KP3">#REF!</definedName>
    <definedName name="__KP4" localSheetId="16">#REF!</definedName>
    <definedName name="__KP4">#REF!</definedName>
    <definedName name="__KP5" localSheetId="16">#REF!</definedName>
    <definedName name="__KP5">#REF!</definedName>
    <definedName name="__KP6" localSheetId="16">#REF!</definedName>
    <definedName name="__KP6">#REF!</definedName>
    <definedName name="__KP7" localSheetId="16">#REF!</definedName>
    <definedName name="__KP7">#REF!</definedName>
    <definedName name="__KP8" localSheetId="16">#REF!</definedName>
    <definedName name="__KP8">#REF!</definedName>
    <definedName name="__KP9" localSheetId="16">#REF!</definedName>
    <definedName name="__KP9">#REF!</definedName>
    <definedName name="_KP1">[1]Vooluhulgad!$F$52</definedName>
    <definedName name="_KP10" localSheetId="16">#REF!</definedName>
    <definedName name="_KP10" localSheetId="11">#REF!</definedName>
    <definedName name="_KP10">#REF!</definedName>
    <definedName name="_KP2" localSheetId="16">#REF!</definedName>
    <definedName name="_KP2" localSheetId="11">#REF!</definedName>
    <definedName name="_KP2">#REF!</definedName>
    <definedName name="_KP3" localSheetId="16">#REF!</definedName>
    <definedName name="_KP3" localSheetId="11">#REF!</definedName>
    <definedName name="_KP3">#REF!</definedName>
    <definedName name="_KP4" localSheetId="16">#REF!</definedName>
    <definedName name="_KP4">#REF!</definedName>
    <definedName name="_KP5" localSheetId="16">#REF!</definedName>
    <definedName name="_KP5">#REF!</definedName>
    <definedName name="_KP6" localSheetId="16">#REF!</definedName>
    <definedName name="_KP6">#REF!</definedName>
    <definedName name="_KP7" localSheetId="16">#REF!</definedName>
    <definedName name="_KP7">#REF!</definedName>
    <definedName name="_KP8" localSheetId="16">#REF!</definedName>
    <definedName name="_KP8">#REF!</definedName>
    <definedName name="_KP9" localSheetId="16">#REF!</definedName>
    <definedName name="_KP9">#REF!</definedName>
    <definedName name="aastaindeks" localSheetId="11">[2]benefits!$I$41:$AM$41</definedName>
    <definedName name="aastaindeks" localSheetId="0">[2]benefits!$I$41:$AM$41</definedName>
    <definedName name="aastaindeks">[3]benefits!$I$41:$AM$41</definedName>
    <definedName name="abimaar" localSheetId="1">[4]grantrate!$S$29</definedName>
    <definedName name="abimaar" localSheetId="11">[4]grantrate!$S$29</definedName>
    <definedName name="abimaar" localSheetId="0">[4]grantrate!$S$29</definedName>
    <definedName name="abimaar">[5]grantrate!$S$29</definedName>
    <definedName name="AbstractionChargeCurrentIn" localSheetId="11">[2]Inputs!$H$187:$AP$187</definedName>
    <definedName name="AbstractionChargeCurrentIn" localSheetId="0">[2]Inputs!$H$187:$AP$187</definedName>
    <definedName name="AbstractionChargeCurrentIn">[3]Inputs!$H$187:$AP$187</definedName>
    <definedName name="Aeroobne_LongTime" localSheetId="17">#REF!</definedName>
    <definedName name="Aeroobne_LongTime" localSheetId="1">#REF!</definedName>
    <definedName name="Aeroobne_LongTime" localSheetId="16">#REF!</definedName>
    <definedName name="Aeroobne_LongTime" localSheetId="3">#REF!</definedName>
    <definedName name="Aeroobne_LongTime" localSheetId="11">#REF!</definedName>
    <definedName name="Aeroobne_LongTime" localSheetId="5">#REF!</definedName>
    <definedName name="Aeroobne_LongTime">#REF!</definedName>
    <definedName name="Aeroobne_ShortTime" localSheetId="17">#REF!</definedName>
    <definedName name="Aeroobne_ShortTime" localSheetId="1">#REF!</definedName>
    <definedName name="Aeroobne_ShortTime" localSheetId="16">#REF!</definedName>
    <definedName name="Aeroobne_ShortTime" localSheetId="3">#REF!</definedName>
    <definedName name="Aeroobne_ShortTime" localSheetId="5">#REF!</definedName>
    <definedName name="Aeroobne_ShortTime">#REF!</definedName>
    <definedName name="Afford_DW0" localSheetId="11">'[6]consumption WO'!$C$151:$AG$151</definedName>
    <definedName name="Afford_DW0" localSheetId="0">'[6]consumption WO'!$C$151:$AG$151</definedName>
    <definedName name="Afford_DW0">'[7]consumption WO'!$C$151:$AG$151</definedName>
    <definedName name="Afford_DW1" localSheetId="11">'[6]consumption With'!$C$151:$AG$151</definedName>
    <definedName name="Afford_DW1" localSheetId="0">'[6]consumption With'!$C$151:$AG$151</definedName>
    <definedName name="Afford_DW1">'[7]consumption With'!$C$151:$AG$151</definedName>
    <definedName name="Afford_WW0" localSheetId="11">'[6]consumption WO'!$C$152:$AG$152</definedName>
    <definedName name="Afford_WW0" localSheetId="0">'[6]consumption WO'!$C$152:$AG$152</definedName>
    <definedName name="Afford_WW0">'[7]consumption WO'!$C$152:$AG$152</definedName>
    <definedName name="Afford_WW1" localSheetId="11">'[6]consumption With'!$C$152:$AG$152</definedName>
    <definedName name="Afford_WW1" localSheetId="0">'[6]consumption With'!$C$152:$AG$152</definedName>
    <definedName name="Afford_WW1">'[7]consumption With'!$C$152:$AG$152</definedName>
    <definedName name="AffordabilityActual" localSheetId="1">[4]Workings!$H$352:$AK$352</definedName>
    <definedName name="AffordabilityActual" localSheetId="11">[4]Workings!$H$352:$AK$352</definedName>
    <definedName name="AffordabilityActual" localSheetId="0">[4]Workings!$H$352:$AK$352</definedName>
    <definedName name="AffordabilityActual">[5]Workings!$H$352:$AK$352</definedName>
    <definedName name="AffordableLimitAsPercentIncome" localSheetId="1">[4]Workings!$G$342</definedName>
    <definedName name="AffordableLimitAsPercentIncome" localSheetId="11">[4]Workings!$G$342</definedName>
    <definedName name="AffordableLimitAsPercentIncome" localSheetId="0">[4]Workings!$G$342</definedName>
    <definedName name="AffordableLimitAsPercentIncome">[5]Workings!$G$342</definedName>
    <definedName name="AffordableLimitAsPercentIncomeIn" localSheetId="1">[4]Inputs!$G$15</definedName>
    <definedName name="AffordableLimitAsPercentIncomeIn" localSheetId="11">[4]Inputs!$G$15</definedName>
    <definedName name="AffordableLimitAsPercentIncomeIn" localSheetId="0">[4]Inputs!$G$15</definedName>
    <definedName name="AffordableLimitAsPercentIncomeIn">[5]Inputs!$G$15</definedName>
    <definedName name="alfa">'[8](varu)'!$E$9</definedName>
    <definedName name="AllowedNetMarginDeprnLatvia" localSheetId="1">[4]Workings!$G$553</definedName>
    <definedName name="AllowedNetMarginDeprnLatvia" localSheetId="11">[4]Workings!$G$553</definedName>
    <definedName name="AllowedNetMarginDeprnLatvia" localSheetId="0">[4]Workings!$G$553</definedName>
    <definedName name="AllowedNetMarginDeprnLatvia">[5]Workings!$G$553</definedName>
    <definedName name="AllowedNetMarginDeprnLatviaIn" localSheetId="1">[4]Inputs!$G$41</definedName>
    <definedName name="AllowedNetMarginDeprnLatviaIn" localSheetId="11">[4]Inputs!$G$41</definedName>
    <definedName name="AllowedNetMarginDeprnLatviaIn" localSheetId="0">[4]Inputs!$G$41</definedName>
    <definedName name="AllowedNetMarginDeprnLatviaIn">[5]Inputs!$G$41</definedName>
    <definedName name="AllowedRevenueLatviaCurrent" localSheetId="1">[4]Workings!$H$560:$AK$560</definedName>
    <definedName name="AllowedRevenueLatviaCurrent" localSheetId="11">[4]Workings!$H$560:$AK$560</definedName>
    <definedName name="AllowedRevenueLatviaCurrent" localSheetId="0">[4]Workings!$H$560:$AK$560</definedName>
    <definedName name="AllowedRevenueLatviaCurrent">[5]Workings!$H$560:$AK$560</definedName>
    <definedName name="Amax">[9]Pumplate_arvutus!$B$10</definedName>
    <definedName name="Amortisation1ACharge" localSheetId="1">[4]Workings!$H$926:$AK$926</definedName>
    <definedName name="Amortisation1ACharge" localSheetId="11">[4]Workings!$H$926:$AK$926</definedName>
    <definedName name="Amortisation1ACharge" localSheetId="0">[4]Workings!$H$926:$AK$926</definedName>
    <definedName name="Amortisation1ACharge">[5]Workings!$H$926:$AK$926</definedName>
    <definedName name="Amortisation1AIndex" localSheetId="1">[4]Workings!$H$917:$AK$917</definedName>
    <definedName name="Amortisation1AIndex" localSheetId="11">[4]Workings!$H$917:$AK$917</definedName>
    <definedName name="Amortisation1AIndex" localSheetId="0">[4]Workings!$H$917:$AK$917</definedName>
    <definedName name="Amortisation1AIndex">[5]Workings!$H$917:$AK$917</definedName>
    <definedName name="Amortisation1BCharge" localSheetId="1">[4]Workings!$H$943:$AK$943</definedName>
    <definedName name="Amortisation1BCharge" localSheetId="11">[4]Workings!$H$943:$AK$943</definedName>
    <definedName name="Amortisation1BCharge" localSheetId="0">[4]Workings!$H$943:$AK$943</definedName>
    <definedName name="Amortisation1BCharge">[5]Workings!$H$943:$AK$943</definedName>
    <definedName name="Amortisation1BIndex" localSheetId="1">[4]Workings!$H$934:$AK$934</definedName>
    <definedName name="Amortisation1BIndex" localSheetId="11">[4]Workings!$H$934:$AK$934</definedName>
    <definedName name="Amortisation1BIndex" localSheetId="0">[4]Workings!$H$934:$AK$934</definedName>
    <definedName name="Amortisation1BIndex">[5]Workings!$H$934:$AK$934</definedName>
    <definedName name="Amortisation1CCharge" localSheetId="1">[4]Workings!$H$960:$AK$960</definedName>
    <definedName name="Amortisation1CCharge" localSheetId="11">[4]Workings!$H$960:$AK$960</definedName>
    <definedName name="Amortisation1CCharge" localSheetId="0">[4]Workings!$H$960:$AK$960</definedName>
    <definedName name="Amortisation1CCharge">[5]Workings!$H$960:$AK$960</definedName>
    <definedName name="Amortisation1CIndex" localSheetId="1">[4]Workings!$H$951:$AK$951</definedName>
    <definedName name="Amortisation1CIndex" localSheetId="11">[4]Workings!$H$951:$AK$951</definedName>
    <definedName name="Amortisation1CIndex" localSheetId="0">[4]Workings!$H$951:$AK$951</definedName>
    <definedName name="Amortisation1CIndex">[5]Workings!$H$951:$AK$951</definedName>
    <definedName name="Amortisation2ACharge" localSheetId="1">[4]Workings!$H$1033:$AK$1033</definedName>
    <definedName name="Amortisation2ACharge" localSheetId="11">[4]Workings!$H$1033:$AK$1033</definedName>
    <definedName name="Amortisation2ACharge" localSheetId="0">[4]Workings!$H$1033:$AK$1033</definedName>
    <definedName name="Amortisation2ACharge">[5]Workings!$H$1033:$AK$1033</definedName>
    <definedName name="Amortisation2AIndex" localSheetId="1">[4]Workings!$H$1024:$AK$1024</definedName>
    <definedName name="Amortisation2AIndex" localSheetId="11">[4]Workings!$H$1024:$AK$1024</definedName>
    <definedName name="Amortisation2AIndex" localSheetId="0">[4]Workings!$H$1024:$AK$1024</definedName>
    <definedName name="Amortisation2AIndex">[5]Workings!$H$1024:$AK$1024</definedName>
    <definedName name="Amortisation2BCharge" localSheetId="1">[4]Workings!$H$1050:$AK$1050</definedName>
    <definedName name="Amortisation2BCharge" localSheetId="11">[4]Workings!$H$1050:$AK$1050</definedName>
    <definedName name="Amortisation2BCharge" localSheetId="0">[4]Workings!$H$1050:$AK$1050</definedName>
    <definedName name="Amortisation2BCharge">[5]Workings!$H$1050:$AK$1050</definedName>
    <definedName name="Amortisation2BIndex" localSheetId="1">[4]Workings!$H$1041:$AK$1041</definedName>
    <definedName name="Amortisation2BIndex" localSheetId="11">[4]Workings!$H$1041:$AK$1041</definedName>
    <definedName name="Amortisation2BIndex" localSheetId="0">[4]Workings!$H$1041:$AK$1041</definedName>
    <definedName name="Amortisation2BIndex">[5]Workings!$H$1041:$AK$1041</definedName>
    <definedName name="Amortisation2CCharge" localSheetId="1">[4]Workings!$H$1067:$AK$1067</definedName>
    <definedName name="Amortisation2CCharge" localSheetId="11">[4]Workings!$H$1067:$AK$1067</definedName>
    <definedName name="Amortisation2CCharge" localSheetId="0">[4]Workings!$H$1067:$AK$1067</definedName>
    <definedName name="Amortisation2CCharge">[5]Workings!$H$1067:$AK$1067</definedName>
    <definedName name="Amortisation2CIndex" localSheetId="1">[4]Workings!$H$1058:$AK$1058</definedName>
    <definedName name="Amortisation2CIndex" localSheetId="11">[4]Workings!$H$1058:$AK$1058</definedName>
    <definedName name="Amortisation2CIndex" localSheetId="0">[4]Workings!$H$1058:$AK$1058</definedName>
    <definedName name="Amortisation2CIndex">[5]Workings!$H$1058:$AK$1058</definedName>
    <definedName name="AmortisationChargeLCU" localSheetId="1">[4]Workings!$H$1076:$AK$1076</definedName>
    <definedName name="AmortisationChargeLCU" localSheetId="11">[4]Workings!$H$1076:$AK$1076</definedName>
    <definedName name="AmortisationChargeLCU" localSheetId="0">[4]Workings!$H$1076:$AK$1076</definedName>
    <definedName name="AmortisationChargeLCU">[5]Workings!$H$1076:$AK$1076</definedName>
    <definedName name="AmortisationLife" localSheetId="1">[4]Workings!$G$914</definedName>
    <definedName name="AmortisationLife" localSheetId="11">[4]Workings!$G$914</definedName>
    <definedName name="AmortisationLife" localSheetId="0">[4]Workings!$G$914</definedName>
    <definedName name="AmortisationLife">[5]Workings!$G$914</definedName>
    <definedName name="AmortisationLifeGrant1A_LONG" localSheetId="11">[2]Workings!$F$911</definedName>
    <definedName name="AmortisationLifeGrant1A_LONG" localSheetId="0">[2]Workings!$F$911</definedName>
    <definedName name="AmortisationLifeGrant1A_LONG">[3]Workings!$F$911</definedName>
    <definedName name="AmortisationLifeGrant1A_SHORT" localSheetId="11">[2]Workings!$F$912</definedName>
    <definedName name="AmortisationLifeGrant1A_SHORT" localSheetId="0">[2]Workings!$F$912</definedName>
    <definedName name="AmortisationLifeGrant1A_SHORT">[3]Workings!$F$912</definedName>
    <definedName name="AmortisationLifeGrant1B_LONG" localSheetId="11">[2]Workings!$F$928</definedName>
    <definedName name="AmortisationLifeGrant1B_LONG" localSheetId="0">[2]Workings!$F$928</definedName>
    <definedName name="AmortisationLifeGrant1B_LONG">[3]Workings!$F$928</definedName>
    <definedName name="AmortisationLifeGrant1B_SHORT" localSheetId="11">[2]Workings!$F$929</definedName>
    <definedName name="AmortisationLifeGrant1B_SHORT" localSheetId="0">[2]Workings!$F$929</definedName>
    <definedName name="AmortisationLifeGrant1B_SHORT">[3]Workings!$F$929</definedName>
    <definedName name="AmortisationLifeIn" localSheetId="1">[4]Inputs!$G$275</definedName>
    <definedName name="AmortisationLifeIn" localSheetId="11">[4]Inputs!$G$275</definedName>
    <definedName name="AmortisationLifeIn" localSheetId="0">[4]Inputs!$G$275</definedName>
    <definedName name="AmortisationLifeIn">[5]Inputs!$G$275</definedName>
    <definedName name="Anaeroobne_longtime" localSheetId="17">#REF!</definedName>
    <definedName name="Anaeroobne_longtime" localSheetId="1">#REF!</definedName>
    <definedName name="Anaeroobne_longtime" localSheetId="16">#REF!</definedName>
    <definedName name="Anaeroobne_longtime" localSheetId="3">#REF!</definedName>
    <definedName name="Anaeroobne_longtime" localSheetId="11">#REF!</definedName>
    <definedName name="Anaeroobne_longtime" localSheetId="5">#REF!</definedName>
    <definedName name="Anaeroobne_longtime">#REF!</definedName>
    <definedName name="Anaeroobne_shortTime" localSheetId="17">#REF!</definedName>
    <definedName name="Anaeroobne_shortTime" localSheetId="1">#REF!</definedName>
    <definedName name="Anaeroobne_shortTime" localSheetId="16">#REF!</definedName>
    <definedName name="Anaeroobne_shortTime" localSheetId="3">#REF!</definedName>
    <definedName name="Anaeroobne_shortTime" localSheetId="5">#REF!</definedName>
    <definedName name="Anaeroobne_shortTime">#REF!</definedName>
    <definedName name="Anija" localSheetId="11">[2]KOOND!$D$5</definedName>
    <definedName name="Anija" localSheetId="0">[2]KOOND!$D$5</definedName>
    <definedName name="Anija">[3]KOOND!$D$5</definedName>
    <definedName name="AS2DocOpenMode" hidden="1">"AS2DocumentEdit"</definedName>
    <definedName name="AsendusAastad" localSheetId="11">[2]jaakvaartus!$U$7:$U$652</definedName>
    <definedName name="AsendusAastad" localSheetId="0">[2]jaakvaartus!$U$7:$U$652</definedName>
    <definedName name="AsendusAastad">[3]jaakvaartus!$U$7:$U$652</definedName>
    <definedName name="AssetList" localSheetId="1">'[4]Viljandi varad'!$K$2:$K$10</definedName>
    <definedName name="AssetList" localSheetId="11">'[4]Viljandi varad'!$K$2:$K$10</definedName>
    <definedName name="AssetList" localSheetId="0">'[4]Viljandi varad'!$K$2:$K$10</definedName>
    <definedName name="AssetList">'[5]Viljandi varad'!$K$2:$K$10</definedName>
    <definedName name="asula_nimi1" localSheetId="1">[10]asulad!$B$4:$B$35</definedName>
    <definedName name="asula_nimi1" localSheetId="11">[10]asulad!$B$4:$B$35</definedName>
    <definedName name="asula_nimi1" localSheetId="0">[10]asulad!$B$4:$B$35</definedName>
    <definedName name="asula_nimi1">[11]asulad!$B$4:$B$35</definedName>
    <definedName name="asula_nimi2" localSheetId="11">[12]asulad!$B$4:$B$45</definedName>
    <definedName name="asula_nimi2" localSheetId="0">[12]asulad!$B$4:$B$45</definedName>
    <definedName name="asula_nimi2">[13]asulad!$B$4:$B$45</definedName>
    <definedName name="asut_ettev" localSheetId="16">#REF!</definedName>
    <definedName name="asut_ettev" localSheetId="11">#REF!</definedName>
    <definedName name="asut_ettev">#REF!</definedName>
    <definedName name="BadDebtsConstantLCU" localSheetId="1">[4]Workings!$H$438:$AK$438</definedName>
    <definedName name="BadDebtsConstantLCU" localSheetId="11">[4]Workings!$H$438:$AK$438</definedName>
    <definedName name="BadDebtsConstantLCU" localSheetId="0">[4]Workings!$H$438:$AK$438</definedName>
    <definedName name="BadDebtsConstantLCU">[5]Workings!$H$438:$AK$438</definedName>
    <definedName name="BadDebtsCurrentLCU" localSheetId="1">[4]Workings!$H$439:$AK$439</definedName>
    <definedName name="BadDebtsCurrentLCU" localSheetId="11">[4]Workings!$H$439:$AK$439</definedName>
    <definedName name="BadDebtsCurrentLCU" localSheetId="0">[4]Workings!$H$439:$AK$439</definedName>
    <definedName name="BadDebtsCurrentLCU">[5]Workings!$H$439:$AK$439</definedName>
    <definedName name="BadDebtsPc" localSheetId="1">[4]Workings!$H$437:$AK$437</definedName>
    <definedName name="BadDebtsPc" localSheetId="11">[4]Workings!$H$437:$AK$437</definedName>
    <definedName name="BadDebtsPc" localSheetId="0">[4]Workings!$H$437:$AK$437</definedName>
    <definedName name="BadDebtsPc">[5]Workings!$H$437:$AK$437</definedName>
    <definedName name="BadDebtsPcIn" localSheetId="1">[4]Inputs!$H$44:$AK$44</definedName>
    <definedName name="BadDebtsPcIn" localSheetId="11">[4]Inputs!$H$44:$AK$44</definedName>
    <definedName name="BadDebtsPcIn" localSheetId="0">[4]Inputs!$H$44:$AK$44</definedName>
    <definedName name="BadDebtsPcIn">[5]Inputs!$H$44:$AK$44</definedName>
    <definedName name="Ballast_uued" localSheetId="16">#REF!</definedName>
    <definedName name="Ballast_uued" localSheetId="11">#REF!</definedName>
    <definedName name="Ballast_uued">#REF!</definedName>
    <definedName name="Ballast_vanad" localSheetId="16">#REF!</definedName>
    <definedName name="Ballast_vanad" localSheetId="11">#REF!</definedName>
    <definedName name="Ballast_vanad">#REF!</definedName>
    <definedName name="baselinePVlist" localSheetId="11">[2]PV!$M$14:$AA$4009</definedName>
    <definedName name="baselinePVlist" localSheetId="0">[2]PV!$M$14:$AA$4009</definedName>
    <definedName name="baselinePVlist">[3]PV!$M$14:$AA$4009</definedName>
    <definedName name="BaseYear" localSheetId="17">#REF!</definedName>
    <definedName name="BaseYear" localSheetId="1">#REF!</definedName>
    <definedName name="BaseYear" localSheetId="16">#REF!</definedName>
    <definedName name="BaseYear" localSheetId="3">#REF!</definedName>
    <definedName name="BaseYear" localSheetId="11">#REF!</definedName>
    <definedName name="BaseYear" localSheetId="5">#REF!</definedName>
    <definedName name="BaseYear">#REF!</definedName>
    <definedName name="Bench_outflow" localSheetId="11">[2]Benchmark!$E$177:$AI$177</definedName>
    <definedName name="Bench_outflow" localSheetId="0">[2]Benchmark!$E$177:$AI$177</definedName>
    <definedName name="Bench_outflow">[3]Benchmark!$E$177:$AI$177</definedName>
    <definedName name="Bench_outflow_0" localSheetId="11">[2]Benchmark!$E$218:$AI$218</definedName>
    <definedName name="Bench_outflow_0" localSheetId="0">[2]Benchmark!$E$218:$AI$218</definedName>
    <definedName name="Bench_outflow_0">[3]Benchmark!$E$218:$AI$218</definedName>
    <definedName name="Bench_outflow_1" localSheetId="11">[2]Benchmark!$E$219:$AI$219</definedName>
    <definedName name="Bench_outflow_1" localSheetId="0">[2]Benchmark!$E$219:$AI$219</definedName>
    <definedName name="Bench_outflow_1">[3]Benchmark!$E$219:$AI$219</definedName>
    <definedName name="Bench_year" localSheetId="11">[2]Benchmark!$E$139:$AI$139</definedName>
    <definedName name="Bench_year" localSheetId="0">[2]Benchmark!$E$139:$AI$139</definedName>
    <definedName name="Bench_year">[3]Benchmark!$E$139:$AI$139</definedName>
    <definedName name="BenchTariff_DW_Constant" localSheetId="11">[2]Benchmark!$E$26:$AI$26</definedName>
    <definedName name="BenchTariff_DW_Constant" localSheetId="0">[2]Benchmark!$E$26:$AI$26</definedName>
    <definedName name="BenchTariff_DW_Constant">[3]Benchmark!$E$26:$AI$26</definedName>
    <definedName name="BenchTariff_DW0_Constant" localSheetId="11">[2]Benchmark!$E$183:$AI$183</definedName>
    <definedName name="BenchTariff_DW0_Constant" localSheetId="0">[2]Benchmark!$E$183:$AI$183</definedName>
    <definedName name="BenchTariff_DW0_Constant">[3]Benchmark!$E$183:$AI$183</definedName>
    <definedName name="BenchTariff_DW1_Constant" localSheetId="11">[2]Benchmark!$E$181:$AI$181</definedName>
    <definedName name="BenchTariff_DW1_Constant" localSheetId="0">[2]Benchmark!$E$181:$AI$181</definedName>
    <definedName name="BenchTariff_DW1_Constant">[3]Benchmark!$E$181:$AI$181</definedName>
    <definedName name="BenchTariff_WW_Constant" localSheetId="11">[2]Benchmark!$E$27:$AI$27</definedName>
    <definedName name="BenchTariff_WW_Constant" localSheetId="0">[2]Benchmark!$E$27:$AI$27</definedName>
    <definedName name="BenchTariff_WW_Constant">[3]Benchmark!$E$27:$AI$27</definedName>
    <definedName name="BenchTariff_WW0_Constant" localSheetId="11">[2]Benchmark!$E$184:$AI$184</definedName>
    <definedName name="BenchTariff_WW0_Constant" localSheetId="0">[2]Benchmark!$E$184:$AI$184</definedName>
    <definedName name="BenchTariff_WW0_Constant">[3]Benchmark!$E$184:$AI$184</definedName>
    <definedName name="BenchTariff_WW1_Constant" localSheetId="11">[2]Benchmark!$E$182:$AI$182</definedName>
    <definedName name="BenchTariff_WW1_Constant" localSheetId="0">[2]Benchmark!$E$182:$AI$182</definedName>
    <definedName name="BenchTariff_WW1_Constant">[3]Benchmark!$E$182:$AI$182</definedName>
    <definedName name="BilledPropnBulkSewerage1" localSheetId="1">[4]Workings!$H$80:$AK$80</definedName>
    <definedName name="BilledPropnBulkSewerage1" localSheetId="11">[4]Workings!$H$80:$AK$80</definedName>
    <definedName name="BilledPropnBulkSewerage1" localSheetId="0">[4]Workings!$H$80:$AK$80</definedName>
    <definedName name="BilledPropnBulkSewerage1">[5]Workings!$H$80:$AK$80</definedName>
    <definedName name="BilledPropnBulkSewerage1In" localSheetId="1">[4]Inputs!$H$134:$AK$134</definedName>
    <definedName name="BilledPropnBulkSewerage1In" localSheetId="11">[4]Inputs!$H$134:$AK$134</definedName>
    <definedName name="BilledPropnBulkSewerage1In" localSheetId="0">[4]Inputs!$H$134:$AK$134</definedName>
    <definedName name="BilledPropnBulkSewerage1In">[5]Inputs!$H$134:$AK$134</definedName>
    <definedName name="BilledPropnBulkWater1" localSheetId="1">[4]Workings!$H$60:$AK$60</definedName>
    <definedName name="BilledPropnBulkWater1" localSheetId="11">[4]Workings!$H$60:$AK$60</definedName>
    <definedName name="BilledPropnBulkWater1" localSheetId="0">[4]Workings!$H$60:$AK$60</definedName>
    <definedName name="BilledPropnBulkWater1">[5]Workings!$H$60:$AK$60</definedName>
    <definedName name="BilledPropnBulkWater1In" localSheetId="1">[4]Inputs!$H$127:$AK$127</definedName>
    <definedName name="BilledPropnBulkWater1In" localSheetId="11">[4]Inputs!$H$127:$AK$127</definedName>
    <definedName name="BilledPropnBulkWater1In" localSheetId="0">[4]Inputs!$H$127:$AK$127</definedName>
    <definedName name="BilledPropnBulkWater1In">[5]Inputs!$H$127:$AK$127</definedName>
    <definedName name="BilledPropnCommSewerage" localSheetId="1">[4]Workings!$H$72:$AK$72</definedName>
    <definedName name="BilledPropnCommSewerage" localSheetId="11">[4]Workings!$H$72:$AK$72</definedName>
    <definedName name="BilledPropnCommSewerage" localSheetId="0">[4]Workings!$H$72:$AK$72</definedName>
    <definedName name="BilledPropnCommSewerage">[5]Workings!$H$72:$AK$72</definedName>
    <definedName name="BilledPropnCommSewerageIn" localSheetId="1">[4]Inputs!$H$132:$AK$132</definedName>
    <definedName name="BilledPropnCommSewerageIn" localSheetId="11">[4]Inputs!$H$132:$AK$132</definedName>
    <definedName name="BilledPropnCommSewerageIn" localSheetId="0">[4]Inputs!$H$132:$AK$132</definedName>
    <definedName name="BilledPropnCommSewerageIn">[5]Inputs!$H$132:$AK$132</definedName>
    <definedName name="BilledPropnCommWater" localSheetId="1">[4]Workings!$H$48:$AK$48</definedName>
    <definedName name="BilledPropnCommWater" localSheetId="11">[4]Workings!$H$48:$AK$48</definedName>
    <definedName name="BilledPropnCommWater" localSheetId="0">[4]Workings!$H$48:$AK$48</definedName>
    <definedName name="BilledPropnCommWater">[5]Workings!$H$48:$AK$48</definedName>
    <definedName name="BilledPropnCommWaterIn" localSheetId="1">[4]Inputs!$H$124:$AK$124</definedName>
    <definedName name="BilledPropnCommWaterIn" localSheetId="11">[4]Inputs!$H$124:$AK$124</definedName>
    <definedName name="BilledPropnCommWaterIn" localSheetId="0">[4]Inputs!$H$124:$AK$124</definedName>
    <definedName name="BilledPropnCommWaterIn">[5]Inputs!$H$124:$AK$124</definedName>
    <definedName name="BilledPropnDomesticSewerage" localSheetId="1">[4]Workings!$H$68:$AK$68</definedName>
    <definedName name="BilledPropnDomesticSewerage" localSheetId="11">[4]Workings!$H$68:$AK$68</definedName>
    <definedName name="BilledPropnDomesticSewerage" localSheetId="0">[4]Workings!$H$68:$AK$68</definedName>
    <definedName name="BilledPropnDomesticSewerage">[5]Workings!$H$68:$AK$68</definedName>
    <definedName name="BilledPropnDomesticSewerageIn" localSheetId="1">[4]Inputs!$H$131:$AK$131</definedName>
    <definedName name="BilledPropnDomesticSewerageIn" localSheetId="11">[4]Inputs!$H$131:$AK$131</definedName>
    <definedName name="BilledPropnDomesticSewerageIn" localSheetId="0">[4]Inputs!$H$131:$AK$131</definedName>
    <definedName name="BilledPropnDomesticSewerageIn">[5]Inputs!$H$131:$AK$131</definedName>
    <definedName name="BilledPropnDomesticWater" localSheetId="1">[4]Workings!$H$44:$AK$44</definedName>
    <definedName name="BilledPropnDomesticWater" localSheetId="11">[4]Workings!$H$44:$AK$44</definedName>
    <definedName name="BilledPropnDomesticWater" localSheetId="0">[4]Workings!$H$44:$AK$44</definedName>
    <definedName name="BilledPropnDomesticWater">[5]Workings!$H$44:$AK$44</definedName>
    <definedName name="BilledPropnDomesticWaterIn" localSheetId="1">[4]Inputs!$H$123:$AK$123</definedName>
    <definedName name="BilledPropnDomesticWaterIn" localSheetId="11">[4]Inputs!$H$123:$AK$123</definedName>
    <definedName name="BilledPropnDomesticWaterIn" localSheetId="0">[4]Inputs!$H$123:$AK$123</definedName>
    <definedName name="BilledPropnDomesticWaterIn">[5]Inputs!$H$123:$AK$123</definedName>
    <definedName name="BilledPropnInstSewerage" localSheetId="1">[4]Workings!$H$76:$AK$76</definedName>
    <definedName name="BilledPropnInstSewerage" localSheetId="11">[4]Workings!$H$76:$AK$76</definedName>
    <definedName name="BilledPropnInstSewerage" localSheetId="0">[4]Workings!$H$76:$AK$76</definedName>
    <definedName name="BilledPropnInstSewerage">[5]Workings!$H$76:$AK$76</definedName>
    <definedName name="BilledPropnInstSewerageIn" localSheetId="1">[4]Inputs!$H$133:$AK$133</definedName>
    <definedName name="BilledPropnInstSewerageIn" localSheetId="11">[4]Inputs!$H$133:$AK$133</definedName>
    <definedName name="BilledPropnInstSewerageIn" localSheetId="0">[4]Inputs!$H$133:$AK$133</definedName>
    <definedName name="BilledPropnInstSewerageIn">[5]Inputs!$H$133:$AK$133</definedName>
    <definedName name="BilledPropnInstWater" localSheetId="1">[4]Workings!$H$52:$AK$52</definedName>
    <definedName name="BilledPropnInstWater" localSheetId="11">[4]Workings!$H$52:$AK$52</definedName>
    <definedName name="BilledPropnInstWater" localSheetId="0">[4]Workings!$H$52:$AK$52</definedName>
    <definedName name="BilledPropnInstWater">[5]Workings!$H$52:$AK$52</definedName>
    <definedName name="BilledPropnInstWaterIn" localSheetId="1">[4]Inputs!$H$125:$AK$125</definedName>
    <definedName name="BilledPropnInstWaterIn" localSheetId="11">[4]Inputs!$H$125:$AK$125</definedName>
    <definedName name="BilledPropnInstWaterIn" localSheetId="0">[4]Inputs!$H$125:$AK$125</definedName>
    <definedName name="BilledPropnInstWaterIn">[5]Inputs!$H$125:$AK$125</definedName>
    <definedName name="BilledPropnKiosk" localSheetId="1">[4]Workings!$H$56:$AK$56</definedName>
    <definedName name="BilledPropnKiosk" localSheetId="11">[4]Workings!$H$56:$AK$56</definedName>
    <definedName name="BilledPropnKiosk" localSheetId="0">[4]Workings!$H$56:$AK$56</definedName>
    <definedName name="BilledPropnKiosk">[5]Workings!$H$56:$AK$56</definedName>
    <definedName name="BilledPropnKioskIn" localSheetId="1">[4]Inputs!$H$126:$AK$126</definedName>
    <definedName name="BilledPropnKioskIn" localSheetId="11">[4]Inputs!$H$126:$AK$126</definedName>
    <definedName name="BilledPropnKioskIn" localSheetId="0">[4]Inputs!$H$126:$AK$126</definedName>
    <definedName name="BilledPropnKioskIn">[5]Inputs!$H$126:$AK$126</definedName>
    <definedName name="BilledPropnOtherWater1" localSheetId="1">[4]Workings!$H$64:$AK$64</definedName>
    <definedName name="BilledPropnOtherWater1" localSheetId="11">[4]Workings!$H$64:$AK$64</definedName>
    <definedName name="BilledPropnOtherWater1" localSheetId="0">[4]Workings!$H$64:$AK$64</definedName>
    <definedName name="BilledPropnOtherWater1">[5]Workings!$H$64:$AK$64</definedName>
    <definedName name="BilledPropnOtherWater1In" localSheetId="1">[4]Inputs!$H$128:$AK$128</definedName>
    <definedName name="BilledPropnOtherWater1In" localSheetId="11">[4]Inputs!$H$128:$AK$128</definedName>
    <definedName name="BilledPropnOtherWater1In" localSheetId="0">[4]Inputs!$H$128:$AK$128</definedName>
    <definedName name="BilledPropnOtherWater1In">[5]Inputs!$H$128:$AK$128</definedName>
    <definedName name="BilledPropnUnmeteredDomesticSewerageIn" localSheetId="1">[4]Inputs!$H$135:$AK$135</definedName>
    <definedName name="BilledPropnUnmeteredDomesticSewerageIn" localSheetId="11">[4]Inputs!$H$135:$AK$135</definedName>
    <definedName name="BilledPropnUnmeteredDomesticSewerageIn" localSheetId="0">[4]Inputs!$H$135:$AK$135</definedName>
    <definedName name="BilledPropnUnmeteredDomesticSewerageIn">[5]Inputs!$H$135:$AK$135</definedName>
    <definedName name="BilledPropnUnmeteredDomesticWaterIn" localSheetId="1">[4]Inputs!$H$129:$AK$129</definedName>
    <definedName name="BilledPropnUnmeteredDomesticWaterIn" localSheetId="11">[4]Inputs!$H$129:$AK$129</definedName>
    <definedName name="BilledPropnUnmeteredDomesticWaterIn" localSheetId="0">[4]Inputs!$H$129:$AK$129</definedName>
    <definedName name="BilledPropnUnmeteredDomesticWaterIn">[5]Inputs!$H$129:$AK$129</definedName>
    <definedName name="capex_CessPit" localSheetId="11">[2]ben1!$B$29</definedName>
    <definedName name="capex_CessPit" localSheetId="0">[2]ben1!$B$29</definedName>
    <definedName name="capex_CessPit">[3]ben1!$B$29</definedName>
    <definedName name="capex_DW_direct" localSheetId="11">'[6]De1 With'!$F$71:$AJ$71</definedName>
    <definedName name="capex_DW_direct" localSheetId="0">'[6]De1 With'!$F$71:$AJ$71</definedName>
    <definedName name="capex_DW_direct">'[7]De1 With'!$F$71:$AJ$71</definedName>
    <definedName name="Capex_DW_SelfSupplyConstant" localSheetId="11">[2]ben1!$B$78</definedName>
    <definedName name="Capex_DW_SelfSupplyConstant" localSheetId="0">[2]ben1!$B$78</definedName>
    <definedName name="Capex_DW_SelfSupplyConstant">[3]ben1!$B$78</definedName>
    <definedName name="Capex_DWOption2Long" localSheetId="11">[2]ben1!$B$108</definedName>
    <definedName name="Capex_DWOption2Long" localSheetId="0">[2]ben1!$B$108</definedName>
    <definedName name="Capex_DWOption2Long">[3]ben1!$B$108</definedName>
    <definedName name="Capex_DWOption2Short" localSheetId="11">[2]ben1!$B$107</definedName>
    <definedName name="Capex_DWOption2Short" localSheetId="0">[2]ben1!$B$107</definedName>
    <definedName name="Capex_DWOption2Short">[3]ben1!$B$107</definedName>
    <definedName name="Capex_other_direct" localSheetId="11">'[6]De1 With'!$F$73:$AJ$73</definedName>
    <definedName name="Capex_other_direct" localSheetId="0">'[6]De1 With'!$F$73:$AJ$73</definedName>
    <definedName name="Capex_other_direct">'[7]De1 With'!$F$73:$AJ$73</definedName>
    <definedName name="Capex_WW_direct" localSheetId="11">'[6]De1 With'!$F$72:$AJ$72</definedName>
    <definedName name="Capex_WW_direct" localSheetId="0">'[6]De1 With'!$F$72:$AJ$72</definedName>
    <definedName name="Capex_WW_direct">'[7]De1 With'!$F$72:$AJ$72</definedName>
    <definedName name="Capex_WWOption2Long" localSheetId="11">[2]ben1!$B$56</definedName>
    <definedName name="Capex_WWOption2Long" localSheetId="0">[2]ben1!$B$56</definedName>
    <definedName name="Capex_WWOption2Long">[3]ben1!$B$56</definedName>
    <definedName name="Capex_WWOption2Short" localSheetId="11">[2]ben1!$B$55</definedName>
    <definedName name="Capex_WWOption2Short" localSheetId="0">[2]ben1!$B$55</definedName>
    <definedName name="Capex_WWOption2Short">[3]ben1!$B$55</definedName>
    <definedName name="capex0_DW_direct" localSheetId="11">'[6]De1 WO'!$F$71:$AJ$71</definedName>
    <definedName name="capex0_DW_direct" localSheetId="0">'[6]De1 WO'!$F$71:$AJ$71</definedName>
    <definedName name="capex0_DW_direct">'[7]De1 WO'!$F$71:$AJ$71</definedName>
    <definedName name="capex0_other_direct" localSheetId="11">'[6]De1 WO'!$F$73:$AJ$73</definedName>
    <definedName name="capex0_other_direct" localSheetId="0">'[6]De1 WO'!$F$73:$AJ$73</definedName>
    <definedName name="capex0_other_direct">'[7]De1 WO'!$F$73:$AJ$73</definedName>
    <definedName name="capex0_WW_direct" localSheetId="11">'[6]De1 WO'!$F$72:$AJ$72</definedName>
    <definedName name="capex0_WW_direct" localSheetId="0">'[6]De1 WO'!$F$72:$AJ$72</definedName>
    <definedName name="capex0_WW_direct">'[7]De1 WO'!$F$72:$AJ$72</definedName>
    <definedName name="CapexAndNoDSMask" localSheetId="1">[4]Workings!$H$1103:$AK$1103</definedName>
    <definedName name="CapexAndNoDSMask" localSheetId="11">[4]Workings!$H$1103:$AK$1103</definedName>
    <definedName name="CapexAndNoDSMask" localSheetId="0">[4]Workings!$H$1103:$AK$1103</definedName>
    <definedName name="CapexAndNoDSMask">[5]Workings!$H$1103:$AK$1103</definedName>
    <definedName name="CapexDevConstantLCU" localSheetId="1">[4]Workings!$H$607:$AK$607</definedName>
    <definedName name="CapexDevConstantLCU" localSheetId="11">[4]Workings!$H$607:$AK$607</definedName>
    <definedName name="CapexDevConstantLCU" localSheetId="0">[4]Workings!$H$607:$AK$607</definedName>
    <definedName name="CapexDevConstantLCU">[5]Workings!$H$607:$AK$607</definedName>
    <definedName name="CapexDevConstantUSD" localSheetId="1">[4]Workings!$H$620:$AK$620</definedName>
    <definedName name="CapexDevConstantUSD" localSheetId="11">[4]Workings!$H$620:$AK$620</definedName>
    <definedName name="CapexDevConstantUSD" localSheetId="0">[4]Workings!$H$620:$AK$620</definedName>
    <definedName name="CapexDevConstantUSD">[5]Workings!$H$620:$AK$620</definedName>
    <definedName name="CapexDevCurrentLCU" localSheetId="1">[4]Workings!$H$617:$AK$617</definedName>
    <definedName name="CapexDevCurrentLCU" localSheetId="11">[4]Workings!$H$617:$AK$617</definedName>
    <definedName name="CapexDevCurrentLCU" localSheetId="0">[4]Workings!$H$617:$AK$617</definedName>
    <definedName name="CapexDevCurrentLCU">[5]Workings!$H$617:$AK$617</definedName>
    <definedName name="CapexDevCurrentUSD" localSheetId="1">[4]Workings!$H$619:$AK$619</definedName>
    <definedName name="CapexDevCurrentUSD" localSheetId="11">[4]Workings!$H$619:$AK$619</definedName>
    <definedName name="CapexDevCurrentUSD" localSheetId="0">[4]Workings!$H$619:$AK$619</definedName>
    <definedName name="CapexDevCurrentUSD">[5]Workings!$H$619:$AK$619</definedName>
    <definedName name="CapexDevelopmentReal" localSheetId="1">[4]Workings!#REF!</definedName>
    <definedName name="CapexDevelopmentReal" localSheetId="16">[5]Workings!#REF!</definedName>
    <definedName name="CapexDevelopmentReal" localSheetId="11">[4]Workings!#REF!</definedName>
    <definedName name="CapexDevelopmentReal" localSheetId="0">[4]Workings!#REF!</definedName>
    <definedName name="CapexDevelopmentReal">[5]Workings!#REF!</definedName>
    <definedName name="CapexDevFXMoneyLCU" localSheetId="1">[4]Workings!$H$612:$AK$612</definedName>
    <definedName name="CapexDevFXMoneyLCU" localSheetId="11">[4]Workings!$H$612:$AK$612</definedName>
    <definedName name="CapexDevFXMoneyLCU" localSheetId="0">[4]Workings!$H$612:$AK$612</definedName>
    <definedName name="CapexDevFXMoneyLCU">[5]Workings!$H$612:$AK$612</definedName>
    <definedName name="CapexDevFXMoneyUSD" localSheetId="1">[4]Workings!$H$611:$AK$611</definedName>
    <definedName name="CapexDevFXMoneyUSD" localSheetId="11">[4]Workings!$H$611:$AK$611</definedName>
    <definedName name="CapexDevFXMoneyUSD" localSheetId="0">[4]Workings!$H$611:$AK$611</definedName>
    <definedName name="CapexDevFXMoneyUSD">[5]Workings!$H$611:$AK$611</definedName>
    <definedName name="CapexDevFXProportion" localSheetId="1">[4]Workings!$G$609</definedName>
    <definedName name="CapexDevFXProportion" localSheetId="11">[4]Workings!$G$609</definedName>
    <definedName name="CapexDevFXProportion" localSheetId="0">[4]Workings!$G$609</definedName>
    <definedName name="CapexDevFXProportion">[5]Workings!$G$609</definedName>
    <definedName name="CapexDevFXRealUSD" localSheetId="1">[4]Workings!$H$610:$AK$610</definedName>
    <definedName name="CapexDevFXRealUSD" localSheetId="11">[4]Workings!$H$610:$AK$610</definedName>
    <definedName name="CapexDevFXRealUSD" localSheetId="0">[4]Workings!$H$610:$AK$610</definedName>
    <definedName name="CapexDevFXRealUSD">[5]Workings!$H$610:$AK$610</definedName>
    <definedName name="CapexDevIn" localSheetId="1">[4]Inputs!$H$266:$AK$266</definedName>
    <definedName name="CapexDevIn" localSheetId="11">[4]Inputs!$H$266:$AK$266</definedName>
    <definedName name="CapexDevIn" localSheetId="0">[4]Inputs!$H$266:$AK$266</definedName>
    <definedName name="CapexDevIn">[5]Inputs!$H$266:$AK$266</definedName>
    <definedName name="CapexDevLocalMoneyLCU" localSheetId="1">[4]Workings!$H$615:$AK$615</definedName>
    <definedName name="CapexDevLocalMoneyLCU" localSheetId="11">[4]Workings!$H$615:$AK$615</definedName>
    <definedName name="CapexDevLocalMoneyLCU" localSheetId="0">[4]Workings!$H$615:$AK$615</definedName>
    <definedName name="CapexDevLocalMoneyLCU">[5]Workings!$H$615:$AK$615</definedName>
    <definedName name="CapexDevLocalRealLCU" localSheetId="1">[4]Workings!$H$614:$AK$614</definedName>
    <definedName name="CapexDevLocalRealLCU" localSheetId="11">[4]Workings!$H$614:$AK$614</definedName>
    <definedName name="CapexDevLocalRealLCU" localSheetId="0">[4]Workings!$H$614:$AK$614</definedName>
    <definedName name="CapexDevLocalRealLCU">[5]Workings!$H$614:$AK$614</definedName>
    <definedName name="CapexDevMask" localSheetId="1">[4]Workings!$H$661:$AK$661</definedName>
    <definedName name="CapexDevMask" localSheetId="11">[4]Workings!$H$661:$AK$661</definedName>
    <definedName name="CapexDevMask" localSheetId="0">[4]Workings!$H$661:$AK$661</definedName>
    <definedName name="CapexDevMask">[5]Workings!$H$661:$AK$661</definedName>
    <definedName name="CapexDevPriceContingenciesCurrentLCU" localSheetId="1">[4]Workings!$H$618:$AK$618</definedName>
    <definedName name="CapexDevPriceContingenciesCurrentLCU" localSheetId="11">[4]Workings!$H$618:$AK$618</definedName>
    <definedName name="CapexDevPriceContingenciesCurrentLCU" localSheetId="0">[4]Workings!$H$618:$AK$618</definedName>
    <definedName name="CapexDevPriceContingenciesCurrentLCU">[5]Workings!$H$618:$AK$618</definedName>
    <definedName name="CapexDevPriceContingenciesCurrentUSD" localSheetId="1">[4]Workings!$H$621:$AK$621</definedName>
    <definedName name="CapexDevPriceContingenciesCurrentUSD" localSheetId="11">[4]Workings!$H$621:$AK$621</definedName>
    <definedName name="CapexDevPriceContingenciesCurrentUSD" localSheetId="0">[4]Workings!$H$621:$AK$621</definedName>
    <definedName name="CapexDevPriceContingenciesCurrentUSD">[5]Workings!$H$621:$AK$621</definedName>
    <definedName name="CapexDevProportionIn" localSheetId="1">[4]Inputs!$G$267</definedName>
    <definedName name="CapexDevProportionIn" localSheetId="11">[4]Inputs!$G$267</definedName>
    <definedName name="CapexDevProportionIn" localSheetId="0">[4]Inputs!$G$267</definedName>
    <definedName name="CapexDevProportionIn">[5]Inputs!$G$267</definedName>
    <definedName name="CapexDevShortConstantLCU" localSheetId="1">[4]Workings!$H$632:$AK$632</definedName>
    <definedName name="CapexDevShortConstantLCU" localSheetId="11">[4]Workings!$H$632:$AK$632</definedName>
    <definedName name="CapexDevShortConstantLCU" localSheetId="0">[4]Workings!$H$632:$AK$632</definedName>
    <definedName name="CapexDevShortConstantLCU">[5]Workings!$H$632:$AK$632</definedName>
    <definedName name="CapexDevShortConstantUSD" localSheetId="1">[4]Workings!$H$645:$AK$645</definedName>
    <definedName name="CapexDevShortConstantUSD" localSheetId="11">[4]Workings!$H$645:$AK$645</definedName>
    <definedName name="CapexDevShortConstantUSD" localSheetId="0">[4]Workings!$H$645:$AK$645</definedName>
    <definedName name="CapexDevShortConstantUSD">[5]Workings!$H$645:$AK$645</definedName>
    <definedName name="CapexDevShortCurrentLCU" localSheetId="1">[4]Workings!$H$642:$AK$642</definedName>
    <definedName name="CapexDevShortCurrentLCU" localSheetId="11">[4]Workings!$H$642:$AK$642</definedName>
    <definedName name="CapexDevShortCurrentLCU" localSheetId="0">[4]Workings!$H$642:$AK$642</definedName>
    <definedName name="CapexDevShortCurrentLCU">[5]Workings!$H$642:$AK$642</definedName>
    <definedName name="CapexDevShortCurrentUSD" localSheetId="1">[4]Workings!$H$644:$AK$644</definedName>
    <definedName name="CapexDevShortCurrentUSD" localSheetId="11">[4]Workings!$H$644:$AK$644</definedName>
    <definedName name="CapexDevShortCurrentUSD" localSheetId="0">[4]Workings!$H$644:$AK$644</definedName>
    <definedName name="CapexDevShortCurrentUSD">[5]Workings!$H$644:$AK$644</definedName>
    <definedName name="CapexDevShortFXMoneyLCU" localSheetId="1">[4]Workings!$H$637:$AK$637</definedName>
    <definedName name="CapexDevShortFXMoneyLCU" localSheetId="11">[4]Workings!$H$637:$AK$637</definedName>
    <definedName name="CapexDevShortFXMoneyLCU" localSheetId="0">[4]Workings!$H$637:$AK$637</definedName>
    <definedName name="CapexDevShortFXMoneyLCU">[5]Workings!$H$637:$AK$637</definedName>
    <definedName name="CapexDevShortFXMoneyUSD" localSheetId="1">[4]Workings!$H$636:$AK$636</definedName>
    <definedName name="CapexDevShortFXMoneyUSD" localSheetId="11">[4]Workings!$H$636:$AK$636</definedName>
    <definedName name="CapexDevShortFXMoneyUSD" localSheetId="0">[4]Workings!$H$636:$AK$636</definedName>
    <definedName name="CapexDevShortFXMoneyUSD">[5]Workings!$H$636:$AK$636</definedName>
    <definedName name="CapexDevShortFXProportion" localSheetId="1">[4]Workings!$G$634</definedName>
    <definedName name="CapexDevShortFXProportion" localSheetId="11">[4]Workings!$G$634</definedName>
    <definedName name="CapexDevShortFXProportion" localSheetId="0">[4]Workings!$G$634</definedName>
    <definedName name="CapexDevShortFXProportion">[5]Workings!$G$634</definedName>
    <definedName name="CapexDevShortFXRealUSD" localSheetId="1">[4]Workings!$H$635:$AK$635</definedName>
    <definedName name="CapexDevShortFXRealUSD" localSheetId="11">[4]Workings!$H$635:$AK$635</definedName>
    <definedName name="CapexDevShortFXRealUSD" localSheetId="0">[4]Workings!$H$635:$AK$635</definedName>
    <definedName name="CapexDevShortFXRealUSD">[5]Workings!$H$635:$AK$635</definedName>
    <definedName name="CapexDevShortIn" localSheetId="1">[4]Inputs!$H$271:$AK$271</definedName>
    <definedName name="CapexDevShortIn" localSheetId="11">[4]Inputs!$H$271:$AK$271</definedName>
    <definedName name="CapexDevShortIn" localSheetId="0">[4]Inputs!$H$271:$AK$271</definedName>
    <definedName name="CapexDevShortIn">[5]Inputs!$H$271:$AK$271</definedName>
    <definedName name="CapexDevShortLocalMoneyLCU" localSheetId="1">[4]Workings!$H$640:$AK$640</definedName>
    <definedName name="CapexDevShortLocalMoneyLCU" localSheetId="11">[4]Workings!$H$640:$AK$640</definedName>
    <definedName name="CapexDevShortLocalMoneyLCU" localSheetId="0">[4]Workings!$H$640:$AK$640</definedName>
    <definedName name="CapexDevShortLocalMoneyLCU">[5]Workings!$H$640:$AK$640</definedName>
    <definedName name="CapexDevShortLocalRealLCU" localSheetId="1">[4]Workings!$H$639:$AK$639</definedName>
    <definedName name="CapexDevShortLocalRealLCU" localSheetId="11">[4]Workings!$H$639:$AK$639</definedName>
    <definedName name="CapexDevShortLocalRealLCU" localSheetId="0">[4]Workings!$H$639:$AK$639</definedName>
    <definedName name="CapexDevShortLocalRealLCU">[5]Workings!$H$639:$AK$639</definedName>
    <definedName name="CapexDevShortPriceContingenciesCurrentLCU" localSheetId="1">[4]Workings!$H$643:$AK$643</definedName>
    <definedName name="CapexDevShortPriceContingenciesCurrentLCU" localSheetId="11">[4]Workings!$H$643:$AK$643</definedName>
    <definedName name="CapexDevShortPriceContingenciesCurrentLCU" localSheetId="0">[4]Workings!$H$643:$AK$643</definedName>
    <definedName name="CapexDevShortPriceContingenciesCurrentLCU">[5]Workings!$H$643:$AK$643</definedName>
    <definedName name="CapexDevShortPriceContingenciesCurrentUSD" localSheetId="1">[4]Workings!$H$646:$AK$646</definedName>
    <definedName name="CapexDevShortPriceContingenciesCurrentUSD" localSheetId="11">[4]Workings!$H$646:$AK$646</definedName>
    <definedName name="CapexDevShortPriceContingenciesCurrentUSD" localSheetId="0">[4]Workings!$H$646:$AK$646</definedName>
    <definedName name="CapexDevShortPriceContingenciesCurrentUSD">[5]Workings!$H$646:$AK$646</definedName>
    <definedName name="CapexDevShortProportionIn" localSheetId="1">[4]Inputs!$G$272</definedName>
    <definedName name="CapexDevShortProportionIn" localSheetId="11">[4]Inputs!$G$272</definedName>
    <definedName name="CapexDevShortProportionIn" localSheetId="0">[4]Inputs!$G$272</definedName>
    <definedName name="CapexDevShortProportionIn">[5]Inputs!$G$272</definedName>
    <definedName name="CapexFromRetentionsCurrentLCU" localSheetId="1">[4]Workings!$H$1144:$AK$1144</definedName>
    <definedName name="CapexFromRetentionsCurrentLCU" localSheetId="11">[4]Workings!$H$1144:$AK$1144</definedName>
    <definedName name="CapexFromRetentionsCurrentLCU" localSheetId="0">[4]Workings!$H$1144:$AK$1144</definedName>
    <definedName name="CapexFromRetentionsCurrentLCU">[5]Workings!$H$1144:$AK$1144</definedName>
    <definedName name="CapexFromRetentionsCurrentUSD" localSheetId="1">[4]Workings!$H$1146:$AK$1146</definedName>
    <definedName name="CapexFromRetentionsCurrentUSD" localSheetId="11">[4]Workings!$H$1146:$AK$1146</definedName>
    <definedName name="CapexFromRetentionsCurrentUSD" localSheetId="0">[4]Workings!$H$1146:$AK$1146</definedName>
    <definedName name="CapexFromRetentionsCurrentUSD">[5]Workings!$H$1146:$AK$1146</definedName>
    <definedName name="CapexMaint1ConstantLCU" localSheetId="11">[14]Workings!$H$688:$AP$688</definedName>
    <definedName name="CapexMaint1ConstantLCU" localSheetId="0">[14]Workings!$H$688:$AP$688</definedName>
    <definedName name="CapexMaint1ConstantLCU">[15]Workings!$H$688:$AP$688</definedName>
    <definedName name="CapexMaint2ConstantLCU" localSheetId="11">[14]Workings!$H$689:$AP$689</definedName>
    <definedName name="CapexMaint2ConstantLCU" localSheetId="0">[14]Workings!$H$689:$AP$689</definedName>
    <definedName name="CapexMaint2ConstantLCU">[15]Workings!$H$689:$AP$689</definedName>
    <definedName name="CapexMaint3ConstantLCU" localSheetId="11">[16]Workings!$H$687:$AP$687</definedName>
    <definedName name="CapexMaint3ConstantLCU" localSheetId="0">[16]Workings!$H$687:$AP$687</definedName>
    <definedName name="CapexMaint3ConstantLCU">[17]Workings!$H$687:$AP$687</definedName>
    <definedName name="CapexMaintConstantLCU" localSheetId="1">[4]Workings!$H$690:$AK$690</definedName>
    <definedName name="CapexMaintConstantLCU" localSheetId="11">[4]Workings!$H$690:$AK$690</definedName>
    <definedName name="CapexMaintConstantLCU" localSheetId="0">[4]Workings!$H$690:$AK$690</definedName>
    <definedName name="CapexMaintConstantLCU">[5]Workings!$H$690:$AK$690</definedName>
    <definedName name="CapexMaintConstantUSD" localSheetId="1">[4]Workings!$H$704:$AK$704</definedName>
    <definedName name="CapexMaintConstantUSD" localSheetId="11">[4]Workings!$H$704:$AK$704</definedName>
    <definedName name="CapexMaintConstantUSD" localSheetId="0">[4]Workings!$H$704:$AK$704</definedName>
    <definedName name="CapexMaintConstantUSD">[5]Workings!$H$704:$AK$704</definedName>
    <definedName name="CapexMaintCurrentLCU" localSheetId="1">[4]Workings!$H$702:$AK$702</definedName>
    <definedName name="CapexMaintCurrentLCU" localSheetId="11">[4]Workings!$H$702:$AK$702</definedName>
    <definedName name="CapexMaintCurrentLCU" localSheetId="0">[4]Workings!$H$702:$AK$702</definedName>
    <definedName name="CapexMaintCurrentLCU">[5]Workings!$H$702:$AK$702</definedName>
    <definedName name="CapexMaintCurrentUSD" localSheetId="1">[4]Workings!$H$703:$AK$703</definedName>
    <definedName name="CapexMaintCurrentUSD" localSheetId="11">[4]Workings!$H$703:$AK$703</definedName>
    <definedName name="CapexMaintCurrentUSD" localSheetId="0">[4]Workings!$H$703:$AK$703</definedName>
    <definedName name="CapexMaintCurrentUSD">[5]Workings!$H$703:$AK$703</definedName>
    <definedName name="CapexMaintFXConstantLCU" localSheetId="1">[4]Workings!$H$696:$AK$696</definedName>
    <definedName name="CapexMaintFXConstantLCU" localSheetId="11">[4]Workings!$H$696:$AK$696</definedName>
    <definedName name="CapexMaintFXConstantLCU" localSheetId="0">[4]Workings!$H$696:$AK$696</definedName>
    <definedName name="CapexMaintFXConstantLCU">[5]Workings!$H$696:$AK$696</definedName>
    <definedName name="CapexMaintFXMoneyLCU" localSheetId="1">[4]Workings!$H$695:$AK$695</definedName>
    <definedName name="CapexMaintFXMoneyLCU" localSheetId="11">[4]Workings!$H$695:$AK$695</definedName>
    <definedName name="CapexMaintFXMoneyLCU" localSheetId="0">[4]Workings!$H$695:$AK$695</definedName>
    <definedName name="CapexMaintFXMoneyLCU">[5]Workings!$H$695:$AK$695</definedName>
    <definedName name="CapexMaintFXMoneyUSD" localSheetId="1">[4]Workings!$H$694:$AK$694</definedName>
    <definedName name="CapexMaintFXMoneyUSD" localSheetId="11">[4]Workings!$H$694:$AK$694</definedName>
    <definedName name="CapexMaintFXMoneyUSD" localSheetId="0">[4]Workings!$H$694:$AK$694</definedName>
    <definedName name="CapexMaintFXMoneyUSD">[5]Workings!$H$694:$AK$694</definedName>
    <definedName name="CapexMaintFXProportion" localSheetId="1">[4]Workings!$G$692</definedName>
    <definedName name="CapexMaintFXProportion" localSheetId="11">[4]Workings!$G$692</definedName>
    <definedName name="CapexMaintFXProportion" localSheetId="0">[4]Workings!$G$692</definedName>
    <definedName name="CapexMaintFXProportion">[5]Workings!$G$692</definedName>
    <definedName name="CapexMaintFXRealUSD" localSheetId="1">[4]Workings!$H$693:$AK$693</definedName>
    <definedName name="CapexMaintFXRealUSD" localSheetId="11">[4]Workings!$H$693:$AK$693</definedName>
    <definedName name="CapexMaintFXRealUSD" localSheetId="0">[4]Workings!$H$693:$AK$693</definedName>
    <definedName name="CapexMaintFXRealUSD">[5]Workings!$H$693:$AK$693</definedName>
    <definedName name="CapexMaintIn" localSheetId="1">[4]Inputs!$H$277:$AK$277</definedName>
    <definedName name="CapexMaintIn" localSheetId="11">[4]Inputs!$H$277:$AK$277</definedName>
    <definedName name="CapexMaintIn" localSheetId="0">[4]Inputs!$H$277:$AK$277</definedName>
    <definedName name="CapexMaintIn">[5]Inputs!$H$277:$AK$277</definedName>
    <definedName name="CapexMaintIn1" localSheetId="11">[14]Inputs!$H$278:$AP$278</definedName>
    <definedName name="CapexMaintIn1" localSheetId="0">[14]Inputs!$H$278:$AP$278</definedName>
    <definedName name="CapexMaintIn1">[15]Inputs!$H$278:$AP$278</definedName>
    <definedName name="CapexMaintIn2" localSheetId="11">[14]Inputs!$H$279:$AP$279</definedName>
    <definedName name="CapexMaintIn2" localSheetId="0">[14]Inputs!$H$279:$AP$279</definedName>
    <definedName name="CapexMaintIn2">[15]Inputs!$H$279:$AP$279</definedName>
    <definedName name="CapexMaintIn3" localSheetId="11">[16]Inputs!$H$274:$AP$274</definedName>
    <definedName name="CapexMaintIn3" localSheetId="0">[16]Inputs!$H$274:$AP$274</definedName>
    <definedName name="CapexMaintIn3">[17]Inputs!$H$274:$AP$274</definedName>
    <definedName name="CapexMaintLocalMoneyLCU" localSheetId="1">[4]Workings!$H$700:$AK$700</definedName>
    <definedName name="CapexMaintLocalMoneyLCU" localSheetId="11">[4]Workings!$H$700:$AK$700</definedName>
    <definedName name="CapexMaintLocalMoneyLCU" localSheetId="0">[4]Workings!$H$700:$AK$700</definedName>
    <definedName name="CapexMaintLocalMoneyLCU">[5]Workings!$H$700:$AK$700</definedName>
    <definedName name="CapexMaintLocalRealLCU" localSheetId="1">[4]Workings!$H$699:$AK$699</definedName>
    <definedName name="CapexMaintLocalRealLCU" localSheetId="11">[4]Workings!$H$699:$AK$699</definedName>
    <definedName name="CapexMaintLocalRealLCU" localSheetId="0">[4]Workings!$H$699:$AK$699</definedName>
    <definedName name="CapexMaintLocalRealLCU">[5]Workings!$H$699:$AK$699</definedName>
    <definedName name="CapexMaintMask" localSheetId="1">[4]Workings!$H$691:$AK$691</definedName>
    <definedName name="CapexMaintMask" localSheetId="11">[4]Workings!$H$691:$AK$691</definedName>
    <definedName name="CapexMaintMask" localSheetId="0">[4]Workings!$H$691:$AK$691</definedName>
    <definedName name="CapexMaintMask">[5]Workings!$H$691:$AK$691</definedName>
    <definedName name="CapexMaintPriceContingenciesCurrentLCU" localSheetId="1">[4]Workings!$H$705:$AK$705</definedName>
    <definedName name="CapexMaintPriceContingenciesCurrentLCU" localSheetId="11">[4]Workings!$H$705:$AK$705</definedName>
    <definedName name="CapexMaintPriceContingenciesCurrentLCU" localSheetId="0">[4]Workings!$H$705:$AK$705</definedName>
    <definedName name="CapexMaintPriceContingenciesCurrentLCU">[5]Workings!$H$705:$AK$705</definedName>
    <definedName name="CapexMaintPriceContingenciesCurrentUSD" localSheetId="1">[4]Workings!$H$706:$AK$706</definedName>
    <definedName name="CapexMaintPriceContingenciesCurrentUSD" localSheetId="11">[4]Workings!$H$706:$AK$706</definedName>
    <definedName name="CapexMaintPriceContingenciesCurrentUSD" localSheetId="0">[4]Workings!$H$706:$AK$706</definedName>
    <definedName name="CapexMaintPriceContingenciesCurrentUSD">[5]Workings!$H$706:$AK$706</definedName>
    <definedName name="CapexMaintProportionIn" localSheetId="1">[4]Inputs!$G$278</definedName>
    <definedName name="CapexMaintProportionIn" localSheetId="11">[4]Inputs!$G$278</definedName>
    <definedName name="CapexMaintProportionIn" localSheetId="0">[4]Inputs!$G$278</definedName>
    <definedName name="CapexMaintProportionIn">[5]Inputs!$G$278</definedName>
    <definedName name="CapexMask" localSheetId="1">[4]Workings!$H$1100:$AK$1100</definedName>
    <definedName name="CapexMask" localSheetId="11">[4]Workings!$H$1100:$AK$1100</definedName>
    <definedName name="CapexMask" localSheetId="0">[4]Workings!$H$1100:$AK$1100</definedName>
    <definedName name="CapexMask">[5]Workings!$H$1100:$AK$1100</definedName>
    <definedName name="CapexTotalConstantLCU" localSheetId="1">[4]Workings!$H$781:$AK$781</definedName>
    <definedName name="CapexTotalConstantLCU" localSheetId="11">[4]Workings!$H$781:$AK$781</definedName>
    <definedName name="CapexTotalConstantLCU" localSheetId="0">[4]Workings!$H$781:$AK$781</definedName>
    <definedName name="CapexTotalConstantLCU">[5]Workings!$H$781:$AK$781</definedName>
    <definedName name="CapexTotalConstantUSD" localSheetId="1">[4]Workings!$H$783:$AK$783</definedName>
    <definedName name="CapexTotalConstantUSD" localSheetId="11">[4]Workings!$H$783:$AK$783</definedName>
    <definedName name="CapexTotalConstantUSD" localSheetId="0">[4]Workings!$H$783:$AK$783</definedName>
    <definedName name="CapexTotalConstantUSD">[5]Workings!$H$783:$AK$783</definedName>
    <definedName name="CapexTotalCurrentUSD" localSheetId="1">[4]Workings!$H$782:$AK$782</definedName>
    <definedName name="CapexTotalCurrentUSD" localSheetId="11">[4]Workings!$H$782:$AK$782</definedName>
    <definedName name="CapexTotalCurrentUSD" localSheetId="0">[4]Workings!$H$782:$AK$782</definedName>
    <definedName name="CapexTotalCurrentUSD">[5]Workings!$H$782:$AK$782</definedName>
    <definedName name="CapexTotalMoney" localSheetId="1">[4]Workings!$H$780:$AK$780</definedName>
    <definedName name="CapexTotalMoney" localSheetId="11">[4]Workings!$H$780:$AK$780</definedName>
    <definedName name="CapexTotalMoney" localSheetId="0">[4]Workings!$H$780:$AK$780</definedName>
    <definedName name="CapexTotalMoney">[5]Workings!$H$780:$AK$780</definedName>
    <definedName name="CaseEquityWK" localSheetId="1">[4]Workings!$G$1096</definedName>
    <definedName name="CaseEquityWK" localSheetId="11">[4]Workings!$G$1096</definedName>
    <definedName name="CaseEquityWK" localSheetId="0">[4]Workings!$G$1096</definedName>
    <definedName name="CaseEquityWK">[5]Workings!$G$1096</definedName>
    <definedName name="CaseEquityWKIn" localSheetId="1">[4]Inputs!$G$261</definedName>
    <definedName name="CaseEquityWKIn" localSheetId="11">[4]Inputs!$G$261</definedName>
    <definedName name="CaseEquityWKIn" localSheetId="0">[4]Inputs!$G$261</definedName>
    <definedName name="CaseEquityWKIn">[5]Inputs!$G$261</definedName>
    <definedName name="CaseVATEligibility" localSheetId="17">#REF!</definedName>
    <definedName name="CaseVATEligibility" localSheetId="1">#REF!</definedName>
    <definedName name="CaseVATEligibility" localSheetId="16">#REF!</definedName>
    <definedName name="CaseVATEligibility" localSheetId="3">#REF!</definedName>
    <definedName name="CaseVATEligibility" localSheetId="11">#REF!</definedName>
    <definedName name="CaseVATEligibility" localSheetId="5">#REF!</definedName>
    <definedName name="CaseVATEligibility">#REF!</definedName>
    <definedName name="CashBalanceCase" localSheetId="1">[4]Workings!$G$1167</definedName>
    <definedName name="CashBalanceCase" localSheetId="11">[4]Workings!$G$1167</definedName>
    <definedName name="CashBalanceCase" localSheetId="0">[4]Workings!$G$1167</definedName>
    <definedName name="CashBalanceCase">[5]Workings!$G$1167</definedName>
    <definedName name="CashBalanceCaseIn" localSheetId="1">[4]Inputs!$G$349</definedName>
    <definedName name="CashBalanceCaseIn" localSheetId="11">[4]Inputs!$G$349</definedName>
    <definedName name="CashBalanceCaseIn" localSheetId="0">[4]Inputs!$G$349</definedName>
    <definedName name="CashBalanceCaseIn">[5]Inputs!$G$349</definedName>
    <definedName name="CashBalanceCaseText" localSheetId="1">[4]Workings!$G$1168</definedName>
    <definedName name="CashBalanceCaseText" localSheetId="11">[4]Workings!$G$1168</definedName>
    <definedName name="CashBalanceCaseText" localSheetId="0">[4]Workings!$G$1168</definedName>
    <definedName name="CashBalanceCaseText">[5]Workings!$G$1168</definedName>
    <definedName name="CashBf" localSheetId="1">[4]Workings!$H$827:$AK$827</definedName>
    <definedName name="CashBf" localSheetId="11">[4]Workings!$H$827:$AK$827</definedName>
    <definedName name="CashBf" localSheetId="0">[4]Workings!$H$827:$AK$827</definedName>
    <definedName name="CashBf">[5]Workings!$H$827:$AK$827</definedName>
    <definedName name="CashCf" localSheetId="1">[4]Workings!$H$828:$AK$828</definedName>
    <definedName name="CashCf" localSheetId="11">[4]Workings!$H$828:$AK$828</definedName>
    <definedName name="CashCf" localSheetId="0">[4]Workings!$H$828:$AK$828</definedName>
    <definedName name="CashCf">[5]Workings!$H$828:$AK$828</definedName>
    <definedName name="CashCollectedLCUConstant" localSheetId="1">[4]Workings!$H$594:$AK$594</definedName>
    <definedName name="CashCollectedLCUConstant" localSheetId="11">[4]Workings!$H$594:$AK$594</definedName>
    <definedName name="CashCollectedLCUConstant" localSheetId="0">[4]Workings!$H$594:$AK$594</definedName>
    <definedName name="CashCollectedLCUConstant">[5]Workings!$H$594:$AK$594</definedName>
    <definedName name="CashCollectedLCUCurrent" localSheetId="1">[4]Workings!$H$593:$AK$593</definedName>
    <definedName name="CashCollectedLCUCurrent" localSheetId="11">[4]Workings!$H$593:$AK$593</definedName>
    <definedName name="CashCollectedLCUCurrent" localSheetId="0">[4]Workings!$H$593:$AK$593</definedName>
    <definedName name="CashCollectedLCUCurrent">[5]Workings!$H$593:$AK$593</definedName>
    <definedName name="CashCollectedUnitBilledLCUConstant" localSheetId="1">[4]Workings!$H$595:$AK$595</definedName>
    <definedName name="CashCollectedUnitBilledLCUConstant" localSheetId="11">[4]Workings!$H$595:$AK$595</definedName>
    <definedName name="CashCollectedUnitBilledLCUConstant" localSheetId="0">[4]Workings!$H$595:$AK$595</definedName>
    <definedName name="CashCollectedUnitBilledLCUConstant">[5]Workings!$H$595:$AK$595</definedName>
    <definedName name="CashCollectedUSDConstant" localSheetId="1">[4]Workings!$H$596:$AK$596</definedName>
    <definedName name="CashCollectedUSDConstant" localSheetId="11">[4]Workings!$H$596:$AK$596</definedName>
    <definedName name="CashCollectedUSDConstant" localSheetId="0">[4]Workings!$H$596:$AK$596</definedName>
    <definedName name="CashCollectedUSDConstant">[5]Workings!$H$596:$AK$596</definedName>
    <definedName name="CashFlowConstantUSD" localSheetId="1">[4]Workings!$H$1199:$AK$1199</definedName>
    <definedName name="CashFlowConstantUSD" localSheetId="11">[4]Workings!$H$1199:$AK$1199</definedName>
    <definedName name="CashFlowConstantUSD" localSheetId="0">[4]Workings!$H$1199:$AK$1199</definedName>
    <definedName name="CashFlowConstantUSD">[5]Workings!$H$1199:$AK$1199</definedName>
    <definedName name="CashFlowCurrentUSD" localSheetId="1">[4]Workings!$H$1198:$AK$1198</definedName>
    <definedName name="CashFlowCurrentUSD" localSheetId="11">[4]Workings!$H$1198:$AK$1198</definedName>
    <definedName name="CashFlowCurrentUSD" localSheetId="0">[4]Workings!$H$1198:$AK$1198</definedName>
    <definedName name="CashFlowCurrentUSD">[5]Workings!$H$1198:$AK$1198</definedName>
    <definedName name="CashFlowEquityConstantUSD" localSheetId="1">[4]Workings!$H$1209:$AK$1209</definedName>
    <definedName name="CashFlowEquityConstantUSD" localSheetId="11">[4]Workings!$H$1209:$AK$1209</definedName>
    <definedName name="CashFlowEquityConstantUSD" localSheetId="0">[4]Workings!$H$1209:$AK$1209</definedName>
    <definedName name="CashFlowEquityConstantUSD">[5]Workings!$H$1209:$AK$1209</definedName>
    <definedName name="CashFlowEquityConstantUSDInclNBV" localSheetId="1">[4]Workings!$H$1207:$AK$1207</definedName>
    <definedName name="CashFlowEquityConstantUSDInclNBV" localSheetId="11">[4]Workings!$H$1207:$AK$1207</definedName>
    <definedName name="CashFlowEquityConstantUSDInclNBV" localSheetId="0">[4]Workings!$H$1207:$AK$1207</definedName>
    <definedName name="CashFlowEquityConstantUSDInclNBV">[5]Workings!$H$1207:$AK$1207</definedName>
    <definedName name="CashFlowEquityCurrentUSD" localSheetId="1">[4]Workings!$H$1208:$AK$1208</definedName>
    <definedName name="CashFlowEquityCurrentUSD" localSheetId="11">[4]Workings!$H$1208:$AK$1208</definedName>
    <definedName name="CashFlowEquityCurrentUSD" localSheetId="0">[4]Workings!$H$1208:$AK$1208</definedName>
    <definedName name="CashFlowEquityCurrentUSD">[5]Workings!$H$1208:$AK$1208</definedName>
    <definedName name="CashFlowEquityCurrentUSDInclNBV" localSheetId="1">[4]Workings!$H$1206:$AK$1206</definedName>
    <definedName name="CashFlowEquityCurrentUSDInclNBV" localSheetId="11">[4]Workings!$H$1206:$AK$1206</definedName>
    <definedName name="CashFlowEquityCurrentUSDInclNBV" localSheetId="0">[4]Workings!$H$1206:$AK$1206</definedName>
    <definedName name="CashFlowEquityCurrentUSDInclNBV">[5]Workings!$H$1206:$AK$1206</definedName>
    <definedName name="CashFlowFinancing" localSheetId="1">[4]Workings!$H$807:$AK$807</definedName>
    <definedName name="CashFlowFinancing" localSheetId="11">[4]Workings!$H$807:$AK$807</definedName>
    <definedName name="CashFlowFinancing" localSheetId="0">[4]Workings!$H$807:$AK$807</definedName>
    <definedName name="CashFlowFinancing">[5]Workings!$H$807:$AK$807</definedName>
    <definedName name="CashFlowOperationsConstantLCU" localSheetId="1">[4]Workings!$H$809:$AK$809</definedName>
    <definedName name="CashFlowOperationsConstantLCU" localSheetId="11">[4]Workings!$H$809:$AK$809</definedName>
    <definedName name="CashFlowOperationsConstantLCU" localSheetId="0">[4]Workings!$H$809:$AK$809</definedName>
    <definedName name="CashFlowOperationsConstantLCU">[5]Workings!$H$809:$AK$809</definedName>
    <definedName name="CashFlowOperationsConstantUSD" localSheetId="1">[4]Workings!$H$1197:$AK$1197</definedName>
    <definedName name="CashFlowOperationsConstantUSD" localSheetId="11">[4]Workings!$H$1197:$AK$1197</definedName>
    <definedName name="CashFlowOperationsConstantUSD" localSheetId="0">[4]Workings!$H$1197:$AK$1197</definedName>
    <definedName name="CashFlowOperationsConstantUSD">[5]Workings!$H$1197:$AK$1197</definedName>
    <definedName name="CashFlowOperationsCurrentLCU" localSheetId="1">[4]Workings!$H$805:$AK$805</definedName>
    <definedName name="CashFlowOperationsCurrentLCU" localSheetId="11">[4]Workings!$H$805:$AK$805</definedName>
    <definedName name="CashFlowOperationsCurrentLCU" localSheetId="0">[4]Workings!$H$805:$AK$805</definedName>
    <definedName name="CashFlowOperationsCurrentLCU">[5]Workings!$H$805:$AK$805</definedName>
    <definedName name="CashFlowOperationsCurrentUSD" localSheetId="1">[4]Workings!$H$1196:$AK$1196</definedName>
    <definedName name="CashFlowOperationsCurrentUSD" localSheetId="11">[4]Workings!$H$1196:$AK$1196</definedName>
    <definedName name="CashFlowOperationsCurrentUSD" localSheetId="0">[4]Workings!$H$1196:$AK$1196</definedName>
    <definedName name="CashFlowOperationsCurrentUSD">[5]Workings!$H$1196:$AK$1196</definedName>
    <definedName name="CashFlowPrefinancing" localSheetId="1">[4]Workings!$H$806:$AK$806</definedName>
    <definedName name="CashFlowPrefinancing" localSheetId="11">[4]Workings!$H$806:$AK$806</definedName>
    <definedName name="CashFlowPrefinancing" localSheetId="0">[4]Workings!$H$806:$AK$806</definedName>
    <definedName name="CashFlowPrefinancing">[5]Workings!$H$806:$AK$806</definedName>
    <definedName name="CashFlowPrefinancingConstantLCU" localSheetId="1">[4]Workings!$H$810:$AK$810</definedName>
    <definedName name="CashFlowPrefinancingConstantLCU" localSheetId="11">[4]Workings!$H$810:$AK$810</definedName>
    <definedName name="CashFlowPrefinancingConstantLCU" localSheetId="0">[4]Workings!$H$810:$AK$810</definedName>
    <definedName name="CashFlowPrefinancingConstantLCU">[5]Workings!$H$810:$AK$810</definedName>
    <definedName name="CashFlowPrefinancingWithRVConstantLCU" localSheetId="1">[4]Workings!$H$1195:$AK$1195</definedName>
    <definedName name="CashFlowPrefinancingWithRVConstantLCU" localSheetId="11">[4]Workings!$H$1195:$AK$1195</definedName>
    <definedName name="CashFlowPrefinancingWithRVConstantLCU" localSheetId="0">[4]Workings!$H$1195:$AK$1195</definedName>
    <definedName name="CashFlowPrefinancingWithRVConstantLCU">[5]Workings!$H$1195:$AK$1195</definedName>
    <definedName name="CashFlowPrefinancingWithRVCurrentLCU" localSheetId="1">[4]Workings!$H$1194:$AK$1194</definedName>
    <definedName name="CashFlowPrefinancingWithRVCurrentLCU" localSheetId="11">[4]Workings!$H$1194:$AK$1194</definedName>
    <definedName name="CashFlowPrefinancingWithRVCurrentLCU" localSheetId="0">[4]Workings!$H$1194:$AK$1194</definedName>
    <definedName name="CashFlowPrefinancingWithRVCurrentLCU">[5]Workings!$H$1194:$AK$1194</definedName>
    <definedName name="CashForDSCRMask" localSheetId="1">[4]Workings!$H$1102:$AK$1102</definedName>
    <definedName name="CashForDSCRMask" localSheetId="11">[4]Workings!$H$1102:$AK$1102</definedName>
    <definedName name="CashForDSCRMask" localSheetId="0">[4]Workings!$H$1102:$AK$1102</definedName>
    <definedName name="CashForDSCRMask">[5]Workings!$H$1102:$AK$1102</definedName>
    <definedName name="CBA_aastad" localSheetId="11">[2]CBA!$E$7:$AM$7</definedName>
    <definedName name="CBA_aastad" localSheetId="0">[2]CBA!$E$7:$AM$7</definedName>
    <definedName name="CBA_aastad">[3]CBA!$E$7:$AM$7</definedName>
    <definedName name="ChangesInShortTermLoan" localSheetId="11">[2]CBA!$H$295:$AM$295</definedName>
    <definedName name="ChangesInShortTermLoan" localSheetId="0">[2]CBA!$H$295:$AM$295</definedName>
    <definedName name="ChangesInShortTermLoan">[3]CBA!$H$295:$AM$295</definedName>
    <definedName name="ChargeBaseUnmeteredDomesticSewerage" localSheetId="1">[4]Workings!$G$248</definedName>
    <definedName name="ChargeBaseUnmeteredDomesticSewerage" localSheetId="11">[4]Workings!$G$248</definedName>
    <definedName name="ChargeBaseUnmeteredDomesticSewerage" localSheetId="0">[4]Workings!$G$248</definedName>
    <definedName name="ChargeBaseUnmeteredDomesticSewerage">[5]Workings!$G$248</definedName>
    <definedName name="ChargeBaseUnmeteredDomesticSewerageIn" localSheetId="1">[4]Inputs!$G$98</definedName>
    <definedName name="ChargeBaseUnmeteredDomesticSewerageIn" localSheetId="11">[4]Inputs!$G$98</definedName>
    <definedName name="ChargeBaseUnmeteredDomesticSewerageIn" localSheetId="0">[4]Inputs!$G$98</definedName>
    <definedName name="ChargeBaseUnmeteredDomesticSewerageIn">[5]Inputs!$G$98</definedName>
    <definedName name="ChargeBaseUnmeteredDomesticWater" localSheetId="1">[4]Workings!$G$243</definedName>
    <definedName name="ChargeBaseUnmeteredDomesticWater" localSheetId="11">[4]Workings!$G$243</definedName>
    <definedName name="ChargeBaseUnmeteredDomesticWater" localSheetId="0">[4]Workings!$G$243</definedName>
    <definedName name="ChargeBaseUnmeteredDomesticWater">[5]Workings!$G$243</definedName>
    <definedName name="ChargeBaseUnmeteredDomesticWaterIn" localSheetId="1">[4]Inputs!$G$96</definedName>
    <definedName name="ChargeBaseUnmeteredDomesticWaterIn" localSheetId="11">[4]Inputs!$G$96</definedName>
    <definedName name="ChargeBaseUnmeteredDomesticWaterIn" localSheetId="0">[4]Inputs!$G$96</definedName>
    <definedName name="ChargeBaseUnmeteredDomesticWaterIn">[5]Inputs!$G$96</definedName>
    <definedName name="ChargeConnWaterDomBase" localSheetId="1">[4]Workings!$G$101</definedName>
    <definedName name="ChargeConnWaterDomBase" localSheetId="11">[4]Workings!$G$101</definedName>
    <definedName name="ChargeConnWaterDomBase" localSheetId="0">[4]Workings!$G$101</definedName>
    <definedName name="ChargeConnWaterDomBase">[5]Workings!$G$101</definedName>
    <definedName name="ChargeConnWaterDomBaseIn" localSheetId="1">[4]Inputs!$G$155</definedName>
    <definedName name="ChargeConnWaterDomBaseIn" localSheetId="11">[4]Inputs!$G$155</definedName>
    <definedName name="ChargeConnWaterDomBaseIn" localSheetId="0">[4]Inputs!$G$155</definedName>
    <definedName name="ChargeConnWaterDomBaseIn">[5]Inputs!$G$155</definedName>
    <definedName name="ChargeConnWaterDomFactor" localSheetId="1">[4]Workings!$H$105:$AK$105</definedName>
    <definedName name="ChargeConnWaterDomFactor" localSheetId="11">[4]Workings!$H$105:$AK$105</definedName>
    <definedName name="ChargeConnWaterDomFactor" localSheetId="0">[4]Workings!$H$105:$AK$105</definedName>
    <definedName name="ChargeConnWaterDomFactor">[5]Workings!$H$105:$AK$105</definedName>
    <definedName name="ChargeConnWaterDomFactorIn" localSheetId="1">[4]Inputs!$H$159:$AK$159</definedName>
    <definedName name="ChargeConnWaterDomFactorIn" localSheetId="11">[4]Inputs!$H$159:$AK$159</definedName>
    <definedName name="ChargeConnWaterDomFactorIn" localSheetId="0">[4]Inputs!$H$159:$AK$159</definedName>
    <definedName name="ChargeConnWaterDomFactorIn">[5]Inputs!$H$159:$AK$159</definedName>
    <definedName name="ChargeConnWaterNonDomBase" localSheetId="1">[4]Workings!$G$102</definedName>
    <definedName name="ChargeConnWaterNonDomBase" localSheetId="11">[4]Workings!$G$102</definedName>
    <definedName name="ChargeConnWaterNonDomBase" localSheetId="0">[4]Workings!$G$102</definedName>
    <definedName name="ChargeConnWaterNonDomBase">[5]Workings!$G$102</definedName>
    <definedName name="ChargeConnWaterNonDomBaseIn" localSheetId="1">[4]Inputs!$G$156</definedName>
    <definedName name="ChargeConnWaterNonDomBaseIn" localSheetId="11">[4]Inputs!$G$156</definedName>
    <definedName name="ChargeConnWaterNonDomBaseIn" localSheetId="0">[4]Inputs!$G$156</definedName>
    <definedName name="ChargeConnWaterNonDomBaseIn">[5]Inputs!$G$156</definedName>
    <definedName name="ChargeConnWaterNonDomFactor" localSheetId="1">[4]Workings!$H$106:$AK$106</definedName>
    <definedName name="ChargeConnWaterNonDomFactor" localSheetId="11">[4]Workings!$H$106:$AK$106</definedName>
    <definedName name="ChargeConnWaterNonDomFactor" localSheetId="0">[4]Workings!$H$106:$AK$106</definedName>
    <definedName name="ChargeConnWaterNonDomFactor">[5]Workings!$H$106:$AK$106</definedName>
    <definedName name="ChargeConnWaterNonDomFactorIn" localSheetId="1">[4]Inputs!$H$160:$AK$160</definedName>
    <definedName name="ChargeConnWaterNonDomFactorIn" localSheetId="11">[4]Inputs!$H$160:$AK$160</definedName>
    <definedName name="ChargeConnWaterNonDomFactorIn" localSheetId="0">[4]Inputs!$H$160:$AK$160</definedName>
    <definedName name="ChargeConnWaterNonDomFactorIn">[5]Inputs!$H$160:$AK$160</definedName>
    <definedName name="ChargeConstantUnmeteredDomesticSewerage" localSheetId="1">[4]Workings!$H$251:$AK$251</definedName>
    <definedName name="ChargeConstantUnmeteredDomesticSewerage" localSheetId="11">[4]Workings!$H$251:$AK$251</definedName>
    <definedName name="ChargeConstantUnmeteredDomesticSewerage" localSheetId="0">[4]Workings!$H$251:$AK$251</definedName>
    <definedName name="ChargeConstantUnmeteredDomesticSewerage">[5]Workings!$H$251:$AK$251</definedName>
    <definedName name="ChargeConstantUnmeteredDomesticWater" localSheetId="1">[4]Workings!$H$246:$AK$246</definedName>
    <definedName name="ChargeConstantUnmeteredDomesticWater" localSheetId="11">[4]Workings!$H$246:$AK$246</definedName>
    <definedName name="ChargeConstantUnmeteredDomesticWater" localSheetId="0">[4]Workings!$H$246:$AK$246</definedName>
    <definedName name="ChargeConstantUnmeteredDomesticWater">[5]Workings!$H$246:$AK$246</definedName>
    <definedName name="ChargeCurrentUnmeteredDomesticSewerage" localSheetId="1">[4]Workings!$H$252:$AK$252</definedName>
    <definedName name="ChargeCurrentUnmeteredDomesticSewerage" localSheetId="11">[4]Workings!$H$252:$AK$252</definedName>
    <definedName name="ChargeCurrentUnmeteredDomesticSewerage" localSheetId="0">[4]Workings!$H$252:$AK$252</definedName>
    <definedName name="ChargeCurrentUnmeteredDomesticSewerage">[5]Workings!$H$252:$AK$252</definedName>
    <definedName name="ChargeCurrentUnmeteredDomesticWater" localSheetId="1">[4]Workings!$H$247:$AK$247</definedName>
    <definedName name="ChargeCurrentUnmeteredDomesticWater" localSheetId="11">[4]Workings!$H$247:$AK$247</definedName>
    <definedName name="ChargeCurrentUnmeteredDomesticWater" localSheetId="0">[4]Workings!$H$247:$AK$247</definedName>
    <definedName name="ChargeCurrentUnmeteredDomesticWater">[5]Workings!$H$247:$AK$247</definedName>
    <definedName name="ChargeFixedBaseBulkSewerage1" localSheetId="1">[4]Workings!$G$236</definedName>
    <definedName name="ChargeFixedBaseBulkSewerage1" localSheetId="11">[4]Workings!$G$236</definedName>
    <definedName name="ChargeFixedBaseBulkSewerage1" localSheetId="0">[4]Workings!$G$236</definedName>
    <definedName name="ChargeFixedBaseBulkSewerage1">[5]Workings!$G$236</definedName>
    <definedName name="ChargeFixedBaseBulkWater1" localSheetId="1">[4]Workings!$G$211</definedName>
    <definedName name="ChargeFixedBaseBulkWater1" localSheetId="11">[4]Workings!$G$211</definedName>
    <definedName name="ChargeFixedBaseBulkWater1" localSheetId="0">[4]Workings!$G$211</definedName>
    <definedName name="ChargeFixedBaseBulkWater1">[5]Workings!$G$211</definedName>
    <definedName name="ChargeFixedBaseBulkWater1In" localSheetId="1">[4]Inputs!$G$81</definedName>
    <definedName name="ChargeFixedBaseBulkWater1In" localSheetId="11">[4]Inputs!$G$81</definedName>
    <definedName name="ChargeFixedBaseBulkWater1In" localSheetId="0">[4]Inputs!$G$81</definedName>
    <definedName name="ChargeFixedBaseBulkWater1In">[5]Inputs!$G$81</definedName>
    <definedName name="ChargeFixedBaseCommSewerage" localSheetId="1">[4]Workings!$G$226</definedName>
    <definedName name="ChargeFixedBaseCommSewerage" localSheetId="11">[4]Workings!$G$226</definedName>
    <definedName name="ChargeFixedBaseCommSewerage" localSheetId="0">[4]Workings!$G$226</definedName>
    <definedName name="ChargeFixedBaseCommSewerage">[5]Workings!$G$226</definedName>
    <definedName name="ChargeFixedBaseCommSewerageIn" localSheetId="1">[4]Inputs!$G$89</definedName>
    <definedName name="ChargeFixedBaseCommSewerageIn" localSheetId="11">[4]Inputs!$G$89</definedName>
    <definedName name="ChargeFixedBaseCommSewerageIn" localSheetId="0">[4]Inputs!$G$89</definedName>
    <definedName name="ChargeFixedBaseCommSewerageIn">[5]Inputs!$G$89</definedName>
    <definedName name="ChargeFixedBaseCommWater" localSheetId="1">[4]Workings!$G$196</definedName>
    <definedName name="ChargeFixedBaseCommWater" localSheetId="11">[4]Workings!$G$196</definedName>
    <definedName name="ChargeFixedBaseCommWater" localSheetId="0">[4]Workings!$G$196</definedName>
    <definedName name="ChargeFixedBaseCommWater">[5]Workings!$G$196</definedName>
    <definedName name="ChargeFixedBaseCommWaterIn" localSheetId="1">[4]Inputs!$G$75</definedName>
    <definedName name="ChargeFixedBaseCommWaterIn" localSheetId="11">[4]Inputs!$G$75</definedName>
    <definedName name="ChargeFixedBaseCommWaterIn" localSheetId="0">[4]Inputs!$G$75</definedName>
    <definedName name="ChargeFixedBaseCommWaterIn">[5]Inputs!$G$75</definedName>
    <definedName name="ChargeFixedBaseDomesticSewerage" localSheetId="1">[4]Workings!$G$221</definedName>
    <definedName name="ChargeFixedBaseDomesticSewerage" localSheetId="11">[4]Workings!$G$221</definedName>
    <definedName name="ChargeFixedBaseDomesticSewerage" localSheetId="0">[4]Workings!$G$221</definedName>
    <definedName name="ChargeFixedBaseDomesticSewerage">[5]Workings!$G$221</definedName>
    <definedName name="ChargeFixedBaseDomesticSewerageIn" localSheetId="1">[4]Inputs!$G$87</definedName>
    <definedName name="ChargeFixedBaseDomesticSewerageIn" localSheetId="11">[4]Inputs!$G$87</definedName>
    <definedName name="ChargeFixedBaseDomesticSewerageIn" localSheetId="0">[4]Inputs!$G$87</definedName>
    <definedName name="ChargeFixedBaseDomesticSewerageIn">[5]Inputs!$G$87</definedName>
    <definedName name="ChargeFixedBaseDomesticWater" localSheetId="1">[4]Workings!$G$191</definedName>
    <definedName name="ChargeFixedBaseDomesticWater" localSheetId="11">[4]Workings!$G$191</definedName>
    <definedName name="ChargeFixedBaseDomesticWater" localSheetId="0">[4]Workings!$G$191</definedName>
    <definedName name="ChargeFixedBaseDomesticWater">[5]Workings!$G$191</definedName>
    <definedName name="ChargeFixedBaseDomesticWaterIn" localSheetId="1">[4]Inputs!$G$73</definedName>
    <definedName name="ChargeFixedBaseDomesticWaterIn" localSheetId="11">[4]Inputs!$G$73</definedName>
    <definedName name="ChargeFixedBaseDomesticWaterIn" localSheetId="0">[4]Inputs!$G$73</definedName>
    <definedName name="ChargeFixedBaseDomesticWaterIn">[5]Inputs!$G$73</definedName>
    <definedName name="ChargeFixedBaseInstSewerage" localSheetId="1">[4]Workings!$G$231</definedName>
    <definedName name="ChargeFixedBaseInstSewerage" localSheetId="11">[4]Workings!$G$231</definedName>
    <definedName name="ChargeFixedBaseInstSewerage" localSheetId="0">[4]Workings!$G$231</definedName>
    <definedName name="ChargeFixedBaseInstSewerage">[5]Workings!$G$231</definedName>
    <definedName name="ChargeFixedBaseInstSewerageIn" localSheetId="1">[4]Inputs!$G$91</definedName>
    <definedName name="ChargeFixedBaseInstSewerageIn" localSheetId="11">[4]Inputs!$G$91</definedName>
    <definedName name="ChargeFixedBaseInstSewerageIn" localSheetId="0">[4]Inputs!$G$91</definedName>
    <definedName name="ChargeFixedBaseInstSewerageIn">[5]Inputs!$G$91</definedName>
    <definedName name="ChargeFixedBaseInstWater" localSheetId="1">[4]Workings!$G$201</definedName>
    <definedName name="ChargeFixedBaseInstWater" localSheetId="11">[4]Workings!$G$201</definedName>
    <definedName name="ChargeFixedBaseInstWater" localSheetId="0">[4]Workings!$G$201</definedName>
    <definedName name="ChargeFixedBaseInstWater">[5]Workings!$G$201</definedName>
    <definedName name="ChargeFixedBaseInstWaterIn" localSheetId="1">[4]Inputs!$G$77</definedName>
    <definedName name="ChargeFixedBaseInstWaterIn" localSheetId="11">[4]Inputs!$G$77</definedName>
    <definedName name="ChargeFixedBaseInstWaterIn" localSheetId="0">[4]Inputs!$G$77</definedName>
    <definedName name="ChargeFixedBaseInstWaterIn">[5]Inputs!$G$77</definedName>
    <definedName name="ChargeFixedBaseKiosk" localSheetId="1">[4]Workings!$G$206</definedName>
    <definedName name="ChargeFixedBaseKiosk" localSheetId="11">[4]Workings!$G$206</definedName>
    <definedName name="ChargeFixedBaseKiosk" localSheetId="0">[4]Workings!$G$206</definedName>
    <definedName name="ChargeFixedBaseKiosk">[5]Workings!$G$206</definedName>
    <definedName name="ChargeFixedBaseKioskIn" localSheetId="1">[4]Inputs!$G$79</definedName>
    <definedName name="ChargeFixedBaseKioskIn" localSheetId="11">[4]Inputs!$G$79</definedName>
    <definedName name="ChargeFixedBaseKioskIn" localSheetId="0">[4]Inputs!$G$79</definedName>
    <definedName name="ChargeFixedBaseKioskIn">[5]Inputs!$G$79</definedName>
    <definedName name="ChargeFixedBaseOtherWater1" localSheetId="1">[4]Workings!$G$216</definedName>
    <definedName name="ChargeFixedBaseOtherWater1" localSheetId="11">[4]Workings!$G$216</definedName>
    <definedName name="ChargeFixedBaseOtherWater1" localSheetId="0">[4]Workings!$G$216</definedName>
    <definedName name="ChargeFixedBaseOtherWater1">[5]Workings!$G$216</definedName>
    <definedName name="ChargeFixedBaseOtherWater1In" localSheetId="1">[4]Inputs!$G$83</definedName>
    <definedName name="ChargeFixedBaseOtherWater1In" localSheetId="11">[4]Inputs!$G$83</definedName>
    <definedName name="ChargeFixedBaseOtherWater1In" localSheetId="0">[4]Inputs!$G$83</definedName>
    <definedName name="ChargeFixedBaseOtherWater1In">[5]Inputs!$G$83</definedName>
    <definedName name="ChargeFixedConstantBulkSewerage1" localSheetId="1">[4]Workings!$H$239:$AK$239</definedName>
    <definedName name="ChargeFixedConstantBulkSewerage1" localSheetId="11">[4]Workings!$H$239:$AK$239</definedName>
    <definedName name="ChargeFixedConstantBulkSewerage1" localSheetId="0">[4]Workings!$H$239:$AK$239</definedName>
    <definedName name="ChargeFixedConstantBulkSewerage1">[5]Workings!$H$239:$AK$239</definedName>
    <definedName name="ChargeFixedConstantBulkWater1" localSheetId="1">[4]Workings!$H$214:$AK$214</definedName>
    <definedName name="ChargeFixedConstantBulkWater1" localSheetId="11">[4]Workings!$H$214:$AK$214</definedName>
    <definedName name="ChargeFixedConstantBulkWater1" localSheetId="0">[4]Workings!$H$214:$AK$214</definedName>
    <definedName name="ChargeFixedConstantBulkWater1">[5]Workings!$H$214:$AK$214</definedName>
    <definedName name="ChargeFixedConstantCommSewerage" localSheetId="1">[4]Workings!$H$229:$AK$229</definedName>
    <definedName name="ChargeFixedConstantCommSewerage" localSheetId="11">[4]Workings!$H$229:$AK$229</definedName>
    <definedName name="ChargeFixedConstantCommSewerage" localSheetId="0">[4]Workings!$H$229:$AK$229</definedName>
    <definedName name="ChargeFixedConstantCommSewerage">[5]Workings!$H$229:$AK$229</definedName>
    <definedName name="ChargeFixedConstantCommWater" localSheetId="1">[4]Workings!$H$199:$AK$199</definedName>
    <definedName name="ChargeFixedConstantCommWater" localSheetId="11">[4]Workings!$H$199:$AK$199</definedName>
    <definedName name="ChargeFixedConstantCommWater" localSheetId="0">[4]Workings!$H$199:$AK$199</definedName>
    <definedName name="ChargeFixedConstantCommWater">[5]Workings!$H$199:$AK$199</definedName>
    <definedName name="ChargeFixedConstantDomesticSewerage" localSheetId="1">[4]Workings!$H$224:$AK$224</definedName>
    <definedName name="ChargeFixedConstantDomesticSewerage" localSheetId="11">[4]Workings!$H$224:$AK$224</definedName>
    <definedName name="ChargeFixedConstantDomesticSewerage" localSheetId="0">[4]Workings!$H$224:$AK$224</definedName>
    <definedName name="ChargeFixedConstantDomesticSewerage">[5]Workings!$H$224:$AK$224</definedName>
    <definedName name="ChargeFixedConstantDomesticWater" localSheetId="1">[4]Workings!$H$194:$AK$194</definedName>
    <definedName name="ChargeFixedConstantDomesticWater" localSheetId="11">[4]Workings!$H$194:$AK$194</definedName>
    <definedName name="ChargeFixedConstantDomesticWater" localSheetId="0">[4]Workings!$H$194:$AK$194</definedName>
    <definedName name="ChargeFixedConstantDomesticWater">[5]Workings!$H$194:$AK$194</definedName>
    <definedName name="ChargeFixedConstantInstSewerage" localSheetId="1">[4]Workings!$H$234:$AK$234</definedName>
    <definedName name="ChargeFixedConstantInstSewerage" localSheetId="11">[4]Workings!$H$234:$AK$234</definedName>
    <definedName name="ChargeFixedConstantInstSewerage" localSheetId="0">[4]Workings!$H$234:$AK$234</definedName>
    <definedName name="ChargeFixedConstantInstSewerage">[5]Workings!$H$234:$AK$234</definedName>
    <definedName name="ChargeFixedConstantInstWater" localSheetId="1">[4]Workings!$H$204:$AK$204</definedName>
    <definedName name="ChargeFixedConstantInstWater" localSheetId="11">[4]Workings!$H$204:$AK$204</definedName>
    <definedName name="ChargeFixedConstantInstWater" localSheetId="0">[4]Workings!$H$204:$AK$204</definedName>
    <definedName name="ChargeFixedConstantInstWater">[5]Workings!$H$204:$AK$204</definedName>
    <definedName name="ChargeFixedConstantKiosk" localSheetId="1">[4]Workings!$H$209:$AK$209</definedName>
    <definedName name="ChargeFixedConstantKiosk" localSheetId="11">[4]Workings!$H$209:$AK$209</definedName>
    <definedName name="ChargeFixedConstantKiosk" localSheetId="0">[4]Workings!$H$209:$AK$209</definedName>
    <definedName name="ChargeFixedConstantKiosk">[5]Workings!$H$209:$AK$209</definedName>
    <definedName name="ChargeFixedConstantOtherWater1" localSheetId="1">[4]Workings!$H$219:$AK$219</definedName>
    <definedName name="ChargeFixedConstantOtherWater1" localSheetId="11">[4]Workings!$H$219:$AK$219</definedName>
    <definedName name="ChargeFixedConstantOtherWater1" localSheetId="0">[4]Workings!$H$219:$AK$219</definedName>
    <definedName name="ChargeFixedConstantOtherWater1">[5]Workings!$H$219:$AK$219</definedName>
    <definedName name="ChargeFixedCurrentBulkSewerage1" localSheetId="1">[4]Workings!$H$240:$AK$240</definedName>
    <definedName name="ChargeFixedCurrentBulkSewerage1" localSheetId="11">[4]Workings!$H$240:$AK$240</definedName>
    <definedName name="ChargeFixedCurrentBulkSewerage1" localSheetId="0">[4]Workings!$H$240:$AK$240</definedName>
    <definedName name="ChargeFixedCurrentBulkSewerage1">[5]Workings!$H$240:$AK$240</definedName>
    <definedName name="ChargeFixedCurrentBulkWater1" localSheetId="1">[4]Workings!$H$215:$AK$215</definedName>
    <definedName name="ChargeFixedCurrentBulkWater1" localSheetId="11">[4]Workings!$H$215:$AK$215</definedName>
    <definedName name="ChargeFixedCurrentBulkWater1" localSheetId="0">[4]Workings!$H$215:$AK$215</definedName>
    <definedName name="ChargeFixedCurrentBulkWater1">[5]Workings!$H$215:$AK$215</definedName>
    <definedName name="ChargeFixedCurrentCommSewerage" localSheetId="1">[4]Workings!$H$230:$AK$230</definedName>
    <definedName name="ChargeFixedCurrentCommSewerage" localSheetId="11">[4]Workings!$H$230:$AK$230</definedName>
    <definedName name="ChargeFixedCurrentCommSewerage" localSheetId="0">[4]Workings!$H$230:$AK$230</definedName>
    <definedName name="ChargeFixedCurrentCommSewerage">[5]Workings!$H$230:$AK$230</definedName>
    <definedName name="ChargeFixedCurrentCommWater" localSheetId="1">[4]Workings!$H$200:$AK$200</definedName>
    <definedName name="ChargeFixedCurrentCommWater" localSheetId="11">[4]Workings!$H$200:$AK$200</definedName>
    <definedName name="ChargeFixedCurrentCommWater" localSheetId="0">[4]Workings!$H$200:$AK$200</definedName>
    <definedName name="ChargeFixedCurrentCommWater">[5]Workings!$H$200:$AK$200</definedName>
    <definedName name="ChargeFixedCurrentDomesticSewerage" localSheetId="1">[4]Workings!$H$225:$AK$225</definedName>
    <definedName name="ChargeFixedCurrentDomesticSewerage" localSheetId="11">[4]Workings!$H$225:$AK$225</definedName>
    <definedName name="ChargeFixedCurrentDomesticSewerage" localSheetId="0">[4]Workings!$H$225:$AK$225</definedName>
    <definedName name="ChargeFixedCurrentDomesticSewerage">[5]Workings!$H$225:$AK$225</definedName>
    <definedName name="ChargeFixedCurrentDomesticWater" localSheetId="1">[4]Workings!$H$195:$AK$195</definedName>
    <definedName name="ChargeFixedCurrentDomesticWater" localSheetId="11">[4]Workings!$H$195:$AK$195</definedName>
    <definedName name="ChargeFixedCurrentDomesticWater" localSheetId="0">[4]Workings!$H$195:$AK$195</definedName>
    <definedName name="ChargeFixedCurrentDomesticWater">[5]Workings!$H$195:$AK$195</definedName>
    <definedName name="ChargeFixedCurrentInstSewerage" localSheetId="1">[4]Workings!$H$235:$AK$235</definedName>
    <definedName name="ChargeFixedCurrentInstSewerage" localSheetId="11">[4]Workings!$H$235:$AK$235</definedName>
    <definedName name="ChargeFixedCurrentInstSewerage" localSheetId="0">[4]Workings!$H$235:$AK$235</definedName>
    <definedName name="ChargeFixedCurrentInstSewerage">[5]Workings!$H$235:$AK$235</definedName>
    <definedName name="ChargeFixedCurrentInstWater" localSheetId="1">[4]Workings!$H$205:$AK$205</definedName>
    <definedName name="ChargeFixedCurrentInstWater" localSheetId="11">[4]Workings!$H$205:$AK$205</definedName>
    <definedName name="ChargeFixedCurrentInstWater" localSheetId="0">[4]Workings!$H$205:$AK$205</definedName>
    <definedName name="ChargeFixedCurrentInstWater">[5]Workings!$H$205:$AK$205</definedName>
    <definedName name="ChargeFixedCurrentKiosk" localSheetId="1">[4]Workings!$H$210:$AK$210</definedName>
    <definedName name="ChargeFixedCurrentKiosk" localSheetId="11">[4]Workings!$H$210:$AK$210</definedName>
    <definedName name="ChargeFixedCurrentKiosk" localSheetId="0">[4]Workings!$H$210:$AK$210</definedName>
    <definedName name="ChargeFixedCurrentKiosk">[5]Workings!$H$210:$AK$210</definedName>
    <definedName name="ChargeFixedCurrentOtherWater1" localSheetId="1">[4]Workings!$H$220:$AK$220</definedName>
    <definedName name="ChargeFixedCurrentOtherWater1" localSheetId="11">[4]Workings!$H$220:$AK$220</definedName>
    <definedName name="ChargeFixedCurrentOtherWater1" localSheetId="0">[4]Workings!$H$220:$AK$220</definedName>
    <definedName name="ChargeFixedCurrentOtherWater1">[5]Workings!$H$220:$AK$220</definedName>
    <definedName name="ChargeFixedIncreaseRealBulkSewerage1" localSheetId="1">[4]Workings!$H$237:$AK$237</definedName>
    <definedName name="ChargeFixedIncreaseRealBulkSewerage1" localSheetId="11">[4]Workings!$H$237:$AK$237</definedName>
    <definedName name="ChargeFixedIncreaseRealBulkSewerage1" localSheetId="0">[4]Workings!$H$237:$AK$237</definedName>
    <definedName name="ChargeFixedIncreaseRealBulkSewerage1">[5]Workings!$H$237:$AK$237</definedName>
    <definedName name="ChargeFixedIncreaseRealBulkSewerage1In" localSheetId="1">[4]Inputs!$H$94:$AK$94</definedName>
    <definedName name="ChargeFixedIncreaseRealBulkSewerage1In" localSheetId="11">[4]Inputs!$H$94:$AK$94</definedName>
    <definedName name="ChargeFixedIncreaseRealBulkSewerage1In" localSheetId="0">[4]Inputs!$H$94:$AK$94</definedName>
    <definedName name="ChargeFixedIncreaseRealBulkSewerage1In">[5]Inputs!$H$94:$AK$94</definedName>
    <definedName name="ChargeFixedIncreaseRealBulkWater1" localSheetId="1">[4]Workings!$H$212:$AK$212</definedName>
    <definedName name="ChargeFixedIncreaseRealBulkWater1" localSheetId="11">[4]Workings!$H$212:$AK$212</definedName>
    <definedName name="ChargeFixedIncreaseRealBulkWater1" localSheetId="0">[4]Workings!$H$212:$AK$212</definedName>
    <definedName name="ChargeFixedIncreaseRealBulkWater1">[5]Workings!$H$212:$AK$212</definedName>
    <definedName name="ChargeFixedIncreaseRealBulkWater1In" localSheetId="1">[4]Inputs!$H$82:$AK$82</definedName>
    <definedName name="ChargeFixedIncreaseRealBulkWater1In" localSheetId="11">[4]Inputs!$H$82:$AK$82</definedName>
    <definedName name="ChargeFixedIncreaseRealBulkWater1In" localSheetId="0">[4]Inputs!$H$82:$AK$82</definedName>
    <definedName name="ChargeFixedIncreaseRealBulkWater1In">[5]Inputs!$H$82:$AK$82</definedName>
    <definedName name="ChargeFixedIncreaseRealCommSewerage" localSheetId="1">[4]Workings!$H$227:$AK$227</definedName>
    <definedName name="ChargeFixedIncreaseRealCommSewerage" localSheetId="11">[4]Workings!$H$227:$AK$227</definedName>
    <definedName name="ChargeFixedIncreaseRealCommSewerage" localSheetId="0">[4]Workings!$H$227:$AK$227</definedName>
    <definedName name="ChargeFixedIncreaseRealCommSewerage">[5]Workings!$H$227:$AK$227</definedName>
    <definedName name="ChargeFixedIncreaseRealCommSewerageIn" localSheetId="1">[4]Inputs!$H$90:$AK$90</definedName>
    <definedName name="ChargeFixedIncreaseRealCommSewerageIn" localSheetId="11">[4]Inputs!$H$90:$AK$90</definedName>
    <definedName name="ChargeFixedIncreaseRealCommSewerageIn" localSheetId="0">[4]Inputs!$H$90:$AK$90</definedName>
    <definedName name="ChargeFixedIncreaseRealCommSewerageIn">[5]Inputs!$H$90:$AK$90</definedName>
    <definedName name="ChargeFixedIncreaseRealCommWater" localSheetId="1">[4]Workings!$H$197:$AK$197</definedName>
    <definedName name="ChargeFixedIncreaseRealCommWater" localSheetId="11">[4]Workings!$H$197:$AK$197</definedName>
    <definedName name="ChargeFixedIncreaseRealCommWater" localSheetId="0">[4]Workings!$H$197:$AK$197</definedName>
    <definedName name="ChargeFixedIncreaseRealCommWater">[5]Workings!$H$197:$AK$197</definedName>
    <definedName name="ChargeFixedIncreaseRealCommWaterIn" localSheetId="1">[4]Inputs!$H$76:$AK$76</definedName>
    <definedName name="ChargeFixedIncreaseRealCommWaterIn" localSheetId="11">[4]Inputs!$H$76:$AK$76</definedName>
    <definedName name="ChargeFixedIncreaseRealCommWaterIn" localSheetId="0">[4]Inputs!$H$76:$AK$76</definedName>
    <definedName name="ChargeFixedIncreaseRealCommWaterIn">[5]Inputs!$H$76:$AK$76</definedName>
    <definedName name="ChargeFixedIncreaseRealDomesticSewerage" localSheetId="1">[4]Workings!$H$222:$AK$222</definedName>
    <definedName name="ChargeFixedIncreaseRealDomesticSewerage" localSheetId="11">[4]Workings!$H$222:$AK$222</definedName>
    <definedName name="ChargeFixedIncreaseRealDomesticSewerage" localSheetId="0">[4]Workings!$H$222:$AK$222</definedName>
    <definedName name="ChargeFixedIncreaseRealDomesticSewerage">[5]Workings!$H$222:$AK$222</definedName>
    <definedName name="ChargeFixedIncreaseRealDomesticSewerageIn" localSheetId="1">[4]Inputs!$H$88:$AK$88</definedName>
    <definedName name="ChargeFixedIncreaseRealDomesticSewerageIn" localSheetId="11">[4]Inputs!$H$88:$AK$88</definedName>
    <definedName name="ChargeFixedIncreaseRealDomesticSewerageIn" localSheetId="0">[4]Inputs!$H$88:$AK$88</definedName>
    <definedName name="ChargeFixedIncreaseRealDomesticSewerageIn">[5]Inputs!$H$88:$AK$88</definedName>
    <definedName name="ChargeFixedIncreaseRealDomesticWater" localSheetId="1">[4]Workings!$H$192:$AK$192</definedName>
    <definedName name="ChargeFixedIncreaseRealDomesticWater" localSheetId="11">[4]Workings!$H$192:$AK$192</definedName>
    <definedName name="ChargeFixedIncreaseRealDomesticWater" localSheetId="0">[4]Workings!$H$192:$AK$192</definedName>
    <definedName name="ChargeFixedIncreaseRealDomesticWater">[5]Workings!$H$192:$AK$192</definedName>
    <definedName name="ChargeFixedIncreaseRealDomesticWaterIn" localSheetId="1">[4]Inputs!$H$74:$AK$74</definedName>
    <definedName name="ChargeFixedIncreaseRealDomesticWaterIn" localSheetId="11">[4]Inputs!$H$74:$AK$74</definedName>
    <definedName name="ChargeFixedIncreaseRealDomesticWaterIn" localSheetId="0">[4]Inputs!$H$74:$AK$74</definedName>
    <definedName name="ChargeFixedIncreaseRealDomesticWaterIn">[5]Inputs!$H$74:$AK$74</definedName>
    <definedName name="ChargeFixedIncreaseRealInstSewerage" localSheetId="1">[4]Workings!$H$232:$AK$232</definedName>
    <definedName name="ChargeFixedIncreaseRealInstSewerage" localSheetId="11">[4]Workings!$H$232:$AK$232</definedName>
    <definedName name="ChargeFixedIncreaseRealInstSewerage" localSheetId="0">[4]Workings!$H$232:$AK$232</definedName>
    <definedName name="ChargeFixedIncreaseRealInstSewerage">[5]Workings!$H$232:$AK$232</definedName>
    <definedName name="ChargeFixedIncreaseRealInstSewerageIn" localSheetId="1">[4]Inputs!$H$92:$AK$92</definedName>
    <definedName name="ChargeFixedIncreaseRealInstSewerageIn" localSheetId="11">[4]Inputs!$H$92:$AK$92</definedName>
    <definedName name="ChargeFixedIncreaseRealInstSewerageIn" localSheetId="0">[4]Inputs!$H$92:$AK$92</definedName>
    <definedName name="ChargeFixedIncreaseRealInstSewerageIn">[5]Inputs!$H$92:$AK$92</definedName>
    <definedName name="ChargeFixedIncreaseRealInstWater" localSheetId="1">[4]Workings!$H$202:$AK$202</definedName>
    <definedName name="ChargeFixedIncreaseRealInstWater" localSheetId="11">[4]Workings!$H$202:$AK$202</definedName>
    <definedName name="ChargeFixedIncreaseRealInstWater" localSheetId="0">[4]Workings!$H$202:$AK$202</definedName>
    <definedName name="ChargeFixedIncreaseRealInstWater">[5]Workings!$H$202:$AK$202</definedName>
    <definedName name="ChargeFixedIncreaseRealInstWaterIn" localSheetId="1">[4]Inputs!$H$78:$AK$78</definedName>
    <definedName name="ChargeFixedIncreaseRealInstWaterIn" localSheetId="11">[4]Inputs!$H$78:$AK$78</definedName>
    <definedName name="ChargeFixedIncreaseRealInstWaterIn" localSheetId="0">[4]Inputs!$H$78:$AK$78</definedName>
    <definedName name="ChargeFixedIncreaseRealInstWaterIn">[5]Inputs!$H$78:$AK$78</definedName>
    <definedName name="ChargeFixedIncreaseRealKiosk" localSheetId="1">[4]Workings!$H$207:$AK$207</definedName>
    <definedName name="ChargeFixedIncreaseRealKiosk" localSheetId="11">[4]Workings!$H$207:$AK$207</definedName>
    <definedName name="ChargeFixedIncreaseRealKiosk" localSheetId="0">[4]Workings!$H$207:$AK$207</definedName>
    <definedName name="ChargeFixedIncreaseRealKiosk">[5]Workings!$H$207:$AK$207</definedName>
    <definedName name="ChargeFixedIncreaseRealKioskIn" localSheetId="1">[4]Inputs!$H$80:$AK$80</definedName>
    <definedName name="ChargeFixedIncreaseRealKioskIn" localSheetId="11">[4]Inputs!$H$80:$AK$80</definedName>
    <definedName name="ChargeFixedIncreaseRealKioskIn" localSheetId="0">[4]Inputs!$H$80:$AK$80</definedName>
    <definedName name="ChargeFixedIncreaseRealKioskIn">[5]Inputs!$H$80:$AK$80</definedName>
    <definedName name="ChargeFixedIncreaseRealOtherWater1" localSheetId="1">[4]Workings!$H$217:$AK$217</definedName>
    <definedName name="ChargeFixedIncreaseRealOtherWater1" localSheetId="11">[4]Workings!$H$217:$AK$217</definedName>
    <definedName name="ChargeFixedIncreaseRealOtherWater1" localSheetId="0">[4]Workings!$H$217:$AK$217</definedName>
    <definedName name="ChargeFixedIncreaseRealOtherWater1">[5]Workings!$H$217:$AK$217</definedName>
    <definedName name="ChargeFixedIncreaseRealOtherWater1In" localSheetId="1">[4]Inputs!$H$84:$AK$84</definedName>
    <definedName name="ChargeFixedIncreaseRealOtherWater1In" localSheetId="11">[4]Inputs!$H$84:$AK$84</definedName>
    <definedName name="ChargeFixedIncreaseRealOtherWater1In" localSheetId="0">[4]Inputs!$H$84:$AK$84</definedName>
    <definedName name="ChargeFixedIncreaseRealOtherWater1In">[5]Inputs!$H$84:$AK$84</definedName>
    <definedName name="ChargeFixedIndexBulkSewerage1" localSheetId="1">[4]Workings!$H$238:$AK$238</definedName>
    <definedName name="ChargeFixedIndexBulkSewerage1" localSheetId="11">[4]Workings!$H$238:$AK$238</definedName>
    <definedName name="ChargeFixedIndexBulkSewerage1" localSheetId="0">[4]Workings!$H$238:$AK$238</definedName>
    <definedName name="ChargeFixedIndexBulkSewerage1">[5]Workings!$H$238:$AK$238</definedName>
    <definedName name="ChargeFixedIndexBulkWater1" localSheetId="1">[4]Workings!$H$213:$AK$213</definedName>
    <definedName name="ChargeFixedIndexBulkWater1" localSheetId="11">[4]Workings!$H$213:$AK$213</definedName>
    <definedName name="ChargeFixedIndexBulkWater1" localSheetId="0">[4]Workings!$H$213:$AK$213</definedName>
    <definedName name="ChargeFixedIndexBulkWater1">[5]Workings!$H$213:$AK$213</definedName>
    <definedName name="ChargeFixedIndexCommSewerage" localSheetId="1">[4]Workings!$H$228:$AK$228</definedName>
    <definedName name="ChargeFixedIndexCommSewerage" localSheetId="11">[4]Workings!$H$228:$AK$228</definedName>
    <definedName name="ChargeFixedIndexCommSewerage" localSheetId="0">[4]Workings!$H$228:$AK$228</definedName>
    <definedName name="ChargeFixedIndexCommSewerage">[5]Workings!$H$228:$AK$228</definedName>
    <definedName name="ChargeFixedIndexCommWater" localSheetId="1">[4]Workings!$H$198:$AK$198</definedName>
    <definedName name="ChargeFixedIndexCommWater" localSheetId="11">[4]Workings!$H$198:$AK$198</definedName>
    <definedName name="ChargeFixedIndexCommWater" localSheetId="0">[4]Workings!$H$198:$AK$198</definedName>
    <definedName name="ChargeFixedIndexCommWater">[5]Workings!$H$198:$AK$198</definedName>
    <definedName name="ChargeFixedIndexDomesticSewerage" localSheetId="1">[4]Workings!$H$223:$AK$223</definedName>
    <definedName name="ChargeFixedIndexDomesticSewerage" localSheetId="11">[4]Workings!$H$223:$AK$223</definedName>
    <definedName name="ChargeFixedIndexDomesticSewerage" localSheetId="0">[4]Workings!$H$223:$AK$223</definedName>
    <definedName name="ChargeFixedIndexDomesticSewerage">[5]Workings!$H$223:$AK$223</definedName>
    <definedName name="ChargeFixedIndexDomesticWater" localSheetId="1">[4]Workings!$H$193:$AK$193</definedName>
    <definedName name="ChargeFixedIndexDomesticWater" localSheetId="11">[4]Workings!$H$193:$AK$193</definedName>
    <definedName name="ChargeFixedIndexDomesticWater" localSheetId="0">[4]Workings!$H$193:$AK$193</definedName>
    <definedName name="ChargeFixedIndexDomesticWater">[5]Workings!$H$193:$AK$193</definedName>
    <definedName name="ChargeFixedIndexInstSewerage" localSheetId="1">[4]Workings!$H$233:$AK$233</definedName>
    <definedName name="ChargeFixedIndexInstSewerage" localSheetId="11">[4]Workings!$H$233:$AK$233</definedName>
    <definedName name="ChargeFixedIndexInstSewerage" localSheetId="0">[4]Workings!$H$233:$AK$233</definedName>
    <definedName name="ChargeFixedIndexInstSewerage">[5]Workings!$H$233:$AK$233</definedName>
    <definedName name="ChargeFixedIndexInstWater" localSheetId="1">[4]Workings!$H$203:$AK$203</definedName>
    <definedName name="ChargeFixedIndexInstWater" localSheetId="11">[4]Workings!$H$203:$AK$203</definedName>
    <definedName name="ChargeFixedIndexInstWater" localSheetId="0">[4]Workings!$H$203:$AK$203</definedName>
    <definedName name="ChargeFixedIndexInstWater">[5]Workings!$H$203:$AK$203</definedName>
    <definedName name="ChargeFixedIndexKiosk" localSheetId="1">[4]Workings!$H$208:$AK$208</definedName>
    <definedName name="ChargeFixedIndexKiosk" localSheetId="11">[4]Workings!$H$208:$AK$208</definedName>
    <definedName name="ChargeFixedIndexKiosk" localSheetId="0">[4]Workings!$H$208:$AK$208</definedName>
    <definedName name="ChargeFixedIndexKiosk">[5]Workings!$H$208:$AK$208</definedName>
    <definedName name="ChargeFixedIndexOtherWater1" localSheetId="1">[4]Workings!$H$218:$AK$218</definedName>
    <definedName name="ChargeFixedIndexOtherWater1" localSheetId="11">[4]Workings!$H$218:$AK$218</definedName>
    <definedName name="ChargeFixedIndexOtherWater1" localSheetId="0">[4]Workings!$H$218:$AK$218</definedName>
    <definedName name="ChargeFixedIndexOtherWater1">[5]Workings!$H$218:$AK$218</definedName>
    <definedName name="ChargeIncreaseRealUnmeteredDomesticSewerage" localSheetId="1">[4]Workings!$H$249:$AK$249</definedName>
    <definedName name="ChargeIncreaseRealUnmeteredDomesticSewerage" localSheetId="11">[4]Workings!$H$249:$AK$249</definedName>
    <definedName name="ChargeIncreaseRealUnmeteredDomesticSewerage" localSheetId="0">[4]Workings!$H$249:$AK$249</definedName>
    <definedName name="ChargeIncreaseRealUnmeteredDomesticSewerage">[5]Workings!$H$249:$AK$249</definedName>
    <definedName name="ChargeIncreaseRealUnmeteredDomesticSewerageIn" localSheetId="1">[4]Inputs!$H$99:$AK$99</definedName>
    <definedName name="ChargeIncreaseRealUnmeteredDomesticSewerageIn" localSheetId="11">[4]Inputs!$H$99:$AK$99</definedName>
    <definedName name="ChargeIncreaseRealUnmeteredDomesticSewerageIn" localSheetId="0">[4]Inputs!$H$99:$AK$99</definedName>
    <definedName name="ChargeIncreaseRealUnmeteredDomesticSewerageIn">[5]Inputs!$H$99:$AK$99</definedName>
    <definedName name="ChargeIncreaseRealUnmeteredDomesticWater" localSheetId="1">[4]Workings!$H$244:$AK$244</definedName>
    <definedName name="ChargeIncreaseRealUnmeteredDomesticWater" localSheetId="11">[4]Workings!$H$244:$AK$244</definedName>
    <definedName name="ChargeIncreaseRealUnmeteredDomesticWater" localSheetId="0">[4]Workings!$H$244:$AK$244</definedName>
    <definedName name="ChargeIncreaseRealUnmeteredDomesticWater">[5]Workings!$H$244:$AK$244</definedName>
    <definedName name="ChargeIncreaseRealUnmeteredDomesticWaterIn" localSheetId="1">[4]Inputs!$H$97:$AK$97</definedName>
    <definedName name="ChargeIncreaseRealUnmeteredDomesticWaterIn" localSheetId="11">[4]Inputs!$H$97:$AK$97</definedName>
    <definedName name="ChargeIncreaseRealUnmeteredDomesticWaterIn" localSheetId="0">[4]Inputs!$H$97:$AK$97</definedName>
    <definedName name="ChargeIncreaseRealUnmeteredDomesticWaterIn">[5]Inputs!$H$97:$AK$97</definedName>
    <definedName name="ChargeIndexUnmeteredDomesticSewerage" localSheetId="1">[4]Workings!$H$250:$AK$250</definedName>
    <definedName name="ChargeIndexUnmeteredDomesticSewerage" localSheetId="11">[4]Workings!$H$250:$AK$250</definedName>
    <definedName name="ChargeIndexUnmeteredDomesticSewerage" localSheetId="0">[4]Workings!$H$250:$AK$250</definedName>
    <definedName name="ChargeIndexUnmeteredDomesticSewerage">[5]Workings!$H$250:$AK$250</definedName>
    <definedName name="ChargeIndexUnmeteredDomesticWater" localSheetId="1">[4]Workings!$H$245:$AK$245</definedName>
    <definedName name="ChargeIndexUnmeteredDomesticWater" localSheetId="11">[4]Workings!$H$245:$AK$245</definedName>
    <definedName name="ChargeIndexUnmeteredDomesticWater" localSheetId="0">[4]Workings!$H$245:$AK$245</definedName>
    <definedName name="ChargeIndexUnmeteredDomesticWater">[5]Workings!$H$245:$AK$245</definedName>
    <definedName name="ChargePeriodsPerYear" localSheetId="1">[4]Workings!$G$254</definedName>
    <definedName name="ChargePeriodsPerYear" localSheetId="11">[4]Workings!$G$254</definedName>
    <definedName name="ChargePeriodsPerYear" localSheetId="0">[4]Workings!$G$254</definedName>
    <definedName name="ChargePeriodsPerYear">[5]Workings!$G$254</definedName>
    <definedName name="ChargePeriodsPerYearIn" localSheetId="1">[4]Inputs!$G$28</definedName>
    <definedName name="ChargePeriodsPerYearIn" localSheetId="11">[4]Inputs!$G$28</definedName>
    <definedName name="ChargePeriodsPerYearIn" localSheetId="0">[4]Inputs!$G$28</definedName>
    <definedName name="ChargePeriodsPerYearIn">[5]Inputs!$G$28</definedName>
    <definedName name="ChemicalPerVolIntoSupplyBase" localSheetId="1">[4]Workings!$G$475</definedName>
    <definedName name="ChemicalPerVolIntoSupplyBase" localSheetId="11">[4]Workings!$G$475</definedName>
    <definedName name="ChemicalPerVolIntoSupplyBase" localSheetId="0">[4]Workings!$G$475</definedName>
    <definedName name="ChemicalPerVolIntoSupplyBase">[5]Workings!$G$475</definedName>
    <definedName name="ChemicalPerVolIntoSupplyBaseIn" localSheetId="1">[4]Inputs!$G$224</definedName>
    <definedName name="ChemicalPerVolIntoSupplyBaseIn" localSheetId="11">[4]Inputs!$G$224</definedName>
    <definedName name="ChemicalPerVolIntoSupplyBaseIn" localSheetId="0">[4]Inputs!$G$224</definedName>
    <definedName name="ChemicalPerVolIntoSupplyBaseIn">[5]Inputs!$G$224</definedName>
    <definedName name="ChemicalPerVolIntoSupplyFactor" localSheetId="1">[4]Workings!$H$476:$AK$476</definedName>
    <definedName name="ChemicalPerVolIntoSupplyFactor" localSheetId="11">[4]Workings!$H$476:$AK$476</definedName>
    <definedName name="ChemicalPerVolIntoSupplyFactor" localSheetId="0">[4]Workings!$H$476:$AK$476</definedName>
    <definedName name="ChemicalPerVolIntoSupplyFactor">[5]Workings!$H$476:$AK$476</definedName>
    <definedName name="ChemicalPerVolIntoSupplyFactorIn" localSheetId="1">[4]Inputs!$H$225:$AK$225</definedName>
    <definedName name="ChemicalPerVolIntoSupplyFactorIn" localSheetId="11">[4]Inputs!$H$225:$AK$225</definedName>
    <definedName name="ChemicalPerVolIntoSupplyFactorIn" localSheetId="0">[4]Inputs!$H$225:$AK$225</definedName>
    <definedName name="ChemicalPerVolIntoSupplyFactorIn">[5]Inputs!$H$225:$AK$225</definedName>
    <definedName name="ChemicalPerVolTreatedBase" localSheetId="1">[4]Workings!$G$508</definedName>
    <definedName name="ChemicalPerVolTreatedBase" localSheetId="11">[4]Workings!$G$508</definedName>
    <definedName name="ChemicalPerVolTreatedBase" localSheetId="0">[4]Workings!$G$508</definedName>
    <definedName name="ChemicalPerVolTreatedBase">[5]Workings!$G$508</definedName>
    <definedName name="ChemicalPerVolTreatedBaseIn" localSheetId="1">[4]Inputs!$G$243</definedName>
    <definedName name="ChemicalPerVolTreatedBaseIn" localSheetId="11">[4]Inputs!$G$243</definedName>
    <definedName name="ChemicalPerVolTreatedBaseIn" localSheetId="0">[4]Inputs!$G$243</definedName>
    <definedName name="ChemicalPerVolTreatedBaseIn">[5]Inputs!$G$243</definedName>
    <definedName name="ChemicalPerVolTreatedFactor" localSheetId="1">[4]Workings!$H$509:$AK$509</definedName>
    <definedName name="ChemicalPerVolTreatedFactor" localSheetId="11">[4]Workings!$H$509:$AK$509</definedName>
    <definedName name="ChemicalPerVolTreatedFactor" localSheetId="0">[4]Workings!$H$509:$AK$509</definedName>
    <definedName name="ChemicalPerVolTreatedFactor">[5]Workings!$H$509:$AK$509</definedName>
    <definedName name="ChemicalPerVolTreatedFactorIn" localSheetId="1">[4]Inputs!$H$244:$AK$244</definedName>
    <definedName name="ChemicalPerVolTreatedFactorIn" localSheetId="11">[4]Inputs!$H$244:$AK$244</definedName>
    <definedName name="ChemicalPerVolTreatedFactorIn" localSheetId="0">[4]Inputs!$H$244:$AK$244</definedName>
    <definedName name="ChemicalPerVolTreatedFactorIn">[5]Inputs!$H$244:$AK$244</definedName>
    <definedName name="ChemicalSewage" localSheetId="1">[4]Workings!$H$510:$AK$510</definedName>
    <definedName name="ChemicalSewage" localSheetId="11">[4]Workings!$H$510:$AK$510</definedName>
    <definedName name="ChemicalSewage" localSheetId="0">[4]Workings!$H$510:$AK$510</definedName>
    <definedName name="ChemicalSewage">[5]Workings!$H$510:$AK$510</definedName>
    <definedName name="ChemicalWater" localSheetId="1">[4]Workings!$H$477:$AK$477</definedName>
    <definedName name="ChemicalWater" localSheetId="11">[4]Workings!$H$477:$AK$477</definedName>
    <definedName name="ChemicalWater" localSheetId="0">[4]Workings!$H$477:$AK$477</definedName>
    <definedName name="ChemicalWater">[5]Workings!$H$477:$AK$477</definedName>
    <definedName name="CmV" localSheetId="11">[2]jaotus!$D$133:$AG$133</definedName>
    <definedName name="CmV" localSheetId="0">[2]jaotus!$D$133:$AG$133</definedName>
    <definedName name="CmV">[3]jaotus!$D$133:$AG$133</definedName>
    <definedName name="CollectionRatio" localSheetId="1">[4]Workings!$H$598:$AK$598</definedName>
    <definedName name="CollectionRatio" localSheetId="11">[4]Workings!$H$598:$AK$598</definedName>
    <definedName name="CollectionRatio" localSheetId="0">[4]Workings!$H$598:$AK$598</definedName>
    <definedName name="CollectionRatio">[5]Workings!$H$598:$AK$598</definedName>
    <definedName name="conn_DW" localSheetId="11">[2]ben1!$D$3</definedName>
    <definedName name="conn_DW" localSheetId="0">[2]ben1!$D$3</definedName>
    <definedName name="conn_DW">[3]ben1!$D$3</definedName>
    <definedName name="conn_WW" localSheetId="11">[18]questionnaire!$D$22:$X$22</definedName>
    <definedName name="conn_WW" localSheetId="0">[18]questionnaire!$D$22:$X$22</definedName>
    <definedName name="conn_WW">[19]questionnaire!$D$22:$X$22</definedName>
    <definedName name="ConnectionChargeCaseIn">[20]Inputs!$G$56</definedName>
    <definedName name="ConnectionsAvBase" localSheetId="1">[4]Workings!$G$118</definedName>
    <definedName name="ConnectionsAvBase" localSheetId="11">[4]Workings!$G$118</definedName>
    <definedName name="ConnectionsAvBase" localSheetId="0">[4]Workings!$G$118</definedName>
    <definedName name="ConnectionsAvBase">[5]Workings!$G$118</definedName>
    <definedName name="ConnectionsAvBaseIn" localSheetId="1">[4]Inputs!$G$174</definedName>
    <definedName name="ConnectionsAvBaseIn" localSheetId="11">[4]Inputs!$G$174</definedName>
    <definedName name="ConnectionsAvBaseIn" localSheetId="0">[4]Inputs!$G$174</definedName>
    <definedName name="ConnectionsAvBaseIn">[5]Inputs!$G$174</definedName>
    <definedName name="ConnectionsAvBulkSewerage1" localSheetId="1">[4]Workings!$H$94:$AK$94</definedName>
    <definedName name="ConnectionsAvBulkSewerage1" localSheetId="11">[4]Workings!$H$94:$AK$94</definedName>
    <definedName name="ConnectionsAvBulkSewerage1" localSheetId="0">[4]Workings!$H$94:$AK$94</definedName>
    <definedName name="ConnectionsAvBulkSewerage1">[5]Workings!$H$94:$AK$94</definedName>
    <definedName name="ConnectionsAvBulkWater1" localSheetId="1">[4]Workings!$H$89:$AK$89</definedName>
    <definedName name="ConnectionsAvBulkWater1" localSheetId="11">[4]Workings!$H$89:$AK$89</definedName>
    <definedName name="ConnectionsAvBulkWater1" localSheetId="0">[4]Workings!$H$89:$AK$89</definedName>
    <definedName name="ConnectionsAvBulkWater1">[5]Workings!$H$89:$AK$89</definedName>
    <definedName name="ConnectionsAvBulkWater1In" localSheetId="1">[4]Inputs!$H$141:$AK$141</definedName>
    <definedName name="ConnectionsAvBulkWater1In" localSheetId="11">[4]Inputs!$H$141:$AK$141</definedName>
    <definedName name="ConnectionsAvBulkWater1In" localSheetId="0">[4]Inputs!$H$141:$AK$141</definedName>
    <definedName name="ConnectionsAvBulkWater1In">[5]Inputs!$H$141:$AK$141</definedName>
    <definedName name="ConnectionsAvCommSewerage" localSheetId="1">[4]Workings!$H$92:$AK$92</definedName>
    <definedName name="ConnectionsAvCommSewerage" localSheetId="11">[4]Workings!$H$92:$AK$92</definedName>
    <definedName name="ConnectionsAvCommSewerage" localSheetId="0">[4]Workings!$H$92:$AK$92</definedName>
    <definedName name="ConnectionsAvCommSewerage">[5]Workings!$H$92:$AK$92</definedName>
    <definedName name="ConnectionsAvCommSewerageIn" localSheetId="1">[4]Inputs!$H$146:$AK$146</definedName>
    <definedName name="ConnectionsAvCommSewerageIn" localSheetId="11">[4]Inputs!$H$146:$AK$146</definedName>
    <definedName name="ConnectionsAvCommSewerageIn" localSheetId="0">[4]Inputs!$H$146:$AK$146</definedName>
    <definedName name="ConnectionsAvCommSewerageIn">[5]Inputs!$H$146:$AK$146</definedName>
    <definedName name="ConnectionsAvCommWater" localSheetId="1">[4]Workings!$H$86:$AK$86</definedName>
    <definedName name="ConnectionsAvCommWater" localSheetId="11">[4]Workings!$H$86:$AK$86</definedName>
    <definedName name="ConnectionsAvCommWater" localSheetId="0">[4]Workings!$H$86:$AK$86</definedName>
    <definedName name="ConnectionsAvCommWater">[5]Workings!$H$86:$AK$86</definedName>
    <definedName name="ConnectionsAvCommWaterIn" localSheetId="1">[4]Inputs!$H$138:$AK$138</definedName>
    <definedName name="ConnectionsAvCommWaterIn" localSheetId="11">[4]Inputs!$H$138:$AK$138</definedName>
    <definedName name="ConnectionsAvCommWaterIn" localSheetId="0">[4]Inputs!$H$138:$AK$138</definedName>
    <definedName name="ConnectionsAvCommWaterIn">[5]Inputs!$H$138:$AK$138</definedName>
    <definedName name="ConnectionsAvDomesticSewerage" localSheetId="1">[4]Workings!$H$91:$AK$91</definedName>
    <definedName name="ConnectionsAvDomesticSewerage" localSheetId="11">[4]Workings!$H$91:$AK$91</definedName>
    <definedName name="ConnectionsAvDomesticSewerage" localSheetId="0">[4]Workings!$H$91:$AK$91</definedName>
    <definedName name="ConnectionsAvDomesticSewerage">[5]Workings!$H$91:$AK$91</definedName>
    <definedName name="ConnectionsAvDomesticSewerageIn" localSheetId="1">[4]Inputs!$H$145:$AK$145</definedName>
    <definedName name="ConnectionsAvDomesticSewerageIn" localSheetId="11">[4]Inputs!$H$145:$AK$145</definedName>
    <definedName name="ConnectionsAvDomesticSewerageIn" localSheetId="0">[4]Inputs!$H$145:$AK$145</definedName>
    <definedName name="ConnectionsAvDomesticSewerageIn">[5]Inputs!$H$145:$AK$145</definedName>
    <definedName name="ConnectionsAvDomesticWater" localSheetId="1">[4]Workings!$H$85:$AK$85</definedName>
    <definedName name="ConnectionsAvDomesticWater" localSheetId="11">[4]Workings!$H$85:$AK$85</definedName>
    <definedName name="ConnectionsAvDomesticWater" localSheetId="0">[4]Workings!$H$85:$AK$85</definedName>
    <definedName name="ConnectionsAvDomesticWater">[5]Workings!$H$85:$AK$85</definedName>
    <definedName name="ConnectionsAvDomesticWaterIn" localSheetId="1">[4]Inputs!$H$137:$AK$137</definedName>
    <definedName name="ConnectionsAvDomesticWaterIn" localSheetId="11">[4]Inputs!$H$137:$AK$137</definedName>
    <definedName name="ConnectionsAvDomesticWaterIn" localSheetId="0">[4]Inputs!$H$137:$AK$137</definedName>
    <definedName name="ConnectionsAvDomesticWaterIn">[5]Inputs!$H$137:$AK$137</definedName>
    <definedName name="ConnectionsAvInstSewerage" localSheetId="1">[4]Workings!$H$93:$AK$93</definedName>
    <definedName name="ConnectionsAvInstSewerage" localSheetId="11">[4]Workings!$H$93:$AK$93</definedName>
    <definedName name="ConnectionsAvInstSewerage" localSheetId="0">[4]Workings!$H$93:$AK$93</definedName>
    <definedName name="ConnectionsAvInstSewerage">[5]Workings!$H$93:$AK$93</definedName>
    <definedName name="ConnectionsAvInstSewerageIn" localSheetId="1">[4]Inputs!$H$147:$AK$147</definedName>
    <definedName name="ConnectionsAvInstSewerageIn" localSheetId="11">[4]Inputs!$H$147:$AK$147</definedName>
    <definedName name="ConnectionsAvInstSewerageIn" localSheetId="0">[4]Inputs!$H$147:$AK$147</definedName>
    <definedName name="ConnectionsAvInstSewerageIn">[5]Inputs!$H$147:$AK$147</definedName>
    <definedName name="ConnectionsAvInstWater" localSheetId="1">[4]Workings!$H$87:$AK$87</definedName>
    <definedName name="ConnectionsAvInstWater" localSheetId="11">[4]Workings!$H$87:$AK$87</definedName>
    <definedName name="ConnectionsAvInstWater" localSheetId="0">[4]Workings!$H$87:$AK$87</definedName>
    <definedName name="ConnectionsAvInstWater">[5]Workings!$H$87:$AK$87</definedName>
    <definedName name="ConnectionsAvInstWaterIn" localSheetId="1">[4]Inputs!$H$139:$AK$139</definedName>
    <definedName name="ConnectionsAvInstWaterIn" localSheetId="11">[4]Inputs!$H$139:$AK$139</definedName>
    <definedName name="ConnectionsAvInstWaterIn" localSheetId="0">[4]Inputs!$H$139:$AK$139</definedName>
    <definedName name="ConnectionsAvInstWaterIn">[5]Inputs!$H$139:$AK$139</definedName>
    <definedName name="ConnectionsAvKiosk" localSheetId="1">[4]Workings!$H$88:$AK$88</definedName>
    <definedName name="ConnectionsAvKiosk" localSheetId="11">[4]Workings!$H$88:$AK$88</definedName>
    <definedName name="ConnectionsAvKiosk" localSheetId="0">[4]Workings!$H$88:$AK$88</definedName>
    <definedName name="ConnectionsAvKiosk">[5]Workings!$H$88:$AK$88</definedName>
    <definedName name="ConnectionsAvKioskIn" localSheetId="1">[4]Inputs!$H$140:$AK$140</definedName>
    <definedName name="ConnectionsAvKioskIn" localSheetId="11">[4]Inputs!$H$140:$AK$140</definedName>
    <definedName name="ConnectionsAvKioskIn" localSheetId="0">[4]Inputs!$H$140:$AK$140</definedName>
    <definedName name="ConnectionsAvKioskIn">[5]Inputs!$H$140:$AK$140</definedName>
    <definedName name="ConnectionsAvOtherWater1" localSheetId="1">[4]Workings!$H$90:$AK$90</definedName>
    <definedName name="ConnectionsAvOtherWater1" localSheetId="11">[4]Workings!$H$90:$AK$90</definedName>
    <definedName name="ConnectionsAvOtherWater1" localSheetId="0">[4]Workings!$H$90:$AK$90</definedName>
    <definedName name="ConnectionsAvOtherWater1">[5]Workings!$H$90:$AK$90</definedName>
    <definedName name="ConnectionsAvOtherWater1In" localSheetId="1">[4]Inputs!$H$142:$AK$142</definedName>
    <definedName name="ConnectionsAvOtherWater1In" localSheetId="11">[4]Inputs!$H$142:$AK$142</definedName>
    <definedName name="ConnectionsAvOtherWater1In" localSheetId="0">[4]Inputs!$H$142:$AK$142</definedName>
    <definedName name="ConnectionsAvOtherWater1In">[5]Inputs!$H$142:$AK$142</definedName>
    <definedName name="ConnectionsAvUnmeteredDomesticSewerage" localSheetId="1">[4]Workings!$H$96:$AK$96</definedName>
    <definedName name="ConnectionsAvUnmeteredDomesticSewerage" localSheetId="11">[4]Workings!$H$96:$AK$96</definedName>
    <definedName name="ConnectionsAvUnmeteredDomesticSewerage" localSheetId="0">[4]Workings!$H$96:$AK$96</definedName>
    <definedName name="ConnectionsAvUnmeteredDomesticSewerage">[5]Workings!$H$96:$AK$96</definedName>
    <definedName name="ConnectionsAvUnmeteredDomesticSewerageIn" localSheetId="1">[4]Inputs!$H$148:$AK$148</definedName>
    <definedName name="ConnectionsAvUnmeteredDomesticSewerageIn" localSheetId="11">[4]Inputs!$H$148:$AK$148</definedName>
    <definedName name="ConnectionsAvUnmeteredDomesticSewerageIn" localSheetId="0">[4]Inputs!$H$148:$AK$148</definedName>
    <definedName name="ConnectionsAvUnmeteredDomesticSewerageIn">[5]Inputs!$H$148:$AK$148</definedName>
    <definedName name="ConnectionsAvUnmeteredDomesticWater" localSheetId="1">[4]Workings!$H$95:$AK$95</definedName>
    <definedName name="ConnectionsAvUnmeteredDomesticWater" localSheetId="11">[4]Workings!$H$95:$AK$95</definedName>
    <definedName name="ConnectionsAvUnmeteredDomesticWater" localSheetId="0">[4]Workings!$H$95:$AK$95</definedName>
    <definedName name="ConnectionsAvUnmeteredDomesticWater">[5]Workings!$H$95:$AK$95</definedName>
    <definedName name="ConnectionsAvUnmeteredDomesticWaterIn" localSheetId="1">[4]Inputs!$H$143:$AK$143</definedName>
    <definedName name="ConnectionsAvUnmeteredDomesticWaterIn" localSheetId="11">[4]Inputs!$H$143:$AK$143</definedName>
    <definedName name="ConnectionsAvUnmeteredDomesticWaterIn" localSheetId="0">[4]Inputs!$H$143:$AK$143</definedName>
    <definedName name="ConnectionsAvUnmeteredDomesticWaterIn">[5]Inputs!$H$143:$AK$143</definedName>
    <definedName name="ConnectionsNewDomWater" localSheetId="1">[4]Workings!$H$98:$AK$98</definedName>
    <definedName name="ConnectionsNewDomWater" localSheetId="11">[4]Workings!$H$98:$AK$98</definedName>
    <definedName name="ConnectionsNewDomWater" localSheetId="0">[4]Workings!$H$98:$AK$98</definedName>
    <definedName name="ConnectionsNewDomWater">[5]Workings!$H$98:$AK$98</definedName>
    <definedName name="ConnectionsNewDomWaterIn" localSheetId="1">[4]Inputs!$H$150:$AK$150</definedName>
    <definedName name="ConnectionsNewDomWaterIn" localSheetId="11">[4]Inputs!$H$150:$AK$150</definedName>
    <definedName name="ConnectionsNewDomWaterIn" localSheetId="0">[4]Inputs!$H$150:$AK$150</definedName>
    <definedName name="ConnectionsNewDomWaterIn">[5]Inputs!$H$150:$AK$150</definedName>
    <definedName name="ConnectionsNewNonDomWater" localSheetId="1">[4]Workings!$H$99:$AK$99</definedName>
    <definedName name="ConnectionsNewNonDomWater" localSheetId="11">[4]Workings!$H$99:$AK$99</definedName>
    <definedName name="ConnectionsNewNonDomWater" localSheetId="0">[4]Workings!$H$99:$AK$99</definedName>
    <definedName name="ConnectionsNewNonDomWater">[5]Workings!$H$99:$AK$99</definedName>
    <definedName name="ConnectionsNewNonDomWaterIn" localSheetId="1">[4]Inputs!$H$151:$AK$151</definedName>
    <definedName name="ConnectionsNewNonDomWaterIn" localSheetId="11">[4]Inputs!$H$151:$AK$151</definedName>
    <definedName name="ConnectionsNewNonDomWaterIn" localSheetId="0">[4]Inputs!$H$151:$AK$151</definedName>
    <definedName name="ConnectionsNewNonDomWaterIn">[5]Inputs!$H$151:$AK$151</definedName>
    <definedName name="ConnWW_KOV1" localSheetId="1">[4]Viljandi!$D$22:$S$22</definedName>
    <definedName name="ConnWW_KOV1" localSheetId="11">[4]Viljandi!$D$22:$S$22</definedName>
    <definedName name="ConnWW_KOV1" localSheetId="0">[4]Viljandi!$D$22:$S$22</definedName>
    <definedName name="ConnWW_KOV1">[5]Viljandi!$D$22:$S$22</definedName>
    <definedName name="Constant" localSheetId="11">[2]Grant!$B$10</definedName>
    <definedName name="Constant" localSheetId="0">[2]Grant!$B$10</definedName>
    <definedName name="Constant">[3]Grant!$B$10</definedName>
    <definedName name="ConstructionPrice" localSheetId="11">[2]Inputs!$H$6:$AP$6</definedName>
    <definedName name="ConstructionPrice" localSheetId="0">[2]Inputs!$H$6:$AP$6</definedName>
    <definedName name="ConstructionPrice">[3]Inputs!$H$6:$AP$6</definedName>
    <definedName name="ConstructionPriceIndexLCU" localSheetId="11">[2]Workings!$H$7:$AP$7</definedName>
    <definedName name="ConstructionPriceIndexLCU" localSheetId="0">[2]Workings!$H$7:$AP$7</definedName>
    <definedName name="ConstructionPriceIndexLCU">[3]Workings!$H$7:$AP$7</definedName>
    <definedName name="Contingency_percent" localSheetId="11">[21]main!$W$4</definedName>
    <definedName name="Contingency_percent" localSheetId="0">[21]main!$W$4</definedName>
    <definedName name="Contingency_percent">[22]main!$W$4</definedName>
    <definedName name="contingency_ratio" localSheetId="11">[2]Inputs!$J$306</definedName>
    <definedName name="contingency_ratio" localSheetId="0">[2]Inputs!$J$306</definedName>
    <definedName name="contingency_ratio">[3]Inputs!$J$306</definedName>
    <definedName name="cost_DW_2007" localSheetId="11">[23]VESI!$E$3:$E$72</definedName>
    <definedName name="cost_DW_2007" localSheetId="0">[23]VESI!$E$3:$E$72</definedName>
    <definedName name="cost_DW_2007">[24]VESI!$E$3:$E$72</definedName>
    <definedName name="cost_WW_2007" localSheetId="11">[23]KANAL!$E$3:$E$86</definedName>
    <definedName name="cost_WW_2007" localSheetId="0">[23]KANAL!$E$3:$E$86</definedName>
    <definedName name="cost_WW_2007">[24]KANAL!$E$3:$E$86</definedName>
    <definedName name="CostAbstractionChargeConstant" localSheetId="1">[4]Workings!$H$472:$AK$472</definedName>
    <definedName name="CostAbstractionChargeConstant" localSheetId="11">[4]Workings!$H$472:$AK$472</definedName>
    <definedName name="CostAbstractionChargeConstant" localSheetId="0">[4]Workings!$H$472:$AK$472</definedName>
    <definedName name="CostAbstractionChargeConstant">[5]Workings!$H$472:$AK$472</definedName>
    <definedName name="CostAbstractionChargeCurrent" localSheetId="1">[4]Workings!$H$473:$AK$473</definedName>
    <definedName name="CostAbstractionChargeCurrent" localSheetId="11">[4]Workings!$H$473:$AK$473</definedName>
    <definedName name="CostAbstractionChargeCurrent" localSheetId="0">[4]Workings!$H$473:$AK$473</definedName>
    <definedName name="CostAbstractionChargeCurrent">[5]Workings!$H$473:$AK$473</definedName>
    <definedName name="CostAdminExpensesConstant" localSheetId="1">[4]Workings!$H$531:$AK$531</definedName>
    <definedName name="CostAdminExpensesConstant" localSheetId="11">[4]Workings!$H$531:$AK$531</definedName>
    <definedName name="CostAdminExpensesConstant" localSheetId="0">[4]Workings!$H$531:$AK$531</definedName>
    <definedName name="CostAdminExpensesConstant">[5]Workings!$H$531:$AK$531</definedName>
    <definedName name="CostAdminExpensesCurrent" localSheetId="1">[4]Workings!$H$532:$AK$532</definedName>
    <definedName name="CostAdminExpensesCurrent" localSheetId="11">[4]Workings!$H$532:$AK$532</definedName>
    <definedName name="CostAdminExpensesCurrent" localSheetId="0">[4]Workings!$H$532:$AK$532</definedName>
    <definedName name="CostAdminExpensesCurrent">[5]Workings!$H$532:$AK$532</definedName>
    <definedName name="CostAdminSewerageBase" localSheetId="1">[4]Workings!$G$489</definedName>
    <definedName name="CostAdminSewerageBase" localSheetId="11">[4]Workings!$G$489</definedName>
    <definedName name="CostAdminSewerageBase" localSheetId="0">[4]Workings!$G$489</definedName>
    <definedName name="CostAdminSewerageBase">[5]Workings!$G$489</definedName>
    <definedName name="CostAdminSewerageBaseAdjForGrowth" localSheetId="1">[4]Workings!$H$490:$AK$490</definedName>
    <definedName name="CostAdminSewerageBaseAdjForGrowth" localSheetId="11">[4]Workings!$H$490:$AK$490</definedName>
    <definedName name="CostAdminSewerageBaseAdjForGrowth" localSheetId="0">[4]Workings!$H$490:$AK$490</definedName>
    <definedName name="CostAdminSewerageBaseAdjForGrowth">[5]Workings!$H$490:$AK$490</definedName>
    <definedName name="CostAdminSewerageBaseIn" localSheetId="1">[4]Inputs!$G$231</definedName>
    <definedName name="CostAdminSewerageBaseIn" localSheetId="11">[4]Inputs!$G$231</definedName>
    <definedName name="CostAdminSewerageBaseIn" localSheetId="0">[4]Inputs!$G$231</definedName>
    <definedName name="CostAdminSewerageBaseIn">[5]Inputs!$G$231</definedName>
    <definedName name="CostAdminSewerageBaseInRow" localSheetId="11">[25]Inputs!$H$231:$AK$231</definedName>
    <definedName name="CostAdminSewerageBaseInRow" localSheetId="0">[25]Inputs!$H$231:$AK$231</definedName>
    <definedName name="CostAdminSewerageBaseInRow">[26]Inputs!$H$231:$AK$231</definedName>
    <definedName name="CostAdminSewerageBaseRow" localSheetId="11">[25]Workings!$H$489:$AK$489</definedName>
    <definedName name="CostAdminSewerageBaseRow" localSheetId="0">[25]Workings!$H$489:$AK$489</definedName>
    <definedName name="CostAdminSewerageBaseRow">[26]Workings!$H$489:$AK$489</definedName>
    <definedName name="CostAdminSewerageConstant" localSheetId="1">[4]Workings!$H$492:$AK$492</definedName>
    <definedName name="CostAdminSewerageConstant" localSheetId="11">[4]Workings!$H$492:$AK$492</definedName>
    <definedName name="CostAdminSewerageConstant" localSheetId="0">[4]Workings!$H$492:$AK$492</definedName>
    <definedName name="CostAdminSewerageConstant">[5]Workings!$H$492:$AK$492</definedName>
    <definedName name="CostAdminSewerageCurrent" localSheetId="1">[4]Workings!$H$493:$AK$493</definedName>
    <definedName name="CostAdminSewerageCurrent" localSheetId="11">[4]Workings!$H$493:$AK$493</definedName>
    <definedName name="CostAdminSewerageCurrent" localSheetId="0">[4]Workings!$H$493:$AK$493</definedName>
    <definedName name="CostAdminSewerageCurrent">[5]Workings!$H$493:$AK$493</definedName>
    <definedName name="CostAdminSewerageFactor" localSheetId="1">[4]Workings!$H$491:$AK$491</definedName>
    <definedName name="CostAdminSewerageFactor" localSheetId="11">[4]Workings!$H$491:$AK$491</definedName>
    <definedName name="CostAdminSewerageFactor" localSheetId="0">[4]Workings!$H$491:$AK$491</definedName>
    <definedName name="CostAdminSewerageFactor">[5]Workings!$H$491:$AK$491</definedName>
    <definedName name="CostAdminSewerageFactorIn" localSheetId="1">[4]Inputs!$H$232:$AK$232</definedName>
    <definedName name="CostAdminSewerageFactorIn" localSheetId="11">[4]Inputs!$H$232:$AK$232</definedName>
    <definedName name="CostAdminSewerageFactorIn" localSheetId="0">[4]Inputs!$H$232:$AK$232</definedName>
    <definedName name="CostAdminSewerageFactorIn">[5]Inputs!$H$232:$AK$232</definedName>
    <definedName name="CostAdminWaterBase" localSheetId="1">[4]Workings!$G$428</definedName>
    <definedName name="CostAdminWaterBase" localSheetId="11">[4]Workings!$G$428</definedName>
    <definedName name="CostAdminWaterBase" localSheetId="0">[4]Workings!$G$428</definedName>
    <definedName name="CostAdminWaterBase">[5]Workings!$G$428</definedName>
    <definedName name="CostAdminWaterBaseAdjForGrowth" localSheetId="1">[4]Workings!$H$429:$AK$429</definedName>
    <definedName name="CostAdminWaterBaseAdjForGrowth" localSheetId="11">[4]Workings!$H$429:$AK$429</definedName>
    <definedName name="CostAdminWaterBaseAdjForGrowth" localSheetId="0">[4]Workings!$H$429:$AK$429</definedName>
    <definedName name="CostAdminWaterBaseAdjForGrowth">[5]Workings!$H$429:$AK$429</definedName>
    <definedName name="CostAdminWaterBaseIn" localSheetId="1">[4]Inputs!$G$198</definedName>
    <definedName name="CostAdminWaterBaseIn" localSheetId="11">[4]Inputs!$G$198</definedName>
    <definedName name="CostAdminWaterBaseIn" localSheetId="0">[4]Inputs!$G$198</definedName>
    <definedName name="CostAdminWaterBaseIn">[5]Inputs!$G$198</definedName>
    <definedName name="CostAdminWaterBaseInRow" localSheetId="11">[25]Inputs!$H$198:$AK$198</definedName>
    <definedName name="CostAdminWaterBaseInRow" localSheetId="0">[25]Inputs!$H$198:$AK$198</definedName>
    <definedName name="CostAdminWaterBaseInRow">[26]Inputs!$H$198:$AK$198</definedName>
    <definedName name="CostAdminWaterBaseRow" localSheetId="11">[25]Workings!$H$428:$AK$428</definedName>
    <definedName name="CostAdminWaterBaseRow" localSheetId="0">[25]Workings!$H$428:$AK$428</definedName>
    <definedName name="CostAdminWaterBaseRow">[26]Workings!$H$428:$AK$428</definedName>
    <definedName name="CostAdminWaterConstant" localSheetId="1">[4]Workings!$H$431:$AK$431</definedName>
    <definedName name="CostAdminWaterConstant" localSheetId="11">[4]Workings!$H$431:$AK$431</definedName>
    <definedName name="CostAdminWaterConstant" localSheetId="0">[4]Workings!$H$431:$AK$431</definedName>
    <definedName name="CostAdminWaterConstant">[5]Workings!$H$431:$AK$431</definedName>
    <definedName name="CostAdminWaterCurrent" localSheetId="1">[4]Workings!$H$432:$AK$432</definedName>
    <definedName name="CostAdminWaterCurrent" localSheetId="11">[4]Workings!$H$432:$AK$432</definedName>
    <definedName name="CostAdminWaterCurrent" localSheetId="0">[4]Workings!$H$432:$AK$432</definedName>
    <definedName name="CostAdminWaterCurrent">[5]Workings!$H$432:$AK$432</definedName>
    <definedName name="CostAdminWaterFactor" localSheetId="1">[4]Workings!$H$430:$AK$430</definedName>
    <definedName name="CostAdminWaterFactor" localSheetId="11">[4]Workings!$H$430:$AK$430</definedName>
    <definedName name="CostAdminWaterFactor" localSheetId="0">[4]Workings!$H$430:$AK$430</definedName>
    <definedName name="CostAdminWaterFactor">[5]Workings!$H$430:$AK$430</definedName>
    <definedName name="CostAdminWaterFactorIn" localSheetId="1">[4]Inputs!$H$199:$AK$199</definedName>
    <definedName name="CostAdminWaterFactorIn" localSheetId="11">[4]Inputs!$H$199:$AK$199</definedName>
    <definedName name="CostAdminWaterFactorIn" localSheetId="0">[4]Inputs!$H$199:$AK$199</definedName>
    <definedName name="CostAdminWaterFactorIn">[5]Inputs!$H$199:$AK$199</definedName>
    <definedName name="CostAnalysisWaterRow" localSheetId="11">[25]Workings!$H$417:$AK$417</definedName>
    <definedName name="CostAnalysisWaterRow" localSheetId="0">[25]Workings!$H$417:$AK$417</definedName>
    <definedName name="CostAnalysisWaterRow">[26]Workings!$H$417:$AK$417</definedName>
    <definedName name="CostAnalysisWaterRowIn" localSheetId="11">[25]Inputs!$H$182:$AK$182</definedName>
    <definedName name="CostAnalysisWaterRowIn" localSheetId="0">[25]Inputs!$H$182:$AK$182</definedName>
    <definedName name="CostAnalysisWaterRowIn">[26]Inputs!$H$182:$AK$182</definedName>
    <definedName name="CostChemicalSewageConstant" localSheetId="1">[4]Workings!$H$511:$AK$511</definedName>
    <definedName name="CostChemicalSewageConstant" localSheetId="11">[4]Workings!$H$511:$AK$511</definedName>
    <definedName name="CostChemicalSewageConstant" localSheetId="0">[4]Workings!$H$511:$AK$511</definedName>
    <definedName name="CostChemicalSewageConstant">[5]Workings!$H$511:$AK$511</definedName>
    <definedName name="CostChemicalSewageCurrent" localSheetId="1">[4]Workings!$H$512:$AK$512</definedName>
    <definedName name="CostChemicalSewageCurrent" localSheetId="11">[4]Workings!$H$512:$AK$512</definedName>
    <definedName name="CostChemicalSewageCurrent" localSheetId="0">[4]Workings!$H$512:$AK$512</definedName>
    <definedName name="CostChemicalSewageCurrent">[5]Workings!$H$512:$AK$512</definedName>
    <definedName name="CostChemicalSewageRowIn" localSheetId="11">[2]Inputs!$H$185:$AP$185</definedName>
    <definedName name="CostChemicalSewageRowIn" localSheetId="0">[2]Inputs!$H$185:$AP$185</definedName>
    <definedName name="CostChemicalSewageRowIn">[3]Inputs!$H$185:$AP$185</definedName>
    <definedName name="CostChemicalWaterConstant" localSheetId="1">[4]Workings!$H$478:$AK$478</definedName>
    <definedName name="CostChemicalWaterConstant" localSheetId="11">[4]Workings!$H$478:$AK$478</definedName>
    <definedName name="CostChemicalWaterConstant" localSheetId="0">[4]Workings!$H$478:$AK$478</definedName>
    <definedName name="CostChemicalWaterConstant">[5]Workings!$H$478:$AK$478</definedName>
    <definedName name="CostChemicalWaterCurrent" localSheetId="1">[4]Workings!$H$479:$AK$479</definedName>
    <definedName name="CostChemicalWaterCurrent" localSheetId="11">[4]Workings!$H$479:$AK$479</definedName>
    <definedName name="CostChemicalWaterCurrent" localSheetId="0">[4]Workings!$H$479:$AK$479</definedName>
    <definedName name="CostChemicalWaterCurrent">[5]Workings!$H$479:$AK$479</definedName>
    <definedName name="CostChemicalWaterRowIn" localSheetId="11">[2]Inputs!$H$184:$AP$184</definedName>
    <definedName name="CostChemicalWaterRowIn" localSheetId="0">[2]Inputs!$H$184:$AP$184</definedName>
    <definedName name="CostChemicalWaterRowIn">[3]Inputs!$H$184:$AP$184</definedName>
    <definedName name="CostDesignContractorYellowPercentToBase" localSheetId="17">#REF!</definedName>
    <definedName name="CostDesignContractorYellowPercentToBase" localSheetId="1">#REF!</definedName>
    <definedName name="CostDesignContractorYellowPercentToBase" localSheetId="16">#REF!</definedName>
    <definedName name="CostDesignContractorYellowPercentToBase" localSheetId="3">#REF!</definedName>
    <definedName name="CostDesignContractorYellowPercentToBase" localSheetId="11">#REF!</definedName>
    <definedName name="CostDesignContractorYellowPercentToBase" localSheetId="5">#REF!</definedName>
    <definedName name="CostDesignContractorYellowPercentToBase">#REF!</definedName>
    <definedName name="CostDSUnitBilledConstant" localSheetId="1">[4]Workings!$H$549:$AK$549</definedName>
    <definedName name="CostDSUnitBilledConstant" localSheetId="11">[4]Workings!$H$549:$AK$549</definedName>
    <definedName name="CostDSUnitBilledConstant" localSheetId="0">[4]Workings!$H$549:$AK$549</definedName>
    <definedName name="CostDSUnitBilledConstant">[5]Workings!$H$549:$AK$549</definedName>
    <definedName name="CostEffluentChargeConstant" localSheetId="1">[4]Workings!$H$516:$AK$516</definedName>
    <definedName name="CostEffluentChargeConstant" localSheetId="11">[4]Workings!$H$516:$AK$516</definedName>
    <definedName name="CostEffluentChargeConstant" localSheetId="0">[4]Workings!$H$516:$AK$516</definedName>
    <definedName name="CostEffluentChargeConstant">[5]Workings!$H$516:$AK$516</definedName>
    <definedName name="CostEffluentChargeCurrent" localSheetId="1">[4]Workings!$H$517:$AK$517</definedName>
    <definedName name="CostEffluentChargeCurrent" localSheetId="11">[4]Workings!$H$517:$AK$517</definedName>
    <definedName name="CostEffluentChargeCurrent" localSheetId="0">[4]Workings!$H$517:$AK$517</definedName>
    <definedName name="CostEffluentChargeCurrent">[5]Workings!$H$517:$AK$517</definedName>
    <definedName name="CostLabourFXPSPMgmntBase" localSheetId="1">[4]Workings!$G$445</definedName>
    <definedName name="CostLabourFXPSPMgmntBase" localSheetId="11">[4]Workings!$G$445</definedName>
    <definedName name="CostLabourFXPSPMgmntBase" localSheetId="0">[4]Workings!$G$445</definedName>
    <definedName name="CostLabourFXPSPMgmntBase">[5]Workings!$G$445</definedName>
    <definedName name="CostLabourFXPSPMgmntBaseIn" localSheetId="1">[4]Inputs!$G$206</definedName>
    <definedName name="CostLabourFXPSPMgmntBaseIn" localSheetId="11">[4]Inputs!$G$206</definedName>
    <definedName name="CostLabourFXPSPMgmntBaseIn" localSheetId="0">[4]Inputs!$G$206</definedName>
    <definedName name="CostLabourFXPSPMgmntBaseIn">[5]Inputs!$G$206</definedName>
    <definedName name="CostLabourFXPSPMgmntConstantLCU" localSheetId="1">[4]Workings!$H$450:$AK$450</definedName>
    <definedName name="CostLabourFXPSPMgmntConstantLCU" localSheetId="11">[4]Workings!$H$450:$AK$450</definedName>
    <definedName name="CostLabourFXPSPMgmntConstantLCU" localSheetId="0">[4]Workings!$H$450:$AK$450</definedName>
    <definedName name="CostLabourFXPSPMgmntConstantLCU">[5]Workings!$H$450:$AK$450</definedName>
    <definedName name="CostLabourFXPSPMgmntCurrentLCU" localSheetId="1">[4]Workings!$H$449:$AK$449</definedName>
    <definedName name="CostLabourFXPSPMgmntCurrentLCU" localSheetId="11">[4]Workings!$H$449:$AK$449</definedName>
    <definedName name="CostLabourFXPSPMgmntCurrentLCU" localSheetId="0">[4]Workings!$H$449:$AK$449</definedName>
    <definedName name="CostLabourFXPSPMgmntCurrentLCU">[5]Workings!$H$449:$AK$449</definedName>
    <definedName name="CostLabourFXPSPMgmntCurrentUSD" localSheetId="1">[4]Workings!$H$448:$AK$448</definedName>
    <definedName name="CostLabourFXPSPMgmntCurrentUSD" localSheetId="11">[4]Workings!$H$448:$AK$448</definedName>
    <definedName name="CostLabourFXPSPMgmntCurrentUSD" localSheetId="0">[4]Workings!$H$448:$AK$448</definedName>
    <definedName name="CostLabourFXPSPMgmntCurrentUSD">[5]Workings!$H$448:$AK$448</definedName>
    <definedName name="CostLabourFXPSPMgmntFactor" localSheetId="1">[4]Workings!$H$447:$AK$447</definedName>
    <definedName name="CostLabourFXPSPMgmntFactor" localSheetId="11">[4]Workings!$H$447:$AK$447</definedName>
    <definedName name="CostLabourFXPSPMgmntFactor" localSheetId="0">[4]Workings!$H$447:$AK$447</definedName>
    <definedName name="CostLabourFXPSPMgmntFactor">[5]Workings!$H$447:$AK$447</definedName>
    <definedName name="CostLabourFXPSPMgmntFactorIn" localSheetId="1">[4]Inputs!$H$207:$AK$207</definedName>
    <definedName name="CostLabourFXPSPMgmntFactorIn" localSheetId="11">[4]Inputs!$H$207:$AK$207</definedName>
    <definedName name="CostLabourFXPSPMgmntFactorIn" localSheetId="0">[4]Inputs!$H$207:$AK$207</definedName>
    <definedName name="CostLabourFXPSPMgmntFactorIn">[5]Inputs!$H$207:$AK$207</definedName>
    <definedName name="CostLabourLocalPSPMgmntBase" localSheetId="1">[4]Workings!$G$440</definedName>
    <definedName name="CostLabourLocalPSPMgmntBase" localSheetId="11">[4]Workings!$G$440</definedName>
    <definedName name="CostLabourLocalPSPMgmntBase" localSheetId="0">[4]Workings!$G$440</definedName>
    <definedName name="CostLabourLocalPSPMgmntBase">[5]Workings!$G$440</definedName>
    <definedName name="CostLabourLocalPSPMgmntBaseIn" localSheetId="1">[4]Inputs!$G$204</definedName>
    <definedName name="CostLabourLocalPSPMgmntBaseIn" localSheetId="11">[4]Inputs!$G$204</definedName>
    <definedName name="CostLabourLocalPSPMgmntBaseIn" localSheetId="0">[4]Inputs!$G$204</definedName>
    <definedName name="CostLabourLocalPSPMgmntBaseIn">[5]Inputs!$G$204</definedName>
    <definedName name="CostLabourLocalPSPMgmntConstant" localSheetId="1">[4]Workings!$H$443:$AK$443</definedName>
    <definedName name="CostLabourLocalPSPMgmntConstant" localSheetId="11">[4]Workings!$H$443:$AK$443</definedName>
    <definedName name="CostLabourLocalPSPMgmntConstant" localSheetId="0">[4]Workings!$H$443:$AK$443</definedName>
    <definedName name="CostLabourLocalPSPMgmntConstant">[5]Workings!$H$443:$AK$443</definedName>
    <definedName name="CostLabourLocalPSPMgmntCurrent" localSheetId="1">[4]Workings!$H$444:$AK$444</definedName>
    <definedName name="CostLabourLocalPSPMgmntCurrent" localSheetId="11">[4]Workings!$H$444:$AK$444</definedName>
    <definedName name="CostLabourLocalPSPMgmntCurrent" localSheetId="0">[4]Workings!$H$444:$AK$444</definedName>
    <definedName name="CostLabourLocalPSPMgmntCurrent">[5]Workings!$H$444:$AK$444</definedName>
    <definedName name="CostLabourLocalPSPMgmntFactor" localSheetId="1">[4]Workings!$H$442:$AK$442</definedName>
    <definedName name="CostLabourLocalPSPMgmntFactor" localSheetId="11">[4]Workings!$H$442:$AK$442</definedName>
    <definedName name="CostLabourLocalPSPMgmntFactor" localSheetId="0">[4]Workings!$H$442:$AK$442</definedName>
    <definedName name="CostLabourLocalPSPMgmntFactor">[5]Workings!$H$442:$AK$442</definedName>
    <definedName name="CostLabourLocalPSPMgmntFactorIn" localSheetId="1">[4]Inputs!$H$205:$AK$205</definedName>
    <definedName name="CostLabourLocalPSPMgmntFactorIn" localSheetId="11">[4]Inputs!$H$205:$AK$205</definedName>
    <definedName name="CostLabourLocalPSPMgmntFactorIn" localSheetId="0">[4]Inputs!$H$205:$AK$205</definedName>
    <definedName name="CostLabourLocalPSPMgmntFactorIn">[5]Inputs!$H$205:$AK$205</definedName>
    <definedName name="CostLabourSewerageBase" localSheetId="1">[4]Workings!$G$485</definedName>
    <definedName name="CostLabourSewerageBase" localSheetId="11">[4]Workings!$G$485</definedName>
    <definedName name="CostLabourSewerageBase" localSheetId="0">[4]Workings!$G$485</definedName>
    <definedName name="CostLabourSewerageBase">[5]Workings!$G$485</definedName>
    <definedName name="CostLabourSewerageBaseIn" localSheetId="1">[4]Inputs!$G$229</definedName>
    <definedName name="CostLabourSewerageBaseIn" localSheetId="11">[4]Inputs!$G$229</definedName>
    <definedName name="CostLabourSewerageBaseIn" localSheetId="0">[4]Inputs!$G$229</definedName>
    <definedName name="CostLabourSewerageBaseIn">[5]Inputs!$G$229</definedName>
    <definedName name="CostLabourSewerageBaseInRow" localSheetId="11">[25]Inputs!$H$229:$AK$229</definedName>
    <definedName name="CostLabourSewerageBaseInRow" localSheetId="0">[25]Inputs!$H$229:$AK$229</definedName>
    <definedName name="CostLabourSewerageBaseInRow">[26]Inputs!$H$229:$AK$229</definedName>
    <definedName name="CostLabourSewerageBaseRow" localSheetId="11">[25]Workings!$H$485:$AK$485</definedName>
    <definedName name="CostLabourSewerageBaseRow" localSheetId="0">[25]Workings!$H$485:$AK$485</definedName>
    <definedName name="CostLabourSewerageBaseRow">[26]Workings!$H$485:$AK$485</definedName>
    <definedName name="CostLabourSewerageConstant" localSheetId="1">[4]Workings!$H$487:$AK$487</definedName>
    <definedName name="CostLabourSewerageConstant" localSheetId="11">[4]Workings!$H$487:$AK$487</definedName>
    <definedName name="CostLabourSewerageConstant" localSheetId="0">[4]Workings!$H$487:$AK$487</definedName>
    <definedName name="CostLabourSewerageConstant">[5]Workings!$H$487:$AK$487</definedName>
    <definedName name="CostLabourSewerageCurrent" localSheetId="1">[4]Workings!$H$488:$AK$488</definedName>
    <definedName name="CostLabourSewerageCurrent" localSheetId="11">[4]Workings!$H$488:$AK$488</definedName>
    <definedName name="CostLabourSewerageCurrent" localSheetId="0">[4]Workings!$H$488:$AK$488</definedName>
    <definedName name="CostLabourSewerageCurrent">[5]Workings!$H$488:$AK$488</definedName>
    <definedName name="CostLabourSewerageFactor" localSheetId="1">[4]Workings!$H$486:$AK$486</definedName>
    <definedName name="CostLabourSewerageFactor" localSheetId="11">[4]Workings!$H$486:$AK$486</definedName>
    <definedName name="CostLabourSewerageFactor" localSheetId="0">[4]Workings!$H$486:$AK$486</definedName>
    <definedName name="CostLabourSewerageFactor">[5]Workings!$H$486:$AK$486</definedName>
    <definedName name="CostLabourSewerageFactorIn" localSheetId="1">[4]Inputs!$H$230:$AK$230</definedName>
    <definedName name="CostLabourSewerageFactorIn" localSheetId="11">[4]Inputs!$H$230:$AK$230</definedName>
    <definedName name="CostLabourSewerageFactorIn" localSheetId="0">[4]Inputs!$H$230:$AK$230</definedName>
    <definedName name="CostLabourSewerageFactorIn">[5]Inputs!$H$230:$AK$230</definedName>
    <definedName name="CostLabourWaterBase" localSheetId="1">[4]Workings!$G$419</definedName>
    <definedName name="CostLabourWaterBase" localSheetId="11">[4]Workings!$G$419</definedName>
    <definedName name="CostLabourWaterBase" localSheetId="0">[4]Workings!$G$419</definedName>
    <definedName name="CostLabourWaterBase">[5]Workings!$G$419</definedName>
    <definedName name="CostLabourWaterBaseAdjForGrowth" localSheetId="1">[4]Workings!$H$420:$AK$420</definedName>
    <definedName name="CostLabourWaterBaseAdjForGrowth" localSheetId="11">[4]Workings!$H$420:$AK$420</definedName>
    <definedName name="CostLabourWaterBaseAdjForGrowth" localSheetId="0">[4]Workings!$H$420:$AK$420</definedName>
    <definedName name="CostLabourWaterBaseAdjForGrowth">[5]Workings!$H$420:$AK$420</definedName>
    <definedName name="CostLabourWaterBaseIn" localSheetId="1">[4]Inputs!$G$194</definedName>
    <definedName name="CostLabourWaterBaseIn" localSheetId="11">[4]Inputs!$G$194</definedName>
    <definedName name="CostLabourWaterBaseIn" localSheetId="0">[4]Inputs!$G$194</definedName>
    <definedName name="CostLabourWaterBaseIn">[5]Inputs!$G$194</definedName>
    <definedName name="CostLabourWaterBaseInRow" localSheetId="11">[25]Inputs!$H$194:$AK$194</definedName>
    <definedName name="CostLabourWaterBaseInRow" localSheetId="0">[25]Inputs!$H$194:$AK$194</definedName>
    <definedName name="CostLabourWaterBaseInRow">[26]Inputs!$H$194:$AK$194</definedName>
    <definedName name="CostLabourWaterBaseRow" localSheetId="11">[25]Workings!$H$419:$AK$419</definedName>
    <definedName name="CostLabourWaterBaseRow" localSheetId="0">[25]Workings!$H$419:$AK$419</definedName>
    <definedName name="CostLabourWaterBaseRow">[26]Workings!$H$419:$AK$419</definedName>
    <definedName name="CostLabourWaterConstant" localSheetId="1">[4]Workings!$H$422:$AK$422</definedName>
    <definedName name="CostLabourWaterConstant" localSheetId="11">[4]Workings!$H$422:$AK$422</definedName>
    <definedName name="CostLabourWaterConstant" localSheetId="0">[4]Workings!$H$422:$AK$422</definedName>
    <definedName name="CostLabourWaterConstant">[5]Workings!$H$422:$AK$422</definedName>
    <definedName name="CostLabourWaterCurrent" localSheetId="1">[4]Workings!$H$423:$AK$423</definedName>
    <definedName name="CostLabourWaterCurrent" localSheetId="11">[4]Workings!$H$423:$AK$423</definedName>
    <definedName name="CostLabourWaterCurrent" localSheetId="0">[4]Workings!$H$423:$AK$423</definedName>
    <definedName name="CostLabourWaterCurrent">[5]Workings!$H$423:$AK$423</definedName>
    <definedName name="CostLabourWaterFactor" localSheetId="1">[4]Workings!$H$421:$AK$421</definedName>
    <definedName name="CostLabourWaterFactor" localSheetId="11">[4]Workings!$H$421:$AK$421</definedName>
    <definedName name="CostLabourWaterFactor" localSheetId="0">[4]Workings!$H$421:$AK$421</definedName>
    <definedName name="CostLabourWaterFactor">[5]Workings!$H$421:$AK$421</definedName>
    <definedName name="CostLabourWaterFactorIn" localSheetId="1">[4]Inputs!$H$195:$AK$195</definedName>
    <definedName name="CostLabourWaterFactorIn" localSheetId="11">[4]Inputs!$H$195:$AK$195</definedName>
    <definedName name="CostLabourWaterFactorIn" localSheetId="0">[4]Inputs!$H$195:$AK$195</definedName>
    <definedName name="CostLabourWaterFactorIn">[5]Inputs!$H$195:$AK$195</definedName>
    <definedName name="CostLabourVolElasticityFactor" localSheetId="1">[4]Workings!$H$416:$AK$416</definedName>
    <definedName name="CostLabourVolElasticityFactor" localSheetId="11">[4]Workings!$H$416:$AK$416</definedName>
    <definedName name="CostLabourVolElasticityFactor" localSheetId="0">[4]Workings!$H$416:$AK$416</definedName>
    <definedName name="CostLabourVolElasticityFactor">[5]Workings!$H$416:$AK$416</definedName>
    <definedName name="CostMachineFactor" localSheetId="11">[25]Workings!$H$1257:$AK$1257</definedName>
    <definedName name="CostMachineFactor" localSheetId="0">[25]Workings!$H$1257:$AK$1257</definedName>
    <definedName name="CostMachineFactor">[26]Workings!$H$1257:$AK$1257</definedName>
    <definedName name="CostMachineFactorIn" localSheetId="11">[25]Inputs!$H$226:$AK$226</definedName>
    <definedName name="CostMachineFactorIn" localSheetId="0">[25]Inputs!$H$226:$AK$226</definedName>
    <definedName name="CostMachineFactorIn">[26]Inputs!$H$226:$AK$226</definedName>
    <definedName name="CostMachineSewageBaseInRow" localSheetId="11">[25]Inputs!$H$214:$AK$214</definedName>
    <definedName name="CostMachineSewageBaseInRow" localSheetId="0">[25]Inputs!$H$214:$AK$214</definedName>
    <definedName name="CostMachineSewageBaseInRow">[26]Inputs!$H$214:$AK$214</definedName>
    <definedName name="CostMachineSewageBaseRow" localSheetId="11">[25]Workings!$H$1262:$AK$1262</definedName>
    <definedName name="CostMachineSewageBaseRow" localSheetId="0">[25]Workings!$H$1262:$AK$1262</definedName>
    <definedName name="CostMachineSewageBaseRow">[26]Workings!$H$1262:$AK$1262</definedName>
    <definedName name="CostMachineSewageConstant" localSheetId="11">[25]Workings!$H$1263:$AK$1263</definedName>
    <definedName name="CostMachineSewageConstant" localSheetId="0">[25]Workings!$H$1263:$AK$1263</definedName>
    <definedName name="CostMachineSewageConstant">[26]Workings!$H$1263:$AK$1263</definedName>
    <definedName name="CostMachineSewageCurrent" localSheetId="11">[25]Workings!$H$1264:$AK$1264</definedName>
    <definedName name="CostMachineSewageCurrent" localSheetId="0">[25]Workings!$H$1264:$AK$1264</definedName>
    <definedName name="CostMachineSewageCurrent">[26]Workings!$H$1264:$AK$1264</definedName>
    <definedName name="CostMachineWaterBaseInRow" localSheetId="11">[25]Inputs!$H$213:$AK$213</definedName>
    <definedName name="CostMachineWaterBaseInRow" localSheetId="0">[25]Inputs!$H$213:$AK$213</definedName>
    <definedName name="CostMachineWaterBaseInRow">[26]Inputs!$H$213:$AK$213</definedName>
    <definedName name="CostMachineWaterBaseRow" localSheetId="11">[25]Workings!$H$1258:$AK$1258</definedName>
    <definedName name="CostMachineWaterBaseRow" localSheetId="0">[25]Workings!$H$1258:$AK$1258</definedName>
    <definedName name="CostMachineWaterBaseRow">[26]Workings!$H$1258:$AK$1258</definedName>
    <definedName name="CostMachineWaterConstant" localSheetId="11">[25]Workings!$H$1259:$AK$1259</definedName>
    <definedName name="CostMachineWaterConstant" localSheetId="0">[25]Workings!$H$1259:$AK$1259</definedName>
    <definedName name="CostMachineWaterConstant">[26]Workings!$H$1259:$AK$1259</definedName>
    <definedName name="CostMachineWaterCurrent" localSheetId="11">[25]Workings!$H$1260:$AK$1260</definedName>
    <definedName name="CostMachineWaterCurrent" localSheetId="0">[25]Workings!$H$1260:$AK$1260</definedName>
    <definedName name="CostMachineWaterCurrent">[26]Workings!$H$1260:$AK$1260</definedName>
    <definedName name="CostOfSalesConstant" localSheetId="1">[4]Workings!$H$528:$AK$528</definedName>
    <definedName name="CostOfSalesConstant" localSheetId="11">[4]Workings!$H$528:$AK$528</definedName>
    <definedName name="CostOfSalesConstant" localSheetId="0">[4]Workings!$H$528:$AK$528</definedName>
    <definedName name="CostOfSalesConstant">[5]Workings!$H$528:$AK$528</definedName>
    <definedName name="CostOfsalesCurrent" localSheetId="1">[4]Workings!$H$529:$AK$529</definedName>
    <definedName name="CostOfsalesCurrent" localSheetId="11">[4]Workings!$H$529:$AK$529</definedName>
    <definedName name="CostOfsalesCurrent" localSheetId="0">[4]Workings!$H$529:$AK$529</definedName>
    <definedName name="CostOfsalesCurrent">[5]Workings!$H$529:$AK$529</definedName>
    <definedName name="CostOperatingConstant" localSheetId="1">[4]Workings!$H$534:$AK$534</definedName>
    <definedName name="CostOperatingConstant" localSheetId="11">[4]Workings!$H$534:$AK$534</definedName>
    <definedName name="CostOperatingConstant" localSheetId="0">[4]Workings!$H$534:$AK$534</definedName>
    <definedName name="CostOperatingConstant">[5]Workings!$H$534:$AK$534</definedName>
    <definedName name="CostOperatingCurrent" localSheetId="1">[4]Workings!$H$535:$AK$535</definedName>
    <definedName name="CostOperatingCurrent" localSheetId="11">[4]Workings!$H$535:$AK$535</definedName>
    <definedName name="CostOperatingCurrent" localSheetId="0">[4]Workings!$H$535:$AK$535</definedName>
    <definedName name="CostOperatingCurrent">[5]Workings!$H$535:$AK$535</definedName>
    <definedName name="CostOperatingPlusDepreciationUnitBilledConstant" localSheetId="1">[4]Workings!$H$542:$AK$542</definedName>
    <definedName name="CostOperatingPlusDepreciationUnitBilledConstant" localSheetId="11">[4]Workings!$H$542:$AK$542</definedName>
    <definedName name="CostOperatingPlusDepreciationUnitBilledConstant" localSheetId="0">[4]Workings!$H$542:$AK$542</definedName>
    <definedName name="CostOperatingPlusDepreciationUnitBilledConstant">[5]Workings!$H$542:$AK$542</definedName>
    <definedName name="CostOperatingPlusDepreciationUnitBilledCurrent" localSheetId="1">[4]Workings!$H$543:$AK$543</definedName>
    <definedName name="CostOperatingPlusDepreciationUnitBilledCurrent" localSheetId="11">[4]Workings!$H$543:$AK$543</definedName>
    <definedName name="CostOperatingPlusDepreciationUnitBilledCurrent" localSheetId="0">[4]Workings!$H$543:$AK$543</definedName>
    <definedName name="CostOperatingPlusDepreciationUnitBilledCurrent">[5]Workings!$H$543:$AK$543</definedName>
    <definedName name="CostOperatingPlusDepreciationUnitIntoSupplyConstant" localSheetId="1">[4]Workings!$H$544:$AK$544</definedName>
    <definedName name="CostOperatingPlusDepreciationUnitIntoSupplyConstant" localSheetId="11">[4]Workings!$H$544:$AK$544</definedName>
    <definedName name="CostOperatingPlusDepreciationUnitIntoSupplyConstant" localSheetId="0">[4]Workings!$H$544:$AK$544</definedName>
    <definedName name="CostOperatingPlusDepreciationUnitIntoSupplyConstant">[5]Workings!$H$544:$AK$544</definedName>
    <definedName name="CostOperatingPlusDepreciationUnitIntoSupplyCurrent" localSheetId="1">[4]Workings!$H$545:$AK$545</definedName>
    <definedName name="CostOperatingPlusDepreciationUnitIntoSupplyCurrent" localSheetId="11">[4]Workings!$H$545:$AK$545</definedName>
    <definedName name="CostOperatingPlusDepreciationUnitIntoSupplyCurrent" localSheetId="0">[4]Workings!$H$545:$AK$545</definedName>
    <definedName name="CostOperatingPlusDepreciationUnitIntoSupplyCurrent">[5]Workings!$H$545:$AK$545</definedName>
    <definedName name="CostOperatingPlusDeprnPlusFinancingUnitBilledConstant" localSheetId="1">[4]Workings!$H$547:$AK$547</definedName>
    <definedName name="CostOperatingPlusDeprnPlusFinancingUnitBilledConstant" localSheetId="11">[4]Workings!$H$547:$AK$547</definedName>
    <definedName name="CostOperatingPlusDeprnPlusFinancingUnitBilledConstant" localSheetId="0">[4]Workings!$H$547:$AK$547</definedName>
    <definedName name="CostOperatingPlusDeprnPlusFinancingUnitBilledConstant">[5]Workings!$H$547:$AK$547</definedName>
    <definedName name="CostOperatingPlusDeprnPlusFinancingUnitBilledCurrent" localSheetId="1">[4]Workings!$H$548:$AK$548</definedName>
    <definedName name="CostOperatingPlusDeprnPlusFinancingUnitBilledCurrent" localSheetId="11">[4]Workings!$H$548:$AK$548</definedName>
    <definedName name="CostOperatingPlusDeprnPlusFinancingUnitBilledCurrent" localSheetId="0">[4]Workings!$H$548:$AK$548</definedName>
    <definedName name="CostOperatingPlusDeprnPlusFinancingUnitBilledCurrent">[5]Workings!$H$548:$AK$548</definedName>
    <definedName name="CostOperatingUnitBilledConstant" localSheetId="1">[4]Workings!$H$537:$AK$537</definedName>
    <definedName name="CostOperatingUnitBilledConstant" localSheetId="11">[4]Workings!$H$537:$AK$537</definedName>
    <definedName name="CostOperatingUnitBilledConstant" localSheetId="0">[4]Workings!$H$537:$AK$537</definedName>
    <definedName name="CostOperatingUnitBilledConstant">[5]Workings!$H$537:$AK$537</definedName>
    <definedName name="CostOperatingUnitBilledCurrent" localSheetId="1">[4]Workings!$H$538:$AK$538</definedName>
    <definedName name="CostOperatingUnitBilledCurrent" localSheetId="11">[4]Workings!$H$538:$AK$538</definedName>
    <definedName name="CostOperatingUnitBilledCurrent" localSheetId="0">[4]Workings!$H$538:$AK$538</definedName>
    <definedName name="CostOperatingUnitBilledCurrent">[5]Workings!$H$538:$AK$538</definedName>
    <definedName name="CostOperatingUnitIntoSupplyConstant" localSheetId="1">[4]Workings!$H$539:$AK$539</definedName>
    <definedName name="CostOperatingUnitIntoSupplyConstant" localSheetId="11">[4]Workings!$H$539:$AK$539</definedName>
    <definedName name="CostOperatingUnitIntoSupplyConstant" localSheetId="0">[4]Workings!$H$539:$AK$539</definedName>
    <definedName name="CostOperatingUnitIntoSupplyConstant">[5]Workings!$H$539:$AK$539</definedName>
    <definedName name="CostOperatingUnitIntoSupplyCurrent" localSheetId="1">[4]Workings!$H$540:$AK$540</definedName>
    <definedName name="CostOperatingUnitIntoSupplyCurrent" localSheetId="11">[4]Workings!$H$540:$AK$540</definedName>
    <definedName name="CostOperatingUnitIntoSupplyCurrent" localSheetId="0">[4]Workings!$H$540:$AK$540</definedName>
    <definedName name="CostOperatingUnitIntoSupplyCurrent">[5]Workings!$H$540:$AK$540</definedName>
    <definedName name="CostOther" localSheetId="11">[27]Workings!$H$418:$AP$418</definedName>
    <definedName name="CostOther" localSheetId="0">[27]Workings!$H$418:$AP$418</definedName>
    <definedName name="CostOther">[28]Workings!$H$418:$AP$418</definedName>
    <definedName name="CostOther1WaterBase" localSheetId="1">[4]Workings!$G$433</definedName>
    <definedName name="CostOther1WaterBase" localSheetId="11">[4]Workings!$G$433</definedName>
    <definedName name="CostOther1WaterBase" localSheetId="0">[4]Workings!$G$433</definedName>
    <definedName name="CostOther1WaterBase">[5]Workings!$G$433</definedName>
    <definedName name="CostOther1WaterBaseIn" localSheetId="1">[4]Inputs!$G$200</definedName>
    <definedName name="CostOther1WaterBaseIn" localSheetId="11">[4]Inputs!$G$200</definedName>
    <definedName name="CostOther1WaterBaseIn" localSheetId="0">[4]Inputs!$G$200</definedName>
    <definedName name="CostOther1WaterBaseIn">[5]Inputs!$G$200</definedName>
    <definedName name="CostOther1WaterConstant" localSheetId="1">[4]Workings!$H$435:$AK$435</definedName>
    <definedName name="CostOther1WaterConstant" localSheetId="11">[4]Workings!$H$435:$AK$435</definedName>
    <definedName name="CostOther1WaterConstant" localSheetId="0">[4]Workings!$H$435:$AK$435</definedName>
    <definedName name="CostOther1WaterConstant">[5]Workings!$H$435:$AK$435</definedName>
    <definedName name="CostOther1WaterCurrent" localSheetId="1">[4]Workings!$H$436:$AK$436</definedName>
    <definedName name="CostOther1WaterCurrent" localSheetId="11">[4]Workings!$H$436:$AK$436</definedName>
    <definedName name="CostOther1WaterCurrent" localSheetId="0">[4]Workings!$H$436:$AK$436</definedName>
    <definedName name="CostOther1WaterCurrent">[5]Workings!$H$436:$AK$436</definedName>
    <definedName name="CostOther1WaterFactor" localSheetId="1">[4]Workings!$H$434:$AK$434</definedName>
    <definedName name="CostOther1WaterFactor" localSheetId="11">[4]Workings!$H$434:$AK$434</definedName>
    <definedName name="CostOther1WaterFactor" localSheetId="0">[4]Workings!$H$434:$AK$434</definedName>
    <definedName name="CostOther1WaterFactor">[5]Workings!$H$434:$AK$434</definedName>
    <definedName name="CostOther1WaterFactorIn" localSheetId="1">[4]Inputs!$H$201:$AK$201</definedName>
    <definedName name="CostOther1WaterFactorIn" localSheetId="11">[4]Inputs!$H$201:$AK$201</definedName>
    <definedName name="CostOther1WaterFactorIn" localSheetId="0">[4]Inputs!$H$201:$AK$201</definedName>
    <definedName name="CostOther1WaterFactorIn">[5]Inputs!$H$201:$AK$201</definedName>
    <definedName name="CostOther2SewageConstant" localSheetId="1">[4]Workings!$H$518:$AK$518</definedName>
    <definedName name="CostOther2SewageConstant" localSheetId="11">[4]Workings!$H$518:$AK$518</definedName>
    <definedName name="CostOther2SewageConstant" localSheetId="0">[4]Workings!$H$518:$AK$518</definedName>
    <definedName name="CostOther2SewageConstant">[5]Workings!$H$518:$AK$518</definedName>
    <definedName name="CostOther2SewageCurrent" localSheetId="1">[4]Workings!$H$521:$AK$521</definedName>
    <definedName name="CostOther2SewageCurrent" localSheetId="11">[4]Workings!$H$521:$AK$521</definedName>
    <definedName name="CostOther2SewageCurrent" localSheetId="0">[4]Workings!$H$521:$AK$521</definedName>
    <definedName name="CostOther2SewageCurrent">[5]Workings!$H$521:$AK$521</definedName>
    <definedName name="CostOther2SewageIn" localSheetId="1">[4]Inputs!$H$245:$AK$245</definedName>
    <definedName name="CostOther2SewageIn" localSheetId="11">[4]Inputs!$H$245:$AK$245</definedName>
    <definedName name="CostOther2SewageIn" localSheetId="0">[4]Inputs!$H$245:$AK$245</definedName>
    <definedName name="CostOther2SewageIn">[5]Inputs!$H$245:$AK$245</definedName>
    <definedName name="CostOther2WaterBase" localSheetId="1">[4]Workings!$G$424</definedName>
    <definedName name="CostOther2WaterBase" localSheetId="11">[4]Workings!$G$424</definedName>
    <definedName name="CostOther2WaterBase" localSheetId="0">[4]Workings!$G$424</definedName>
    <definedName name="CostOther2WaterBase">[5]Workings!$G$424</definedName>
    <definedName name="CostOther2WaterBaseIn" localSheetId="1">[4]Inputs!$G$196</definedName>
    <definedName name="CostOther2WaterBaseIn" localSheetId="11">[4]Inputs!$G$196</definedName>
    <definedName name="CostOther2WaterBaseIn" localSheetId="0">[4]Inputs!$G$196</definedName>
    <definedName name="CostOther2WaterBaseIn">[5]Inputs!$G$196</definedName>
    <definedName name="CostOther2WaterConstant" localSheetId="1">[4]Workings!$H$426:$AK$426</definedName>
    <definedName name="CostOther2WaterConstant" localSheetId="11">[4]Workings!$H$426:$AK$426</definedName>
    <definedName name="CostOther2WaterConstant" localSheetId="0">[4]Workings!$H$426:$AK$426</definedName>
    <definedName name="CostOther2WaterConstant">[5]Workings!$H$426:$AK$426</definedName>
    <definedName name="CostOther2WaterCurrent" localSheetId="1">[4]Workings!$H$427:$AK$427</definedName>
    <definedName name="CostOther2WaterCurrent" localSheetId="11">[4]Workings!$H$427:$AK$427</definedName>
    <definedName name="CostOther2WaterCurrent" localSheetId="0">[4]Workings!$H$427:$AK$427</definedName>
    <definedName name="CostOther2WaterCurrent">[5]Workings!$H$427:$AK$427</definedName>
    <definedName name="CostOther2WaterFactor" localSheetId="1">[4]Workings!$H$425:$AK$425</definedName>
    <definedName name="CostOther2WaterFactor" localSheetId="11">[4]Workings!$H$425:$AK$425</definedName>
    <definedName name="CostOther2WaterFactor" localSheetId="0">[4]Workings!$H$425:$AK$425</definedName>
    <definedName name="CostOther2WaterFactor">[5]Workings!$H$425:$AK$425</definedName>
    <definedName name="CostOther2WaterFactorIn" localSheetId="1">[4]Inputs!$H$197:$AK$197</definedName>
    <definedName name="CostOther2WaterFactorIn" localSheetId="11">[4]Inputs!$H$197:$AK$197</definedName>
    <definedName name="CostOther2WaterFactorIn" localSheetId="0">[4]Inputs!$H$197:$AK$197</definedName>
    <definedName name="CostOther2WaterFactorIn">[5]Inputs!$H$197:$AK$197</definedName>
    <definedName name="CostOther2WaterRowIn" localSheetId="11">[25]Inputs!$H$193:$AK$193</definedName>
    <definedName name="CostOther2WaterRowIn" localSheetId="0">[25]Inputs!$H$193:$AK$193</definedName>
    <definedName name="CostOther2WaterRowIn">[26]Inputs!$H$193:$AK$193</definedName>
    <definedName name="CostOtherLocalPSPMgmntBase" localSheetId="1">[4]Workings!$G$441</definedName>
    <definedName name="CostOtherLocalPSPMgmntBase" localSheetId="11">[4]Workings!$G$441</definedName>
    <definedName name="CostOtherLocalPSPMgmntBase" localSheetId="0">[4]Workings!$G$441</definedName>
    <definedName name="CostOtherLocalPSPMgmntBase">[5]Workings!$G$441</definedName>
    <definedName name="CostOtherLocalPSPMgmntBaseIn" localSheetId="1">[4]Inputs!$G$208</definedName>
    <definedName name="CostOtherLocalPSPMgmntBaseIn" localSheetId="11">[4]Inputs!$G$208</definedName>
    <definedName name="CostOtherLocalPSPMgmntBaseIn" localSheetId="0">[4]Inputs!$G$208</definedName>
    <definedName name="CostOtherLocalPSPMgmntBaseIn">[5]Inputs!$G$208</definedName>
    <definedName name="CostPhysicalContingenciesAsPercentToBase" localSheetId="17">#REF!</definedName>
    <definedName name="CostPhysicalContingenciesAsPercentToBase" localSheetId="1">#REF!</definedName>
    <definedName name="CostPhysicalContingenciesAsPercentToBase" localSheetId="16">#REF!</definedName>
    <definedName name="CostPhysicalContingenciesAsPercentToBase" localSheetId="3">#REF!</definedName>
    <definedName name="CostPhysicalContingenciesAsPercentToBase" localSheetId="11">#REF!</definedName>
    <definedName name="CostPhysicalContingenciesAsPercentToBase" localSheetId="5">#REF!</definedName>
    <definedName name="CostPhysicalContingenciesAsPercentToBase">#REF!</definedName>
    <definedName name="CostPIUAsPercentToBasePlus" localSheetId="17">#REF!</definedName>
    <definedName name="CostPIUAsPercentToBasePlus" localSheetId="1">#REF!</definedName>
    <definedName name="CostPIUAsPercentToBasePlus" localSheetId="16">#REF!</definedName>
    <definedName name="CostPIUAsPercentToBasePlus" localSheetId="3">#REF!</definedName>
    <definedName name="CostPIUAsPercentToBasePlus" localSheetId="5">#REF!</definedName>
    <definedName name="CostPIUAsPercentToBasePlus">#REF!</definedName>
    <definedName name="CostPowerVariableSewagePumpedConstant" localSheetId="1">[4]Workings!$H$500:$AK$500</definedName>
    <definedName name="CostPowerVariableSewagePumpedConstant" localSheetId="11">[4]Workings!$H$500:$AK$500</definedName>
    <definedName name="CostPowerVariableSewagePumpedConstant" localSheetId="0">[4]Workings!$H$500:$AK$500</definedName>
    <definedName name="CostPowerVariableSewagePumpedConstant">[5]Workings!$H$500:$AK$500</definedName>
    <definedName name="CostPowerVariableSewagePumpedCurrent" localSheetId="1">[4]Workings!$H$501:$AK$501</definedName>
    <definedName name="CostPowerVariableSewagePumpedCurrent" localSheetId="11">[4]Workings!$H$501:$AK$501</definedName>
    <definedName name="CostPowerVariableSewagePumpedCurrent" localSheetId="0">[4]Workings!$H$501:$AK$501</definedName>
    <definedName name="CostPowerVariableSewagePumpedCurrent">[5]Workings!$H$501:$AK$501</definedName>
    <definedName name="CostPowerVariableWaterConstant" localSheetId="1">[4]Workings!$H$466:$AK$466</definedName>
    <definedName name="CostPowerVariableWaterConstant" localSheetId="11">[4]Workings!$H$466:$AK$466</definedName>
    <definedName name="CostPowerVariableWaterConstant" localSheetId="0">[4]Workings!$H$466:$AK$466</definedName>
    <definedName name="CostPowerVariableWaterConstant">[5]Workings!$H$466:$AK$466</definedName>
    <definedName name="CostPowerVariableWaterCurrent" localSheetId="1">[4]Workings!$H$467:$AK$467</definedName>
    <definedName name="CostPowerVariableWaterCurrent" localSheetId="11">[4]Workings!$H$467:$AK$467</definedName>
    <definedName name="CostPowerVariableWaterCurrent" localSheetId="0">[4]Workings!$H$467:$AK$467</definedName>
    <definedName name="CostPowerVariableWaterCurrent">[5]Workings!$H$467:$AK$467</definedName>
    <definedName name="CostPowerVariableWWTWConstant" localSheetId="1">[4]Workings!$H$505:$AK$505</definedName>
    <definedName name="CostPowerVariableWWTWConstant" localSheetId="11">[4]Workings!$H$505:$AK$505</definedName>
    <definedName name="CostPowerVariableWWTWConstant" localSheetId="0">[4]Workings!$H$505:$AK$505</definedName>
    <definedName name="CostPowerVariableWWTWConstant">[5]Workings!$H$505:$AK$505</definedName>
    <definedName name="CostPowerVariableWWTWCurrent" localSheetId="1">[4]Workings!$H$506:$AK$506</definedName>
    <definedName name="CostPowerVariableWWTWCurrent" localSheetId="11">[4]Workings!$H$506:$AK$506</definedName>
    <definedName name="CostPowerVariableWWTWCurrent" localSheetId="0">[4]Workings!$H$506:$AK$506</definedName>
    <definedName name="CostPowerVariableWWTWCurrent">[5]Workings!$H$506:$AK$506</definedName>
    <definedName name="CostPriceContingenciesCurrent" localSheetId="17">#REF!</definedName>
    <definedName name="CostPriceContingenciesCurrent" localSheetId="1">#REF!</definedName>
    <definedName name="CostPriceContingenciesCurrent" localSheetId="16">#REF!</definedName>
    <definedName name="CostPriceContingenciesCurrent" localSheetId="3">#REF!</definedName>
    <definedName name="CostPriceContingenciesCurrent" localSheetId="11">#REF!</definedName>
    <definedName name="CostPriceContingenciesCurrent" localSheetId="5">#REF!</definedName>
    <definedName name="CostPriceContingenciesCurrent">#REF!</definedName>
    <definedName name="CostProfileAsPercentToCostTotalConstant" localSheetId="17">#REF!</definedName>
    <definedName name="CostProfileAsPercentToCostTotalConstant" localSheetId="1">#REF!</definedName>
    <definedName name="CostProfileAsPercentToCostTotalConstant" localSheetId="16">#REF!</definedName>
    <definedName name="CostProfileAsPercentToCostTotalConstant" localSheetId="3">#REF!</definedName>
    <definedName name="CostProfileAsPercentToCostTotalConstant" localSheetId="5">#REF!</definedName>
    <definedName name="CostProfileAsPercentToCostTotalConstant">#REF!</definedName>
    <definedName name="CostPSPMgmntConstant" localSheetId="1">[4]Workings!$H$452:$AK$452</definedName>
    <definedName name="CostPSPMgmntConstant" localSheetId="11">[4]Workings!$H$452:$AK$452</definedName>
    <definedName name="CostPSPMgmntConstant" localSheetId="0">[4]Workings!$H$452:$AK$452</definedName>
    <definedName name="CostPSPMgmntConstant">[5]Workings!$H$452:$AK$452</definedName>
    <definedName name="CostPSPMgmntCurrent" localSheetId="1">[4]Workings!$H$453:$AK$453</definedName>
    <definedName name="CostPSPMgmntCurrent" localSheetId="11">[4]Workings!$H$453:$AK$453</definedName>
    <definedName name="CostPSPMgmntCurrent" localSheetId="0">[4]Workings!$H$453:$AK$453</definedName>
    <definedName name="CostPSPMgmntCurrent">[5]Workings!$H$453:$AK$453</definedName>
    <definedName name="CostSewageRowIn" localSheetId="11">[2]Inputs!$H$242:$AP$242</definedName>
    <definedName name="CostSewageRowIn" localSheetId="0">[2]Inputs!$H$242:$AP$242</definedName>
    <definedName name="CostSewageRowIn">[3]Inputs!$H$242:$AP$242</definedName>
    <definedName name="CostSewerageBase" localSheetId="17">#REF!</definedName>
    <definedName name="CostSewerageBase" localSheetId="1">#REF!</definedName>
    <definedName name="CostSewerageBase" localSheetId="16">#REF!</definedName>
    <definedName name="CostSewerageBase" localSheetId="3">#REF!</definedName>
    <definedName name="CostSewerageBase" localSheetId="11">#REF!</definedName>
    <definedName name="CostSewerageBase" localSheetId="5">#REF!</definedName>
    <definedName name="CostSewerageBase">#REF!</definedName>
    <definedName name="CostSewerageBasePlusPlus" localSheetId="17">#REF!</definedName>
    <definedName name="CostSewerageBasePlusPlus" localSheetId="1">#REF!</definedName>
    <definedName name="CostSewerageBasePlusPlus" localSheetId="16">#REF!</definedName>
    <definedName name="CostSewerageBasePlusPlus" localSheetId="3">#REF!</definedName>
    <definedName name="CostSewerageBasePlusPlus" localSheetId="5">#REF!</definedName>
    <definedName name="CostSewerageBasePlusPlus">#REF!</definedName>
    <definedName name="CostSewerageConstant" localSheetId="1">[4]Workings!$H$519:$AK$519</definedName>
    <definedName name="CostSewerageConstant" localSheetId="11">[4]Workings!$H$519:$AK$519</definedName>
    <definedName name="CostSewerageConstant" localSheetId="0">[4]Workings!$H$519:$AK$519</definedName>
    <definedName name="CostSewerageConstant">[5]Workings!$H$519:$AK$519</definedName>
    <definedName name="CostSewerageCurrent" localSheetId="1">[4]Workings!$H$520:$AK$520</definedName>
    <definedName name="CostSewerageCurrent" localSheetId="11">[4]Workings!$H$520:$AK$520</definedName>
    <definedName name="CostSewerageCurrent" localSheetId="0">[4]Workings!$H$520:$AK$520</definedName>
    <definedName name="CostSewerageCurrent">[5]Workings!$H$520:$AK$520</definedName>
    <definedName name="CostSupervisionAsPercentToBasePlusPC" localSheetId="17">#REF!</definedName>
    <definedName name="CostSupervisionAsPercentToBasePlusPC" localSheetId="1">#REF!</definedName>
    <definedName name="CostSupervisionAsPercentToBasePlusPC" localSheetId="16">#REF!</definedName>
    <definedName name="CostSupervisionAsPercentToBasePlusPC" localSheetId="3">#REF!</definedName>
    <definedName name="CostSupervisionAsPercentToBasePlusPC" localSheetId="11">#REF!</definedName>
    <definedName name="CostSupervisionAsPercentToBasePlusPC" localSheetId="5">#REF!</definedName>
    <definedName name="CostSupervisionAsPercentToBasePlusPC">#REF!</definedName>
    <definedName name="CostTenderTARedPercentToBasePlusPC" localSheetId="17">#REF!</definedName>
    <definedName name="CostTenderTARedPercentToBasePlusPC" localSheetId="1">#REF!</definedName>
    <definedName name="CostTenderTARedPercentToBasePlusPC" localSheetId="16">#REF!</definedName>
    <definedName name="CostTenderTARedPercentToBasePlusPC" localSheetId="3">#REF!</definedName>
    <definedName name="CostTenderTARedPercentToBasePlusPC" localSheetId="5">#REF!</definedName>
    <definedName name="CostTenderTARedPercentToBasePlusPC">#REF!</definedName>
    <definedName name="CostTenderTAYellowPercentToBasePlusPC" localSheetId="17">#REF!</definedName>
    <definedName name="CostTenderTAYellowPercentToBasePlusPC" localSheetId="1">#REF!</definedName>
    <definedName name="CostTenderTAYellowPercentToBasePlusPC" localSheetId="16">#REF!</definedName>
    <definedName name="CostTenderTAYellowPercentToBasePlusPC" localSheetId="3">#REF!</definedName>
    <definedName name="CostTenderTAYellowPercentToBasePlusPC" localSheetId="5">#REF!</definedName>
    <definedName name="CostTenderTAYellowPercentToBasePlusPC">#REF!</definedName>
    <definedName name="CostTotalBasePlusPlus" localSheetId="1">#REF!</definedName>
    <definedName name="CostTotalBasePlusPlus" localSheetId="16">#REF!</definedName>
    <definedName name="CostTotalBasePlusPlus" localSheetId="3">#REF!</definedName>
    <definedName name="CostTotalBasePlusPlus">#REF!</definedName>
    <definedName name="CostTotalCFEligibleCurrent" localSheetId="1">#REF!</definedName>
    <definedName name="CostTotalCFEligibleCurrent" localSheetId="16">#REF!</definedName>
    <definedName name="CostTotalCFEligibleCurrent" localSheetId="3">#REF!</definedName>
    <definedName name="CostTotalCFEligibleCurrent">#REF!</definedName>
    <definedName name="CostTotalConstant" localSheetId="1">#REF!</definedName>
    <definedName name="CostTotalConstant" localSheetId="16">#REF!</definedName>
    <definedName name="CostTotalConstant" localSheetId="3">#REF!</definedName>
    <definedName name="CostTotalConstant">#REF!</definedName>
    <definedName name="CostTotalCurrent" localSheetId="1">#REF!</definedName>
    <definedName name="CostTotalCurrent" localSheetId="16">#REF!</definedName>
    <definedName name="CostTotalCurrent" localSheetId="3">#REF!</definedName>
    <definedName name="CostTotalCurrent">#REF!</definedName>
    <definedName name="CostUnitAbstractionCharge" localSheetId="1">[4]Workings!$G$469</definedName>
    <definedName name="CostUnitAbstractionCharge" localSheetId="11">[4]Workings!$G$469</definedName>
    <definedName name="CostUnitAbstractionCharge" localSheetId="0">[4]Workings!$G$469</definedName>
    <definedName name="CostUnitAbstractionCharge">[5]Workings!$G$469</definedName>
    <definedName name="CostUnitAbstractionChargeIn" localSheetId="1">[4]Inputs!$G$187</definedName>
    <definedName name="CostUnitAbstractionChargeIn" localSheetId="11">[4]Inputs!$G$187</definedName>
    <definedName name="CostUnitAbstractionChargeIn" localSheetId="0">[4]Inputs!$G$187</definedName>
    <definedName name="CostUnitAbstractionChargeIn">[5]Inputs!$G$187</definedName>
    <definedName name="CostUnitAbstractionChargeIncrease" localSheetId="1">[4]Workings!$H$470:$AK$470</definedName>
    <definedName name="CostUnitAbstractionChargeIncrease" localSheetId="11">[4]Workings!$H$470:$AK$470</definedName>
    <definedName name="CostUnitAbstractionChargeIncrease" localSheetId="0">[4]Workings!$H$470:$AK$470</definedName>
    <definedName name="CostUnitAbstractionChargeIncrease">[5]Workings!$H$470:$AK$470</definedName>
    <definedName name="CostUnitAbstractionChargeIncreaseIn" localSheetId="1">[4]Inputs!$H$188:$AK$188</definedName>
    <definedName name="CostUnitAbstractionChargeIncreaseIn" localSheetId="11">[4]Inputs!$H$188:$AK$188</definedName>
    <definedName name="CostUnitAbstractionChargeIncreaseIn" localSheetId="0">[4]Inputs!$H$188:$AK$188</definedName>
    <definedName name="CostUnitAbstractionChargeIncreaseIn">[5]Inputs!$H$188:$AK$188</definedName>
    <definedName name="CostUnitAbstractionChargeIndex" localSheetId="1">[4]Workings!$H$471:$AK$471</definedName>
    <definedName name="CostUnitAbstractionChargeIndex" localSheetId="11">[4]Workings!$H$471:$AK$471</definedName>
    <definedName name="CostUnitAbstractionChargeIndex" localSheetId="0">[4]Workings!$H$471:$AK$471</definedName>
    <definedName name="CostUnitAbstractionChargeIndex">[5]Workings!$H$471:$AK$471</definedName>
    <definedName name="CostUnitChemicalSewageBase" localSheetId="1">[4]Workings!$G$410</definedName>
    <definedName name="CostUnitChemicalSewageBase" localSheetId="11">[4]Workings!$G$410</definedName>
    <definedName name="CostUnitChemicalSewageBase" localSheetId="0">[4]Workings!$G$410</definedName>
    <definedName name="CostUnitChemicalSewageBase">[5]Workings!$G$410</definedName>
    <definedName name="CostUnitChemicalSewageBaseIn" localSheetId="1">[4]Inputs!$G$185</definedName>
    <definedName name="CostUnitChemicalSewageBaseIn" localSheetId="11">[4]Inputs!$G$185</definedName>
    <definedName name="CostUnitChemicalSewageBaseIn" localSheetId="0">[4]Inputs!$G$185</definedName>
    <definedName name="CostUnitChemicalSewageBaseIn">[5]Inputs!$G$185</definedName>
    <definedName name="CostUnitChemicalWaterBase" localSheetId="1">[4]Workings!$G$409</definedName>
    <definedName name="CostUnitChemicalWaterBase" localSheetId="11">[4]Workings!$G$409</definedName>
    <definedName name="CostUnitChemicalWaterBase" localSheetId="0">[4]Workings!$G$409</definedName>
    <definedName name="CostUnitChemicalWaterBase">[5]Workings!$G$409</definedName>
    <definedName name="CostUnitChemicalWaterBaseIn" localSheetId="1">[4]Inputs!$G$184</definedName>
    <definedName name="CostUnitChemicalWaterBaseIn" localSheetId="11">[4]Inputs!$G$184</definedName>
    <definedName name="CostUnitChemicalWaterBaseIn" localSheetId="0">[4]Inputs!$G$184</definedName>
    <definedName name="CostUnitChemicalWaterBaseIn">[5]Inputs!$G$184</definedName>
    <definedName name="CostUnitEffluentChargeIncrease" localSheetId="1">[4]Workings!$H$514:$AK$514</definedName>
    <definedName name="CostUnitEffluentChargeIncrease" localSheetId="11">[4]Workings!$H$514:$AK$514</definedName>
    <definedName name="CostUnitEffluentChargeIncrease" localSheetId="0">[4]Workings!$H$514:$AK$514</definedName>
    <definedName name="CostUnitEffluentChargeIncrease">[5]Workings!$H$514:$AK$514</definedName>
    <definedName name="CostUnitEffluentChargeIncreaseIn" localSheetId="1">[4]Inputs!$H$191:$AK$191</definedName>
    <definedName name="CostUnitEffluentChargeIncreaseIn" localSheetId="11">[4]Inputs!$H$191:$AK$191</definedName>
    <definedName name="CostUnitEffluentChargeIncreaseIn" localSheetId="0">[4]Inputs!$H$191:$AK$191</definedName>
    <definedName name="CostUnitEffluentChargeIncreaseIn">[5]Inputs!$H$191:$AK$191</definedName>
    <definedName name="CostUnitEffluentChargeIndex" localSheetId="1">[4]Workings!$H$515:$AK$515</definedName>
    <definedName name="CostUnitEffluentChargeIndex" localSheetId="11">[4]Workings!$H$515:$AK$515</definedName>
    <definedName name="CostUnitEffluentChargeIndex" localSheetId="0">[4]Workings!$H$515:$AK$515</definedName>
    <definedName name="CostUnitEffluentChargeIndex">[5]Workings!$H$515:$AK$515</definedName>
    <definedName name="CostUnitPowerBase" localSheetId="1">[4]Workings!$G$408</definedName>
    <definedName name="CostUnitPowerBase" localSheetId="11">[4]Workings!$G$408</definedName>
    <definedName name="CostUnitPowerBase" localSheetId="0">[4]Workings!$G$408</definedName>
    <definedName name="CostUnitPowerBase">[5]Workings!$G$408</definedName>
    <definedName name="CostUnitPowerBaseIn" localSheetId="1">[4]Inputs!$G$183</definedName>
    <definedName name="CostUnitPowerBaseIn" localSheetId="11">[4]Inputs!$G$183</definedName>
    <definedName name="CostUnitPowerBaseIn" localSheetId="0">[4]Inputs!$G$183</definedName>
    <definedName name="CostUnitPowerBaseIn">[5]Inputs!$G$183</definedName>
    <definedName name="CostUnitPowerBasePerPumpedVolIn" localSheetId="1">[4]Inputs!$G$182</definedName>
    <definedName name="CostUnitPowerBasePerPumpedVolIn" localSheetId="11">[4]Inputs!$G$182</definedName>
    <definedName name="CostUnitPowerBasePerPumpedVolIn" localSheetId="0">[4]Inputs!$G$182</definedName>
    <definedName name="CostUnitPowerBasePerPumpedVolIn">[5]Inputs!$G$182</definedName>
    <definedName name="CostUnitPowerBeforeInvestmentsIn" localSheetId="1">[4]Inputs!$E$183</definedName>
    <definedName name="CostUnitPowerBeforeInvestmentsIn" localSheetId="11">[4]Inputs!$E$183</definedName>
    <definedName name="CostUnitPowerBeforeInvestmentsIn" localSheetId="0">[4]Inputs!$E$183</definedName>
    <definedName name="CostUnitPowerBeforeInvestmentsIn">[5]Inputs!$E$183</definedName>
    <definedName name="CostVATAsPercentToConstruction" localSheetId="17">#REF!</definedName>
    <definedName name="CostVATAsPercentToConstruction" localSheetId="1">#REF!</definedName>
    <definedName name="CostVATAsPercentToConstruction" localSheetId="16">#REF!</definedName>
    <definedName name="CostVATAsPercentToConstruction" localSheetId="3">#REF!</definedName>
    <definedName name="CostVATAsPercentToConstruction" localSheetId="11">#REF!</definedName>
    <definedName name="CostVATAsPercentToConstruction" localSheetId="5">#REF!</definedName>
    <definedName name="CostVATAsPercentToConstruction">#REF!</definedName>
    <definedName name="CostVATAsPercentToTA" localSheetId="17">#REF!</definedName>
    <definedName name="CostVATAsPercentToTA" localSheetId="1">#REF!</definedName>
    <definedName name="CostVATAsPercentToTA" localSheetId="16">#REF!</definedName>
    <definedName name="CostVATAsPercentToTA" localSheetId="3">#REF!</definedName>
    <definedName name="CostVATAsPercentToTA" localSheetId="5">#REF!</definedName>
    <definedName name="CostVATAsPercentToTA">#REF!</definedName>
    <definedName name="CostWaterBase" localSheetId="17">#REF!</definedName>
    <definedName name="CostWaterBase" localSheetId="1">#REF!</definedName>
    <definedName name="CostWaterBase" localSheetId="16">#REF!</definedName>
    <definedName name="CostWaterBase" localSheetId="3">#REF!</definedName>
    <definedName name="CostWaterBase" localSheetId="5">#REF!</definedName>
    <definedName name="CostWaterBase">#REF!</definedName>
    <definedName name="CostWaterBasePlusPlus" localSheetId="1">#REF!</definedName>
    <definedName name="CostWaterBasePlusPlus" localSheetId="16">#REF!</definedName>
    <definedName name="CostWaterBasePlusPlus" localSheetId="3">#REF!</definedName>
    <definedName name="CostWaterBasePlusPlus">#REF!</definedName>
    <definedName name="CostWaterConstant" localSheetId="1">[4]Workings!$H$481:$AK$481</definedName>
    <definedName name="CostWaterConstant" localSheetId="11">[4]Workings!$H$481:$AK$481</definedName>
    <definedName name="CostWaterConstant" localSheetId="0">[4]Workings!$H$481:$AK$481</definedName>
    <definedName name="CostWaterConstant">[5]Workings!$H$481:$AK$481</definedName>
    <definedName name="CostWaterCurrent" localSheetId="1">[4]Workings!$H$482:$AK$482</definedName>
    <definedName name="CostWaterCurrent" localSheetId="11">[4]Workings!$H$482:$AK$482</definedName>
    <definedName name="CostWaterCurrent" localSheetId="0">[4]Workings!$H$482:$AK$482</definedName>
    <definedName name="CostWaterCurrent">[5]Workings!$H$482:$AK$482</definedName>
    <definedName name="CoverageOandM" localSheetId="1">[4]Workings!$H$563:$AK$563</definedName>
    <definedName name="CoverageOandM" localSheetId="11">[4]Workings!$H$563:$AK$563</definedName>
    <definedName name="CoverageOandM" localSheetId="0">[4]Workings!$H$563:$AK$563</definedName>
    <definedName name="CoverageOandM">[5]Workings!$H$563:$AK$563</definedName>
    <definedName name="CoverageOMandD" localSheetId="1">[4]Workings!$H$562:$AK$562</definedName>
    <definedName name="CoverageOMandD" localSheetId="11">[4]Workings!$H$562:$AK$562</definedName>
    <definedName name="CoverageOMandD" localSheetId="0">[4]Workings!$H$562:$AK$562</definedName>
    <definedName name="CoverageOMandD">[5]Workings!$H$562:$AK$562</definedName>
    <definedName name="cpi" localSheetId="11">'[6]General assumptions'!$D$8:$AJ$8</definedName>
    <definedName name="cpi" localSheetId="0">'[6]General assumptions'!$D$8:$AJ$8</definedName>
    <definedName name="cpi">'[7]General assumptions'!$D$8:$AJ$8</definedName>
    <definedName name="cpi_cum" localSheetId="11">'[29]General assumptions'!$D$9:$AJ$9</definedName>
    <definedName name="cpi_cum" localSheetId="0">'[29]General assumptions'!$D$9:$AJ$9</definedName>
    <definedName name="cpi_cum">'[30]General assumptions'!$D$9:$AJ$9</definedName>
    <definedName name="CumulativeCapexFromRetentionsCurrentLCU" localSheetId="1">[4]Workings!$H$1145:$AK$1145</definedName>
    <definedName name="CumulativeCapexFromRetentionsCurrentLCU" localSheetId="11">[4]Workings!$H$1145:$AK$1145</definedName>
    <definedName name="CumulativeCapexFromRetentionsCurrentLCU" localSheetId="0">[4]Workings!$H$1145:$AK$1145</definedName>
    <definedName name="CumulativeCapexFromRetentionsCurrentLCU">[5]Workings!$H$1145:$AK$1145</definedName>
    <definedName name="CumulativeCapexFromRetentionsCurrentUSD" localSheetId="1">[4]Workings!$H$1147:$AK$1147</definedName>
    <definedName name="CumulativeCapexFromRetentionsCurrentUSD" localSheetId="11">[4]Workings!$H$1147:$AK$1147</definedName>
    <definedName name="CumulativeCapexFromRetentionsCurrentUSD" localSheetId="0">[4]Workings!$H$1147:$AK$1147</definedName>
    <definedName name="CumulativeCapexFromRetentionsCurrentUSD">[5]Workings!$H$1147:$AK$1147</definedName>
    <definedName name="CumulativeDebtDrawdownLCU" localSheetId="1">[4]Workings!$H$1078:$AK$1078</definedName>
    <definedName name="CumulativeDebtDrawdownLCU" localSheetId="11">[4]Workings!$H$1078:$AK$1078</definedName>
    <definedName name="CumulativeDebtDrawdownLCU" localSheetId="0">[4]Workings!$H$1078:$AK$1078</definedName>
    <definedName name="CumulativeDebtDrawdownLCU">[5]Workings!$H$1078:$AK$1078</definedName>
    <definedName name="CumulativeDebtDrawdownUSD" localSheetId="1">[4]Workings!$H$1082:$AK$1082</definedName>
    <definedName name="CumulativeDebtDrawdownUSD" localSheetId="11">[4]Workings!$H$1082:$AK$1082</definedName>
    <definedName name="CumulativeDebtDrawdownUSD" localSheetId="0">[4]Workings!$H$1082:$AK$1082</definedName>
    <definedName name="CumulativeDebtDrawdownUSD">[5]Workings!$H$1082:$AK$1082</definedName>
    <definedName name="CumulativeEquityIncrease" localSheetId="1">[4]Workings!$H$1109:$AK$1109</definedName>
    <definedName name="CumulativeEquityIncrease" localSheetId="11">[4]Workings!$H$1109:$AK$1109</definedName>
    <definedName name="CumulativeEquityIncrease" localSheetId="0">[4]Workings!$H$1109:$AK$1109</definedName>
    <definedName name="CumulativeEquityIncrease">[5]Workings!$H$1109:$AK$1109</definedName>
    <definedName name="CumulativeEquityIncreaseCurrentUSD" localSheetId="1">[4]Workings!$H$1111:$AK$1111</definedName>
    <definedName name="CumulativeEquityIncreaseCurrentUSD" localSheetId="11">[4]Workings!$H$1111:$AK$1111</definedName>
    <definedName name="CumulativeEquityIncreaseCurrentUSD" localSheetId="0">[4]Workings!$H$1111:$AK$1111</definedName>
    <definedName name="CumulativeEquityIncreaseCurrentUSD">[5]Workings!$H$1111:$AK$1111</definedName>
    <definedName name="CumulativeGrantDrawdownLCU" localSheetId="1">[4]Workings!$H$1079:$AK$1079</definedName>
    <definedName name="CumulativeGrantDrawdownLCU" localSheetId="11">[4]Workings!$H$1079:$AK$1079</definedName>
    <definedName name="CumulativeGrantDrawdownLCU" localSheetId="0">[4]Workings!$H$1079:$AK$1079</definedName>
    <definedName name="CumulativeGrantDrawdownLCU">[5]Workings!$H$1079:$AK$1079</definedName>
    <definedName name="CumulativeGrantDrawdownUSD" localSheetId="1">[4]Workings!$H$1083:$AK$1083</definedName>
    <definedName name="CumulativeGrantDrawdownUSD" localSheetId="11">[4]Workings!$H$1083:$AK$1083</definedName>
    <definedName name="CumulativeGrantDrawdownUSD" localSheetId="0">[4]Workings!$H$1083:$AK$1083</definedName>
    <definedName name="CumulativeGrantDrawdownUSD">[5]Workings!$H$1083:$AK$1083</definedName>
    <definedName name="Currency" localSheetId="1">[31]inputs!$F$10</definedName>
    <definedName name="Currency" localSheetId="11">[31]inputs!$F$10</definedName>
    <definedName name="Currency" localSheetId="0">[31]inputs!$F$10</definedName>
    <definedName name="Currency">[32]inputs!$F$10</definedName>
    <definedName name="current" localSheetId="11">[2]De1_WO!$C$71</definedName>
    <definedName name="current" localSheetId="0">[2]De1_WO!$C$71</definedName>
    <definedName name="current">[3]De1_WO!$C$71</definedName>
    <definedName name="currentWO" localSheetId="11">[2]De1_WO!$C$294</definedName>
    <definedName name="currentWO" localSheetId="0">[2]De1_WO!$C$294</definedName>
    <definedName name="currentWO">[3]De1_WO!$C$294</definedName>
    <definedName name="daily_water" localSheetId="16">#REF!</definedName>
    <definedName name="daily_water" localSheetId="11">#REF!</definedName>
    <definedName name="daily_water">#REF!</definedName>
    <definedName name="data_list" localSheetId="11">[2]KOOND!$E$12:$E$83</definedName>
    <definedName name="data_list" localSheetId="0">[2]KOOND!$E$12:$E$83</definedName>
    <definedName name="data_list">[3]KOOND!$E$12:$E$83</definedName>
    <definedName name="DCBase" localSheetId="1">[4]Workings!$G$747</definedName>
    <definedName name="DCBase" localSheetId="11">[4]Workings!$G$747</definedName>
    <definedName name="DCBase" localSheetId="0">[4]Workings!$G$747</definedName>
    <definedName name="DCBase">[5]Workings!$G$747</definedName>
    <definedName name="DebtCapexDevLCU" localSheetId="1">[4]Workings!$H$839:$AK$839</definedName>
    <definedName name="DebtCapexDevLCU" localSheetId="11">[4]Workings!$H$839:$AK$839</definedName>
    <definedName name="DebtCapexDevLCU" localSheetId="0">[4]Workings!$H$839:$AK$839</definedName>
    <definedName name="DebtCapexDevLCU">[5]Workings!$H$839:$AK$839</definedName>
    <definedName name="DebtCapexDevUSD" localSheetId="1">[4]Workings!$H$840:$AK$840</definedName>
    <definedName name="DebtCapexDevUSD" localSheetId="11">[4]Workings!$H$840:$AK$840</definedName>
    <definedName name="DebtCapexDevUSD" localSheetId="0">[4]Workings!$H$840:$AK$840</definedName>
    <definedName name="DebtCapexDevUSD">[5]Workings!$H$840:$AK$840</definedName>
    <definedName name="DebtDrawdownLCU" localSheetId="1">[4]Workings!$H$1071:$AK$1071</definedName>
    <definedName name="DebtDrawdownLCU" localSheetId="11">[4]Workings!$H$1071:$AK$1071</definedName>
    <definedName name="DebtDrawdownLCU" localSheetId="0">[4]Workings!$H$1071:$AK$1071</definedName>
    <definedName name="DebtDrawdownLCU">[5]Workings!$H$1071:$AK$1071</definedName>
    <definedName name="DebtLocalOldLCUBase" localSheetId="1">[4]Workings!$G$844</definedName>
    <definedName name="DebtLocalOldLCUBase" localSheetId="11">[4]Workings!$G$844</definedName>
    <definedName name="DebtLocalOldLCUBase" localSheetId="0">[4]Workings!$G$844</definedName>
    <definedName name="DebtLocalOldLCUBase">[5]Workings!$G$844</definedName>
    <definedName name="DebtLocalOldLCUBaseIn" localSheetId="1">[4]Inputs!$G$291</definedName>
    <definedName name="DebtLocalOldLCUBaseIn" localSheetId="11">[4]Inputs!$G$291</definedName>
    <definedName name="DebtLocalOldLCUBaseIn" localSheetId="0">[4]Inputs!$G$291</definedName>
    <definedName name="DebtLocalOldLCUBaseIn">[5]Inputs!$G$291</definedName>
    <definedName name="DebtLocalOldLCUClosing" localSheetId="1">[4]Workings!$H$853:$AK$853</definedName>
    <definedName name="DebtLocalOldLCUClosing" localSheetId="11">[4]Workings!$H$853:$AK$853</definedName>
    <definedName name="DebtLocalOldLCUClosing" localSheetId="0">[4]Workings!$H$853:$AK$853</definedName>
    <definedName name="DebtLocalOldLCUClosing">[5]Workings!$H$853:$AK$853</definedName>
    <definedName name="DebtLocalOldLCUOpening" localSheetId="1">[4]Workings!$H$851:$AK$851</definedName>
    <definedName name="DebtLocalOldLCUOpening" localSheetId="11">[4]Workings!$H$851:$AK$851</definedName>
    <definedName name="DebtLocalOldLCUOpening" localSheetId="0">[4]Workings!$H$851:$AK$851</definedName>
    <definedName name="DebtLocalOldLCUOpening">[5]Workings!$H$851:$AK$851</definedName>
    <definedName name="DebtLocalOldLCUPeriodicRepaymentIn" localSheetId="1">[4]Inputs!$G$293</definedName>
    <definedName name="DebtLocalOldLCUPeriodicRepaymentIn" localSheetId="11">[4]Inputs!$G$293</definedName>
    <definedName name="DebtLocalOldLCUPeriodicRepaymentIn" localSheetId="0">[4]Inputs!$G$293</definedName>
    <definedName name="DebtLocalOldLCUPeriodicRepaymentIn">[5]Inputs!$G$293</definedName>
    <definedName name="DebtLocalOldLCURedemptionYear" localSheetId="1">[4]Workings!$G$847</definedName>
    <definedName name="DebtLocalOldLCURedemptionYear" localSheetId="11">[4]Workings!$G$847</definedName>
    <definedName name="DebtLocalOldLCURedemptionYear" localSheetId="0">[4]Workings!$G$847</definedName>
    <definedName name="DebtLocalOldLCURedemptionYear">[5]Workings!$G$847</definedName>
    <definedName name="DebtLocalOldLCURedemptionYearCase2" localSheetId="1">[4]Workings!$G$843</definedName>
    <definedName name="DebtLocalOldLCURedemptionYearCase2" localSheetId="11">[4]Workings!$G$843</definedName>
    <definedName name="DebtLocalOldLCURedemptionYearCase2" localSheetId="0">[4]Workings!$G$843</definedName>
    <definedName name="DebtLocalOldLCURedemptionYearCase2">[5]Workings!$G$843</definedName>
    <definedName name="DebtLocalOldLCURepayment" localSheetId="1">[4]Workings!$H$852:$AK$852</definedName>
    <definedName name="DebtLocalOldLCURepayment" localSheetId="11">[4]Workings!$H$852:$AK$852</definedName>
    <definedName name="DebtLocalOldLCURepayment" localSheetId="0">[4]Workings!$H$852:$AK$852</definedName>
    <definedName name="DebtLocalOldLCURepayment">[5]Workings!$H$852:$AK$852</definedName>
    <definedName name="DebtLocalOldLCURepaymentIn" localSheetId="1">[4]Inputs!$H$297:$AK$297</definedName>
    <definedName name="DebtLocalOldLCURepaymentIn" localSheetId="11">[4]Inputs!$H$297:$AK$297</definedName>
    <definedName name="DebtLocalOldLCURepaymentIn" localSheetId="0">[4]Inputs!$H$297:$AK$297</definedName>
    <definedName name="DebtLocalOldLCURepaymentIn">[5]Inputs!$H$297:$AK$297</definedName>
    <definedName name="DebtLocalOldLCURepaymentMask" localSheetId="1">[4]Workings!$H$849:$AK$849</definedName>
    <definedName name="DebtLocalOldLCURepaymentMask" localSheetId="11">[4]Workings!$H$849:$AK$849</definedName>
    <definedName name="DebtLocalOldLCURepaymentMask" localSheetId="0">[4]Workings!$H$849:$AK$849</definedName>
    <definedName name="DebtLocalOldLCURepaymentMask">[5]Workings!$H$849:$AK$849</definedName>
    <definedName name="DebtLocalOldPeriodicRepaymentLCU" localSheetId="1">[4]Workings!$G$845</definedName>
    <definedName name="DebtLocalOldPeriodicRepaymentLCU" localSheetId="11">[4]Workings!$G$845</definedName>
    <definedName name="DebtLocalOldPeriodicRepaymentLCU" localSheetId="0">[4]Workings!$G$845</definedName>
    <definedName name="DebtLocalOldPeriodicRepaymentLCU">[5]Workings!$G$845</definedName>
    <definedName name="DebtRepaymentLCU" localSheetId="1">[4]Workings!$H$1072:$AK$1072</definedName>
    <definedName name="DebtRepaymentLCU" localSheetId="11">[4]Workings!$H$1072:$AK$1072</definedName>
    <definedName name="DebtRepaymentLCU" localSheetId="0">[4]Workings!$H$1072:$AK$1072</definedName>
    <definedName name="DebtRepaymentLCU">[5]Workings!$H$1072:$AK$1072</definedName>
    <definedName name="DebtSnrFX1DrawdownMask" localSheetId="1">[4]Workings!$H$867:$AK$867</definedName>
    <definedName name="DebtSnrFX1DrawdownMask" localSheetId="11">[4]Workings!$H$867:$AK$867</definedName>
    <definedName name="DebtSnrFX1DrawdownMask" localSheetId="0">[4]Workings!$H$867:$AK$867</definedName>
    <definedName name="DebtSnrFX1DrawdownMask">[5]Workings!$H$867:$AK$867</definedName>
    <definedName name="DebtSnrFX1FirstYear" localSheetId="1">[4]Workings!$G$858</definedName>
    <definedName name="DebtSnrFX1FirstYear" localSheetId="11">[4]Workings!$G$858</definedName>
    <definedName name="DebtSnrFX1FirstYear" localSheetId="0">[4]Workings!$G$858</definedName>
    <definedName name="DebtSnrFX1FirstYear">[5]Workings!$G$858</definedName>
    <definedName name="DebtSnrFX1FirstYearIn" localSheetId="11">[2]Inputs!$G$303</definedName>
    <definedName name="DebtSnrFX1FirstYearIn" localSheetId="0">[2]Inputs!$G$303</definedName>
    <definedName name="DebtSnrFX1FirstYearIn">[3]Inputs!$G$303</definedName>
    <definedName name="DebtSnrFX1GracePeriod" localSheetId="1">[4]Workings!$G$861</definedName>
    <definedName name="DebtSnrFX1GracePeriod" localSheetId="11">[4]Workings!$G$861</definedName>
    <definedName name="DebtSnrFX1GracePeriod" localSheetId="0">[4]Workings!$G$861</definedName>
    <definedName name="DebtSnrFX1GracePeriod">[5]Workings!$G$861</definedName>
    <definedName name="DebtSnrFX1GracePeriodIn" localSheetId="1">[4]Inputs!$G$305</definedName>
    <definedName name="DebtSnrFX1GracePeriodIn" localSheetId="11">[4]Inputs!$G$305</definedName>
    <definedName name="DebtSnrFX1GracePeriodIn" localSheetId="0">[4]Inputs!$G$305</definedName>
    <definedName name="DebtSnrFX1GracePeriodIn">[5]Inputs!$G$305</definedName>
    <definedName name="DebtSnrFX1LastYear" localSheetId="1">[4]Workings!$G$859</definedName>
    <definedName name="DebtSnrFX1LastYear" localSheetId="11">[4]Workings!$G$859</definedName>
    <definedName name="DebtSnrFX1LastYear" localSheetId="0">[4]Workings!$G$859</definedName>
    <definedName name="DebtSnrFX1LastYear">[5]Workings!$G$859</definedName>
    <definedName name="DebtSnrFX1LastYearIn" localSheetId="1">[4]Inputs!$G$304</definedName>
    <definedName name="DebtSnrFX1LastYearIn" localSheetId="11">[4]Inputs!$G$304</definedName>
    <definedName name="DebtSnrFX1LastYearIn" localSheetId="0">[4]Inputs!$G$304</definedName>
    <definedName name="DebtSnrFX1LastYearIn">[5]Inputs!$G$304</definedName>
    <definedName name="DebtSnrFX1LCUClosing" localSheetId="1">[4]Workings!$H$884:$AK$884</definedName>
    <definedName name="DebtSnrFX1LCUClosing" localSheetId="11">[4]Workings!$H$884:$AK$884</definedName>
    <definedName name="DebtSnrFX1LCUClosing" localSheetId="0">[4]Workings!$H$884:$AK$884</definedName>
    <definedName name="DebtSnrFX1LCUClosing">[5]Workings!$H$884:$AK$884</definedName>
    <definedName name="DebtSnrFX1LCUDrawdown" localSheetId="1">[4]Workings!$H$881:$AK$881</definedName>
    <definedName name="DebtSnrFX1LCUDrawdown" localSheetId="11">[4]Workings!$H$881:$AK$881</definedName>
    <definedName name="DebtSnrFX1LCUDrawdown" localSheetId="0">[4]Workings!$H$881:$AK$881</definedName>
    <definedName name="DebtSnrFX1LCUDrawdown">[5]Workings!$H$881:$AK$881</definedName>
    <definedName name="DebtSnrFX1LCUFXLoss" localSheetId="1">[4]Workings!$H$883:$AK$883</definedName>
    <definedName name="DebtSnrFX1LCUFXLoss" localSheetId="11">[4]Workings!$H$883:$AK$883</definedName>
    <definedName name="DebtSnrFX1LCUFXLoss" localSheetId="0">[4]Workings!$H$883:$AK$883</definedName>
    <definedName name="DebtSnrFX1LCUFXLoss">[5]Workings!$H$883:$AK$883</definedName>
    <definedName name="DebtSnrFX1LCUOpening" localSheetId="1">[4]Workings!$H$880:$AK$880</definedName>
    <definedName name="DebtSnrFX1LCUOpening" localSheetId="11">[4]Workings!$H$880:$AK$880</definedName>
    <definedName name="DebtSnrFX1LCUOpening" localSheetId="0">[4]Workings!$H$880:$AK$880</definedName>
    <definedName name="DebtSnrFX1LCUOpening">[5]Workings!$H$880:$AK$880</definedName>
    <definedName name="DebtSnrFX1LCURepayment" localSheetId="1">[4]Workings!$H$882:$AK$882</definedName>
    <definedName name="DebtSnrFX1LCURepayment" localSheetId="11">[4]Workings!$H$882:$AK$882</definedName>
    <definedName name="DebtSnrFX1LCURepayment" localSheetId="0">[4]Workings!$H$882:$AK$882</definedName>
    <definedName name="DebtSnrFX1LCURepayment">[5]Workings!$H$882:$AK$882</definedName>
    <definedName name="DebtSnrFX1Pc" localSheetId="1">[4]Workings!$G$860</definedName>
    <definedName name="DebtSnrFX1Pc" localSheetId="11">[4]Workings!$G$860</definedName>
    <definedName name="DebtSnrFX1Pc" localSheetId="0">[4]Workings!$G$860</definedName>
    <definedName name="DebtSnrFX1Pc">[5]Workings!$G$860</definedName>
    <definedName name="DebtSnrFX1PcIn" localSheetId="1">[4]Inputs!$G$316</definedName>
    <definedName name="DebtSnrFX1PcIn" localSheetId="11">[4]Inputs!$G$316</definedName>
    <definedName name="DebtSnrFX1PcIn" localSheetId="0">[4]Inputs!$G$316</definedName>
    <definedName name="DebtSnrFX1PcIn">[5]Inputs!$G$316</definedName>
    <definedName name="DebtSnrFX1PeriodicRepaymentUSD" localSheetId="1">[4]Workings!$G$865</definedName>
    <definedName name="DebtSnrFX1PeriodicRepaymentUSD" localSheetId="11">[4]Workings!$G$865</definedName>
    <definedName name="DebtSnrFX1PeriodicRepaymentUSD" localSheetId="0">[4]Workings!$G$865</definedName>
    <definedName name="DebtSnrFX1PeriodicRepaymentUSD">[5]Workings!$G$865</definedName>
    <definedName name="DebtSnrFX1RepaymentComplete" localSheetId="1">[4]Workings!$H$870:$AK$870</definedName>
    <definedName name="DebtSnrFX1RepaymentComplete" localSheetId="11">[4]Workings!$H$870:$AK$870</definedName>
    <definedName name="DebtSnrFX1RepaymentComplete" localSheetId="0">[4]Workings!$H$870:$AK$870</definedName>
    <definedName name="DebtSnrFX1RepaymentComplete">[5]Workings!$H$870:$AK$870</definedName>
    <definedName name="DebtSnrFX1RepaymentDue" localSheetId="1">[4]Workings!$H$869:$AK$869</definedName>
    <definedName name="DebtSnrFX1RepaymentDue" localSheetId="11">[4]Workings!$H$869:$AK$869</definedName>
    <definedName name="DebtSnrFX1RepaymentDue" localSheetId="0">[4]Workings!$H$869:$AK$869</definedName>
    <definedName name="DebtSnrFX1RepaymentDue">[5]Workings!$H$869:$AK$869</definedName>
    <definedName name="DebtSnrFX1RepaymentIndex" localSheetId="1">[4]Workings!$H$868:$AK$868</definedName>
    <definedName name="DebtSnrFX1RepaymentIndex" localSheetId="11">[4]Workings!$H$868:$AK$868</definedName>
    <definedName name="DebtSnrFX1RepaymentIndex" localSheetId="0">[4]Workings!$H$868:$AK$868</definedName>
    <definedName name="DebtSnrFX1RepaymentIndex">[5]Workings!$H$868:$AK$868</definedName>
    <definedName name="DebtSnrFX1RepaymentMask" localSheetId="1">[4]Workings!$H$871:$AK$871</definedName>
    <definedName name="DebtSnrFX1RepaymentMask" localSheetId="11">[4]Workings!$H$871:$AK$871</definedName>
    <definedName name="DebtSnrFX1RepaymentMask" localSheetId="0">[4]Workings!$H$871:$AK$871</definedName>
    <definedName name="DebtSnrFX1RepaymentMask">[5]Workings!$H$871:$AK$871</definedName>
    <definedName name="DebtSnrFX1SourceIn" localSheetId="1">[4]Inputs!$G$302</definedName>
    <definedName name="DebtSnrFX1SourceIn" localSheetId="11">[4]Inputs!$G$302</definedName>
    <definedName name="DebtSnrFX1SourceIn" localSheetId="0">[4]Inputs!$G$302</definedName>
    <definedName name="DebtSnrFX1SourceIn">[5]Inputs!$G$302</definedName>
    <definedName name="DebtSnrFX1Tenor" localSheetId="1">[4]Workings!$G$862</definedName>
    <definedName name="DebtSnrFX1Tenor" localSheetId="11">[4]Workings!$G$862</definedName>
    <definedName name="DebtSnrFX1Tenor" localSheetId="0">[4]Workings!$G$862</definedName>
    <definedName name="DebtSnrFX1Tenor">[5]Workings!$G$862</definedName>
    <definedName name="DebtSnrFX1TenorIn" localSheetId="1">[4]Inputs!$G$306</definedName>
    <definedName name="DebtSnrFX1TenorIn" localSheetId="11">[4]Inputs!$G$306</definedName>
    <definedName name="DebtSnrFX1TenorIn" localSheetId="0">[4]Inputs!$G$306</definedName>
    <definedName name="DebtSnrFX1TenorIn">[5]Inputs!$G$306</definedName>
    <definedName name="DebtSnrFX1TotalUSD" localSheetId="1">[4]Workings!$G$863</definedName>
    <definedName name="DebtSnrFX1TotalUSD" localSheetId="11">[4]Workings!$G$863</definedName>
    <definedName name="DebtSnrFX1TotalUSD" localSheetId="0">[4]Workings!$G$863</definedName>
    <definedName name="DebtSnrFX1TotalUSD">[5]Workings!$G$863</definedName>
    <definedName name="DebtSnrFX1USDClosing" localSheetId="1">[4]Workings!$H$876:$AK$876</definedName>
    <definedName name="DebtSnrFX1USDClosing" localSheetId="11">[4]Workings!$H$876:$AK$876</definedName>
    <definedName name="DebtSnrFX1USDClosing" localSheetId="0">[4]Workings!$H$876:$AK$876</definedName>
    <definedName name="DebtSnrFX1USDClosing">[5]Workings!$H$876:$AK$876</definedName>
    <definedName name="DebtSnrFX1USDDrawdown" localSheetId="1">[4]Workings!$H$874:$AK$874</definedName>
    <definedName name="DebtSnrFX1USDDrawdown" localSheetId="11">[4]Workings!$H$874:$AK$874</definedName>
    <definedName name="DebtSnrFX1USDDrawdown" localSheetId="0">[4]Workings!$H$874:$AK$874</definedName>
    <definedName name="DebtSnrFX1USDDrawdown">[5]Workings!$H$874:$AK$874</definedName>
    <definedName name="DebtSnrFX1USDOpening" localSheetId="1">[4]Workings!$H$873:$AK$873</definedName>
    <definedName name="DebtSnrFX1USDOpening" localSheetId="11">[4]Workings!$H$873:$AK$873</definedName>
    <definedName name="DebtSnrFX1USDOpening" localSheetId="0">[4]Workings!$H$873:$AK$873</definedName>
    <definedName name="DebtSnrFX1USDOpening">[5]Workings!$H$873:$AK$873</definedName>
    <definedName name="DebtSnrFX1USDRepayment" localSheetId="1">[4]Workings!$H$875:$AK$875</definedName>
    <definedName name="DebtSnrFX1USDRepayment" localSheetId="11">[4]Workings!$H$875:$AK$875</definedName>
    <definedName name="DebtSnrFX1USDRepayment" localSheetId="0">[4]Workings!$H$875:$AK$875</definedName>
    <definedName name="DebtSnrFX1USDRepayment">[5]Workings!$H$875:$AK$875</definedName>
    <definedName name="DebtSnrFX1VoimaldaLaenuvott" localSheetId="11">[2]Workings!$H$866:$AP$866</definedName>
    <definedName name="DebtSnrFX1VoimaldaLaenuvott" localSheetId="0">[2]Workings!$H$866:$AP$866</definedName>
    <definedName name="DebtSnrFX1VoimaldaLaenuvott">[3]Workings!$H$866:$AP$866</definedName>
    <definedName name="DebtSnrFX2DrawdownMask" localSheetId="1">[4]Workings!$H$975:$AK$975</definedName>
    <definedName name="DebtSnrFX2DrawdownMask" localSheetId="11">[4]Workings!$H$975:$AK$975</definedName>
    <definedName name="DebtSnrFX2DrawdownMask" localSheetId="0">[4]Workings!$H$975:$AK$975</definedName>
    <definedName name="DebtSnrFX2DrawdownMask">[5]Workings!$H$975:$AK$975</definedName>
    <definedName name="DebtSnrFX2FirstYear" localSheetId="1">[4]Workings!$G$966</definedName>
    <definedName name="DebtSnrFX2FirstYear" localSheetId="11">[4]Workings!$G$966</definedName>
    <definedName name="DebtSnrFX2FirstYear" localSheetId="0">[4]Workings!$G$966</definedName>
    <definedName name="DebtSnrFX2FirstYear">[5]Workings!$G$966</definedName>
    <definedName name="DebtSnrFX2FirstYearIn" localSheetId="1">[4]Inputs!$G$327</definedName>
    <definedName name="DebtSnrFX2FirstYearIn" localSheetId="11">[4]Inputs!$G$327</definedName>
    <definedName name="DebtSnrFX2FirstYearIn" localSheetId="0">[4]Inputs!$G$327</definedName>
    <definedName name="DebtSnrFX2FirstYearIn">[5]Inputs!$G$327</definedName>
    <definedName name="DebtSnrFX2GracePeriod" localSheetId="1">[4]Workings!$G$969</definedName>
    <definedName name="DebtSnrFX2GracePeriod" localSheetId="11">[4]Workings!$G$969</definedName>
    <definedName name="DebtSnrFX2GracePeriod" localSheetId="0">[4]Workings!$G$969</definedName>
    <definedName name="DebtSnrFX2GracePeriod">[5]Workings!$G$969</definedName>
    <definedName name="DebtSnrFX2GracePeriodIn" localSheetId="1">[4]Inputs!$G$329</definedName>
    <definedName name="DebtSnrFX2GracePeriodIn" localSheetId="11">[4]Inputs!$G$329</definedName>
    <definedName name="DebtSnrFX2GracePeriodIn" localSheetId="0">[4]Inputs!$G$329</definedName>
    <definedName name="DebtSnrFX2GracePeriodIn">[5]Inputs!$G$329</definedName>
    <definedName name="DebtSnrFX2LastYear" localSheetId="1">[4]Workings!$G$967</definedName>
    <definedName name="DebtSnrFX2LastYear" localSheetId="11">[4]Workings!$G$967</definedName>
    <definedName name="DebtSnrFX2LastYear" localSheetId="0">[4]Workings!$G$967</definedName>
    <definedName name="DebtSnrFX2LastYear">[5]Workings!$G$967</definedName>
    <definedName name="DebtSnrFX2LastYearIn" localSheetId="1">[4]Inputs!$G$328</definedName>
    <definedName name="DebtSnrFX2LastYearIn" localSheetId="11">[4]Inputs!$G$328</definedName>
    <definedName name="DebtSnrFX2LastYearIn" localSheetId="0">[4]Inputs!$G$328</definedName>
    <definedName name="DebtSnrFX2LastYearIn">[5]Inputs!$G$328</definedName>
    <definedName name="DebtSnrFX2LCUClosing" localSheetId="1">[4]Workings!$H$992:$AK$992</definedName>
    <definedName name="DebtSnrFX2LCUClosing" localSheetId="11">[4]Workings!$H$992:$AK$992</definedName>
    <definedName name="DebtSnrFX2LCUClosing" localSheetId="0">[4]Workings!$H$992:$AK$992</definedName>
    <definedName name="DebtSnrFX2LCUClosing">[5]Workings!$H$992:$AK$992</definedName>
    <definedName name="DebtSnrFX2LCUDrawdown" localSheetId="1">[4]Workings!$H$989:$AK$989</definedName>
    <definedName name="DebtSnrFX2LCUDrawdown" localSheetId="11">[4]Workings!$H$989:$AK$989</definedName>
    <definedName name="DebtSnrFX2LCUDrawdown" localSheetId="0">[4]Workings!$H$989:$AK$989</definedName>
    <definedName name="DebtSnrFX2LCUDrawdown">[5]Workings!$H$989:$AK$989</definedName>
    <definedName name="DebtSnrFX2LCUFXLoss" localSheetId="1">[4]Workings!$H$991:$AK$991</definedName>
    <definedName name="DebtSnrFX2LCUFXLoss" localSheetId="11">[4]Workings!$H$991:$AK$991</definedName>
    <definedName name="DebtSnrFX2LCUFXLoss" localSheetId="0">[4]Workings!$H$991:$AK$991</definedName>
    <definedName name="DebtSnrFX2LCUFXLoss">[5]Workings!$H$991:$AK$991</definedName>
    <definedName name="DebtSnrFX2LCUOpening" localSheetId="1">[4]Workings!$H$988:$AK$988</definedName>
    <definedName name="DebtSnrFX2LCUOpening" localSheetId="11">[4]Workings!$H$988:$AK$988</definedName>
    <definedName name="DebtSnrFX2LCUOpening" localSheetId="0">[4]Workings!$H$988:$AK$988</definedName>
    <definedName name="DebtSnrFX2LCUOpening">[5]Workings!$H$988:$AK$988</definedName>
    <definedName name="DebtSnrFX2LCURepayment" localSheetId="1">[4]Workings!$H$990:$AK$990</definedName>
    <definedName name="DebtSnrFX2LCURepayment" localSheetId="11">[4]Workings!$H$990:$AK$990</definedName>
    <definedName name="DebtSnrFX2LCURepayment" localSheetId="0">[4]Workings!$H$990:$AK$990</definedName>
    <definedName name="DebtSnrFX2LCURepayment">[5]Workings!$H$990:$AK$990</definedName>
    <definedName name="DebtSnrFX2Pc" localSheetId="1">[4]Workings!$G$968</definedName>
    <definedName name="DebtSnrFX2Pc" localSheetId="11">[4]Workings!$G$968</definedName>
    <definedName name="DebtSnrFX2Pc" localSheetId="0">[4]Workings!$G$968</definedName>
    <definedName name="DebtSnrFX2Pc">[5]Workings!$G$968</definedName>
    <definedName name="DebtSnrFX2PcIn" localSheetId="1">[4]Inputs!$G$340</definedName>
    <definedName name="DebtSnrFX2PcIn" localSheetId="11">[4]Inputs!$G$340</definedName>
    <definedName name="DebtSnrFX2PcIn" localSheetId="0">[4]Inputs!$G$340</definedName>
    <definedName name="DebtSnrFX2PcIn">[5]Inputs!$G$340</definedName>
    <definedName name="DebtSnrFX2PeriodicRepaymentUSD" localSheetId="1">[4]Workings!$G$973</definedName>
    <definedName name="DebtSnrFX2PeriodicRepaymentUSD" localSheetId="11">[4]Workings!$G$973</definedName>
    <definedName name="DebtSnrFX2PeriodicRepaymentUSD" localSheetId="0">[4]Workings!$G$973</definedName>
    <definedName name="DebtSnrFX2PeriodicRepaymentUSD">[5]Workings!$G$973</definedName>
    <definedName name="DebtSnrFX2RepaymentComplete" localSheetId="1">[4]Workings!$H$978:$AK$978</definedName>
    <definedName name="DebtSnrFX2RepaymentComplete" localSheetId="11">[4]Workings!$H$978:$AK$978</definedName>
    <definedName name="DebtSnrFX2RepaymentComplete" localSheetId="0">[4]Workings!$H$978:$AK$978</definedName>
    <definedName name="DebtSnrFX2RepaymentComplete">[5]Workings!$H$978:$AK$978</definedName>
    <definedName name="DebtSnrFX2RepaymentDue" localSheetId="1">[4]Workings!$H$977:$AK$977</definedName>
    <definedName name="DebtSnrFX2RepaymentDue" localSheetId="11">[4]Workings!$H$977:$AK$977</definedName>
    <definedName name="DebtSnrFX2RepaymentDue" localSheetId="0">[4]Workings!$H$977:$AK$977</definedName>
    <definedName name="DebtSnrFX2RepaymentDue">[5]Workings!$H$977:$AK$977</definedName>
    <definedName name="DebtSnrFX2RepaymentIndex" localSheetId="1">[4]Workings!$H$976:$AK$976</definedName>
    <definedName name="DebtSnrFX2RepaymentIndex" localSheetId="11">[4]Workings!$H$976:$AK$976</definedName>
    <definedName name="DebtSnrFX2RepaymentIndex" localSheetId="0">[4]Workings!$H$976:$AK$976</definedName>
    <definedName name="DebtSnrFX2RepaymentIndex">[5]Workings!$H$976:$AK$976</definedName>
    <definedName name="DebtSnrFX2RepaymentMask" localSheetId="1">[4]Workings!$H$979:$AK$979</definedName>
    <definedName name="DebtSnrFX2RepaymentMask" localSheetId="11">[4]Workings!$H$979:$AK$979</definedName>
    <definedName name="DebtSnrFX2RepaymentMask" localSheetId="0">[4]Workings!$H$979:$AK$979</definedName>
    <definedName name="DebtSnrFX2RepaymentMask">[5]Workings!$H$979:$AK$979</definedName>
    <definedName name="DebtSnrFX2SourceIn" localSheetId="1">[4]Inputs!$G$326</definedName>
    <definedName name="DebtSnrFX2SourceIn" localSheetId="11">[4]Inputs!$G$326</definedName>
    <definedName name="DebtSnrFX2SourceIn" localSheetId="0">[4]Inputs!$G$326</definedName>
    <definedName name="DebtSnrFX2SourceIn">[5]Inputs!$G$326</definedName>
    <definedName name="DebtSnrFX2Tenor" localSheetId="1">[4]Workings!$G$970</definedName>
    <definedName name="DebtSnrFX2Tenor" localSheetId="11">[4]Workings!$G$970</definedName>
    <definedName name="DebtSnrFX2Tenor" localSheetId="0">[4]Workings!$G$970</definedName>
    <definedName name="DebtSnrFX2Tenor">[5]Workings!$G$970</definedName>
    <definedName name="DebtSnrFX2TenorIn" localSheetId="1">[4]Inputs!$G$330</definedName>
    <definedName name="DebtSnrFX2TenorIn" localSheetId="11">[4]Inputs!$G$330</definedName>
    <definedName name="DebtSnrFX2TenorIn" localSheetId="0">[4]Inputs!$G$330</definedName>
    <definedName name="DebtSnrFX2TenorIn">[5]Inputs!$G$330</definedName>
    <definedName name="DebtSnrFX2TotalLCU" localSheetId="1">[4]Workings!$G$972</definedName>
    <definedName name="DebtSnrFX2TotalLCU" localSheetId="11">[4]Workings!$G$972</definedName>
    <definedName name="DebtSnrFX2TotalLCU" localSheetId="0">[4]Workings!$G$972</definedName>
    <definedName name="DebtSnrFX2TotalLCU">[5]Workings!$G$972</definedName>
    <definedName name="DebtSnrFX2TotalUSD" localSheetId="1">[4]Workings!$G$971</definedName>
    <definedName name="DebtSnrFX2TotalUSD" localSheetId="11">[4]Workings!$G$971</definedName>
    <definedName name="DebtSnrFX2TotalUSD" localSheetId="0">[4]Workings!$G$971</definedName>
    <definedName name="DebtSnrFX2TotalUSD">[5]Workings!$G$971</definedName>
    <definedName name="DebtSnrFX2USDClosing" localSheetId="1">[4]Workings!$H$984:$AK$984</definedName>
    <definedName name="DebtSnrFX2USDClosing" localSheetId="11">[4]Workings!$H$984:$AK$984</definedName>
    <definedName name="DebtSnrFX2USDClosing" localSheetId="0">[4]Workings!$H$984:$AK$984</definedName>
    <definedName name="DebtSnrFX2USDClosing">[5]Workings!$H$984:$AK$984</definedName>
    <definedName name="DebtSnrFX2USDDrawdown" localSheetId="1">[4]Workings!$H$982:$AK$982</definedName>
    <definedName name="DebtSnrFX2USDDrawdown" localSheetId="11">[4]Workings!$H$982:$AK$982</definedName>
    <definedName name="DebtSnrFX2USDDrawdown" localSheetId="0">[4]Workings!$H$982:$AK$982</definedName>
    <definedName name="DebtSnrFX2USDDrawdown">[5]Workings!$H$982:$AK$982</definedName>
    <definedName name="DebtSnrFX2USDOpening" localSheetId="1">[4]Workings!$H$981:$AK$981</definedName>
    <definedName name="DebtSnrFX2USDOpening" localSheetId="11">[4]Workings!$H$981:$AK$981</definedName>
    <definedName name="DebtSnrFX2USDOpening" localSheetId="0">[4]Workings!$H$981:$AK$981</definedName>
    <definedName name="DebtSnrFX2USDOpening">[5]Workings!$H$981:$AK$981</definedName>
    <definedName name="DebtSnrFX2USDRepayment" localSheetId="1">[4]Workings!$H$983:$AK$983</definedName>
    <definedName name="DebtSnrFX2USDRepayment" localSheetId="11">[4]Workings!$H$983:$AK$983</definedName>
    <definedName name="DebtSnrFX2USDRepayment" localSheetId="0">[4]Workings!$H$983:$AK$983</definedName>
    <definedName name="DebtSnrFX2USDRepayment">[5]Workings!$H$983:$AK$983</definedName>
    <definedName name="DebtSnrLocal1" localSheetId="11">[2]Workings!$G$905</definedName>
    <definedName name="DebtSnrLocal1" localSheetId="0">[2]Workings!$G$905</definedName>
    <definedName name="DebtSnrLocal1">[3]Workings!$G$905</definedName>
    <definedName name="DebtSnrLocal1_laenuvott" localSheetId="11">[2]Inputs!$J$317</definedName>
    <definedName name="DebtSnrLocal1_laenuvott" localSheetId="0">[2]Inputs!$J$317</definedName>
    <definedName name="DebtSnrLocal1_laenuvott">[3]Inputs!$J$317</definedName>
    <definedName name="DebtSnrLocal1DrawdownMask" localSheetId="1">[4]Workings!$H$898:$AK$898</definedName>
    <definedName name="DebtSnrLocal1DrawdownMask" localSheetId="11">[4]Workings!$H$898:$AK$898</definedName>
    <definedName name="DebtSnrLocal1DrawdownMask" localSheetId="0">[4]Workings!$H$898:$AK$898</definedName>
    <definedName name="DebtSnrLocal1DrawdownMask">[5]Workings!$H$898:$AK$898</definedName>
    <definedName name="DebtSnrLocal1FirstYear" localSheetId="1">[4]Workings!$G$889</definedName>
    <definedName name="DebtSnrLocal1FirstYear" localSheetId="11">[4]Workings!$G$889</definedName>
    <definedName name="DebtSnrLocal1FirstYear" localSheetId="0">[4]Workings!$G$889</definedName>
    <definedName name="DebtSnrLocal1FirstYear">[5]Workings!$G$889</definedName>
    <definedName name="DebtSnrLocal1FirstYearIn" localSheetId="1">[4]Inputs!$G$309</definedName>
    <definedName name="DebtSnrLocal1FirstYearIn" localSheetId="11">[4]Inputs!$G$309</definedName>
    <definedName name="DebtSnrLocal1FirstYearIn" localSheetId="0">[4]Inputs!$G$309</definedName>
    <definedName name="DebtSnrLocal1FirstYearIn">[5]Inputs!$G$309</definedName>
    <definedName name="DebtSnrLocal1GracePeriod" localSheetId="1">[4]Workings!$G$892</definedName>
    <definedName name="DebtSnrLocal1GracePeriod" localSheetId="11">[4]Workings!$G$892</definedName>
    <definedName name="DebtSnrLocal1GracePeriod" localSheetId="0">[4]Workings!$G$892</definedName>
    <definedName name="DebtSnrLocal1GracePeriod">[5]Workings!$G$892</definedName>
    <definedName name="DebtSnrLocal1GracePeriodIn" localSheetId="1">[4]Inputs!$G$311</definedName>
    <definedName name="DebtSnrLocal1GracePeriodIn" localSheetId="11">[4]Inputs!$G$311</definedName>
    <definedName name="DebtSnrLocal1GracePeriodIn" localSheetId="0">[4]Inputs!$G$311</definedName>
    <definedName name="DebtSnrLocal1GracePeriodIn">[5]Inputs!$G$311</definedName>
    <definedName name="DebtSnrLocal1LastYear" localSheetId="1">[4]Workings!$G$890</definedName>
    <definedName name="DebtSnrLocal1LastYear" localSheetId="11">[4]Workings!$G$890</definedName>
    <definedName name="DebtSnrLocal1LastYear" localSheetId="0">[4]Workings!$G$890</definedName>
    <definedName name="DebtSnrLocal1LastYear">[5]Workings!$G$890</definedName>
    <definedName name="DebtSnrLocal1LastYearIn" localSheetId="1">[4]Inputs!$G$310</definedName>
    <definedName name="DebtSnrLocal1LastYearIn" localSheetId="11">[4]Inputs!$G$310</definedName>
    <definedName name="DebtSnrLocal1LastYearIn" localSheetId="0">[4]Inputs!$G$310</definedName>
    <definedName name="DebtSnrLocal1LastYearIn">[5]Inputs!$G$310</definedName>
    <definedName name="DebtSnrLocal1LCUClosing" localSheetId="1">[4]Workings!$H$907:$AK$907</definedName>
    <definedName name="DebtSnrLocal1LCUClosing" localSheetId="11">[4]Workings!$H$907:$AK$907</definedName>
    <definedName name="DebtSnrLocal1LCUClosing" localSheetId="0">[4]Workings!$H$907:$AK$907</definedName>
    <definedName name="DebtSnrLocal1LCUClosing">[5]Workings!$H$907:$AK$907</definedName>
    <definedName name="DebtSnrLocal1LCUDrawdown" localSheetId="1">[4]Workings!$H$905:$AK$905</definedName>
    <definedName name="DebtSnrLocal1LCUDrawdown" localSheetId="11">[4]Workings!$H$905:$AK$905</definedName>
    <definedName name="DebtSnrLocal1LCUDrawdown" localSheetId="0">[4]Workings!$H$905:$AK$905</definedName>
    <definedName name="DebtSnrLocal1LCUDrawdown">[5]Workings!$H$905:$AK$905</definedName>
    <definedName name="DebtSnrLocal1LCUOpening" localSheetId="1">[4]Workings!$H$904:$AK$904</definedName>
    <definedName name="DebtSnrLocal1LCUOpening" localSheetId="11">[4]Workings!$H$904:$AK$904</definedName>
    <definedName name="DebtSnrLocal1LCUOpening" localSheetId="0">[4]Workings!$H$904:$AK$904</definedName>
    <definedName name="DebtSnrLocal1LCUOpening">[5]Workings!$H$904:$AK$904</definedName>
    <definedName name="DebtSnrLocal1LCURepayment" localSheetId="1">[4]Workings!$H$906:$AK$906</definedName>
    <definedName name="DebtSnrLocal1LCURepayment" localSheetId="11">[4]Workings!$H$906:$AK$906</definedName>
    <definedName name="DebtSnrLocal1LCURepayment" localSheetId="0">[4]Workings!$H$906:$AK$906</definedName>
    <definedName name="DebtSnrLocal1LCURepayment">[5]Workings!$H$906:$AK$906</definedName>
    <definedName name="DebtSnrLocal1Pc" localSheetId="1">[4]Workings!$G$891</definedName>
    <definedName name="DebtSnrLocal1Pc" localSheetId="11">[4]Workings!$G$891</definedName>
    <definedName name="DebtSnrLocal1Pc" localSheetId="0">[4]Workings!$G$891</definedName>
    <definedName name="DebtSnrLocal1Pc">[5]Workings!$G$891</definedName>
    <definedName name="DebtSnrLocal1PcIn" localSheetId="1">[4]Inputs!$G$317</definedName>
    <definedName name="DebtSnrLocal1PcIn" localSheetId="11">[4]Inputs!$G$317</definedName>
    <definedName name="DebtSnrLocal1PcIn" localSheetId="0">[4]Inputs!$G$317</definedName>
    <definedName name="DebtSnrLocal1PcIn">[5]Inputs!$G$317</definedName>
    <definedName name="DebtSnrLocal1PeriodicRepaymentLCU" localSheetId="1">[4]Workings!$G$896</definedName>
    <definedName name="DebtSnrLocal1PeriodicRepaymentLCU" localSheetId="11">[4]Workings!$G$896</definedName>
    <definedName name="DebtSnrLocal1PeriodicRepaymentLCU" localSheetId="0">[4]Workings!$G$896</definedName>
    <definedName name="DebtSnrLocal1PeriodicRepaymentLCU">[5]Workings!$G$896</definedName>
    <definedName name="DebtSnrLocal1RepaymentComplete" localSheetId="1">[4]Workings!$H$901:$AK$901</definedName>
    <definedName name="DebtSnrLocal1RepaymentComplete" localSheetId="11">[4]Workings!$H$901:$AK$901</definedName>
    <definedName name="DebtSnrLocal1RepaymentComplete" localSheetId="0">[4]Workings!$H$901:$AK$901</definedName>
    <definedName name="DebtSnrLocal1RepaymentComplete">[5]Workings!$H$901:$AK$901</definedName>
    <definedName name="DebtSnrLocal1RepaymentDue" localSheetId="1">[4]Workings!$H$900:$AK$900</definedName>
    <definedName name="DebtSnrLocal1RepaymentDue" localSheetId="11">[4]Workings!$H$900:$AK$900</definedName>
    <definedName name="DebtSnrLocal1RepaymentDue" localSheetId="0">[4]Workings!$H$900:$AK$900</definedName>
    <definedName name="DebtSnrLocal1RepaymentDue">[5]Workings!$H$900:$AK$900</definedName>
    <definedName name="DebtSnrLocal1RepaymentIndex" localSheetId="1">[4]Workings!$H$899:$AK$899</definedName>
    <definedName name="DebtSnrLocal1RepaymentIndex" localSheetId="11">[4]Workings!$H$899:$AK$899</definedName>
    <definedName name="DebtSnrLocal1RepaymentIndex" localSheetId="0">[4]Workings!$H$899:$AK$899</definedName>
    <definedName name="DebtSnrLocal1RepaymentIndex">[5]Workings!$H$899:$AK$899</definedName>
    <definedName name="DebtSnrLocal1RepaymentMask" localSheetId="1">[4]Workings!$H$902:$AK$902</definedName>
    <definedName name="DebtSnrLocal1RepaymentMask" localSheetId="11">[4]Workings!$H$902:$AK$902</definedName>
    <definedName name="DebtSnrLocal1RepaymentMask" localSheetId="0">[4]Workings!$H$902:$AK$902</definedName>
    <definedName name="DebtSnrLocal1RepaymentMask">[5]Workings!$H$902:$AK$902</definedName>
    <definedName name="DebtSnrLocal1SourceIn" localSheetId="1">[4]Inputs!$G$308</definedName>
    <definedName name="DebtSnrLocal1SourceIn" localSheetId="11">[4]Inputs!$G$308</definedName>
    <definedName name="DebtSnrLocal1SourceIn" localSheetId="0">[4]Inputs!$G$308</definedName>
    <definedName name="DebtSnrLocal1SourceIn">[5]Inputs!$G$308</definedName>
    <definedName name="DebtSnrLocal1Tenor" localSheetId="1">[4]Workings!$G$893</definedName>
    <definedName name="DebtSnrLocal1Tenor" localSheetId="11">[4]Workings!$G$893</definedName>
    <definedName name="DebtSnrLocal1Tenor" localSheetId="0">[4]Workings!$G$893</definedName>
    <definedName name="DebtSnrLocal1Tenor">[5]Workings!$G$893</definedName>
    <definedName name="DebtSnrLocal1TenorIn" localSheetId="1">[4]Inputs!$G$312</definedName>
    <definedName name="DebtSnrLocal1TenorIn" localSheetId="11">[4]Inputs!$G$312</definedName>
    <definedName name="DebtSnrLocal1TenorIn" localSheetId="0">[4]Inputs!$G$312</definedName>
    <definedName name="DebtSnrLocal1TenorIn">[5]Inputs!$G$312</definedName>
    <definedName name="DebtSnrLocal1TotalLCU" localSheetId="1">[4]Workings!$G$894</definedName>
    <definedName name="DebtSnrLocal1TotalLCU" localSheetId="11">[4]Workings!$G$894</definedName>
    <definedName name="DebtSnrLocal1TotalLCU" localSheetId="0">[4]Workings!$G$894</definedName>
    <definedName name="DebtSnrLocal1TotalLCU">[5]Workings!$G$894</definedName>
    <definedName name="DebtSnrLocal1TotalUSD" localSheetId="1">[4]Workings!$G$895</definedName>
    <definedName name="DebtSnrLocal1TotalUSD" localSheetId="11">[4]Workings!$G$895</definedName>
    <definedName name="DebtSnrLocal1TotalUSD" localSheetId="0">[4]Workings!$G$895</definedName>
    <definedName name="DebtSnrLocal1TotalUSD">[5]Workings!$G$895</definedName>
    <definedName name="DebtSnrLocal1USDDrawdown" localSheetId="1">[4]Workings!$H$910:$AK$910</definedName>
    <definedName name="DebtSnrLocal1USDDrawdown" localSheetId="11">[4]Workings!$H$910:$AK$910</definedName>
    <definedName name="DebtSnrLocal1USDDrawdown" localSheetId="0">[4]Workings!$H$910:$AK$910</definedName>
    <definedName name="DebtSnrLocal1USDDrawdown">[5]Workings!$H$910:$AK$910</definedName>
    <definedName name="DebtSnrLocal1VoimaldaLaenuvott" localSheetId="11">[14]Workings!$H$897:$AP$897</definedName>
    <definedName name="DebtSnrLocal1VoimaldaLaenuvott" localSheetId="0">[14]Workings!$H$897:$AP$897</definedName>
    <definedName name="DebtSnrLocal1VoimaldaLaenuvott">[15]Workings!$H$897:$AP$897</definedName>
    <definedName name="DebtSnrLocal2" localSheetId="11">[2]Workings!$G$1012</definedName>
    <definedName name="DebtSnrLocal2" localSheetId="0">[2]Workings!$G$1012</definedName>
    <definedName name="DebtSnrLocal2">[3]Workings!$G$1012</definedName>
    <definedName name="DebtSnrLocal2_laenuvott" localSheetId="11">[2]Inputs!$J$341</definedName>
    <definedName name="DebtSnrLocal2_laenuvott" localSheetId="0">[2]Inputs!$J$341</definedName>
    <definedName name="DebtSnrLocal2_laenuvott">[3]Inputs!$J$341</definedName>
    <definedName name="DebtSnrLocal2DrawdownMask" localSheetId="1">[4]Workings!$H$1005:$AK$1005</definedName>
    <definedName name="DebtSnrLocal2DrawdownMask" localSheetId="11">[4]Workings!$H$1005:$AK$1005</definedName>
    <definedName name="DebtSnrLocal2DrawdownMask" localSheetId="0">[4]Workings!$H$1005:$AK$1005</definedName>
    <definedName name="DebtSnrLocal2DrawdownMask">[5]Workings!$H$1005:$AK$1005</definedName>
    <definedName name="DebtSnrLocal2FirstYear" localSheetId="1">[4]Workings!$G$997</definedName>
    <definedName name="DebtSnrLocal2FirstYear" localSheetId="11">[4]Workings!$G$997</definedName>
    <definedName name="DebtSnrLocal2FirstYear" localSheetId="0">[4]Workings!$G$997</definedName>
    <definedName name="DebtSnrLocal2FirstYear">[5]Workings!$G$997</definedName>
    <definedName name="DebtSnrLocal2FirstYearIn" localSheetId="1">[4]Inputs!$G$333</definedName>
    <definedName name="DebtSnrLocal2FirstYearIn" localSheetId="11">[4]Inputs!$G$333</definedName>
    <definedName name="DebtSnrLocal2FirstYearIn" localSheetId="0">[4]Inputs!$G$333</definedName>
    <definedName name="DebtSnrLocal2FirstYearIn">[5]Inputs!$G$333</definedName>
    <definedName name="DebtSnrLocal2GracePeriod" localSheetId="1">[4]Workings!$G$1000</definedName>
    <definedName name="DebtSnrLocal2GracePeriod" localSheetId="11">[4]Workings!$G$1000</definedName>
    <definedName name="DebtSnrLocal2GracePeriod" localSheetId="0">[4]Workings!$G$1000</definedName>
    <definedName name="DebtSnrLocal2GracePeriod">[5]Workings!$G$1000</definedName>
    <definedName name="DebtSnrLocal2GracePeriodIn" localSheetId="1">[4]Inputs!$G$335</definedName>
    <definedName name="DebtSnrLocal2GracePeriodIn" localSheetId="11">[4]Inputs!$G$335</definedName>
    <definedName name="DebtSnrLocal2GracePeriodIn" localSheetId="0">[4]Inputs!$G$335</definedName>
    <definedName name="DebtSnrLocal2GracePeriodIn">[5]Inputs!$G$335</definedName>
    <definedName name="DebtSnrLocal2LastYear" localSheetId="1">[4]Workings!$G$998</definedName>
    <definedName name="DebtSnrLocal2LastYear" localSheetId="11">[4]Workings!$G$998</definedName>
    <definedName name="DebtSnrLocal2LastYear" localSheetId="0">[4]Workings!$G$998</definedName>
    <definedName name="DebtSnrLocal2LastYear">[5]Workings!$G$998</definedName>
    <definedName name="DebtSnrLocal2LastYearIn" localSheetId="1">[4]Inputs!$G$334</definedName>
    <definedName name="DebtSnrLocal2LastYearIn" localSheetId="11">[4]Inputs!$G$334</definedName>
    <definedName name="DebtSnrLocal2LastYearIn" localSheetId="0">[4]Inputs!$G$334</definedName>
    <definedName name="DebtSnrLocal2LastYearIn">[5]Inputs!$G$334</definedName>
    <definedName name="DebtSnrLocal2LCUClosing" localSheetId="1">[4]Workings!$H$1014:$AK$1014</definedName>
    <definedName name="DebtSnrLocal2LCUClosing" localSheetId="11">[4]Workings!$H$1014:$AK$1014</definedName>
    <definedName name="DebtSnrLocal2LCUClosing" localSheetId="0">[4]Workings!$H$1014:$AK$1014</definedName>
    <definedName name="DebtSnrLocal2LCUClosing">[5]Workings!$H$1014:$AK$1014</definedName>
    <definedName name="DebtSnrLocal2LCUDrawdown" localSheetId="1">[4]Workings!$H$1012:$AK$1012</definedName>
    <definedName name="DebtSnrLocal2LCUDrawdown" localSheetId="11">[4]Workings!$H$1012:$AK$1012</definedName>
    <definedName name="DebtSnrLocal2LCUDrawdown" localSheetId="0">[4]Workings!$H$1012:$AK$1012</definedName>
    <definedName name="DebtSnrLocal2LCUDrawdown">[5]Workings!$H$1012:$AK$1012</definedName>
    <definedName name="DebtSnrLocal2LCUOpening" localSheetId="1">[4]Workings!$H$1011:$AK$1011</definedName>
    <definedName name="DebtSnrLocal2LCUOpening" localSheetId="11">[4]Workings!$H$1011:$AK$1011</definedName>
    <definedName name="DebtSnrLocal2LCUOpening" localSheetId="0">[4]Workings!$H$1011:$AK$1011</definedName>
    <definedName name="DebtSnrLocal2LCUOpening">[5]Workings!$H$1011:$AK$1011</definedName>
    <definedName name="DebtSnrLocal2LCURepayment" localSheetId="1">[4]Workings!$H$1013:$AK$1013</definedName>
    <definedName name="DebtSnrLocal2LCURepayment" localSheetId="11">[4]Workings!$H$1013:$AK$1013</definedName>
    <definedName name="DebtSnrLocal2LCURepayment" localSheetId="0">[4]Workings!$H$1013:$AK$1013</definedName>
    <definedName name="DebtSnrLocal2LCURepayment">[5]Workings!$H$1013:$AK$1013</definedName>
    <definedName name="DebtSnrLocal2Pc" localSheetId="1">[4]Workings!$G$999</definedName>
    <definedName name="DebtSnrLocal2Pc" localSheetId="11">[4]Workings!$G$999</definedName>
    <definedName name="DebtSnrLocal2Pc" localSheetId="0">[4]Workings!$G$999</definedName>
    <definedName name="DebtSnrLocal2Pc">[5]Workings!$G$999</definedName>
    <definedName name="DebtSnrLocal2PcIn" localSheetId="1">[4]Inputs!$G$341</definedName>
    <definedName name="DebtSnrLocal2PcIn" localSheetId="11">[4]Inputs!$G$341</definedName>
    <definedName name="DebtSnrLocal2PcIn" localSheetId="0">[4]Inputs!$G$341</definedName>
    <definedName name="DebtSnrLocal2PcIn">[5]Inputs!$G$341</definedName>
    <definedName name="DebtSnrLocal2PeriodicRepaymentLCU" localSheetId="1">[4]Workings!$G$1003</definedName>
    <definedName name="DebtSnrLocal2PeriodicRepaymentLCU" localSheetId="11">[4]Workings!$G$1003</definedName>
    <definedName name="DebtSnrLocal2PeriodicRepaymentLCU" localSheetId="0">[4]Workings!$G$1003</definedName>
    <definedName name="DebtSnrLocal2PeriodicRepaymentLCU">[5]Workings!$G$1003</definedName>
    <definedName name="DebtSnrLocal2RepaymentComplete" localSheetId="1">[4]Workings!$H$1008:$AK$1008</definedName>
    <definedName name="DebtSnrLocal2RepaymentComplete" localSheetId="11">[4]Workings!$H$1008:$AK$1008</definedName>
    <definedName name="DebtSnrLocal2RepaymentComplete" localSheetId="0">[4]Workings!$H$1008:$AK$1008</definedName>
    <definedName name="DebtSnrLocal2RepaymentComplete">[5]Workings!$H$1008:$AK$1008</definedName>
    <definedName name="DebtSnrLocal2RepaymentDue" localSheetId="1">[4]Workings!$H$1007:$AK$1007</definedName>
    <definedName name="DebtSnrLocal2RepaymentDue" localSheetId="11">[4]Workings!$H$1007:$AK$1007</definedName>
    <definedName name="DebtSnrLocal2RepaymentDue" localSheetId="0">[4]Workings!$H$1007:$AK$1007</definedName>
    <definedName name="DebtSnrLocal2RepaymentDue">[5]Workings!$H$1007:$AK$1007</definedName>
    <definedName name="DebtSnrLocal2RepaymentIndex" localSheetId="1">[4]Workings!$H$1006:$AK$1006</definedName>
    <definedName name="DebtSnrLocal2RepaymentIndex" localSheetId="11">[4]Workings!$H$1006:$AK$1006</definedName>
    <definedName name="DebtSnrLocal2RepaymentIndex" localSheetId="0">[4]Workings!$H$1006:$AK$1006</definedName>
    <definedName name="DebtSnrLocal2RepaymentIndex">[5]Workings!$H$1006:$AK$1006</definedName>
    <definedName name="DebtSnrLocal2RepaymentMask" localSheetId="1">[4]Workings!$H$1009:$AK$1009</definedName>
    <definedName name="DebtSnrLocal2RepaymentMask" localSheetId="11">[4]Workings!$H$1009:$AK$1009</definedName>
    <definedName name="DebtSnrLocal2RepaymentMask" localSheetId="0">[4]Workings!$H$1009:$AK$1009</definedName>
    <definedName name="DebtSnrLocal2RepaymentMask">[5]Workings!$H$1009:$AK$1009</definedName>
    <definedName name="DebtSnrLocal2SourceIn" localSheetId="1">[4]Inputs!$G$332</definedName>
    <definedName name="DebtSnrLocal2SourceIn" localSheetId="11">[4]Inputs!$G$332</definedName>
    <definedName name="DebtSnrLocal2SourceIn" localSheetId="0">[4]Inputs!$G$332</definedName>
    <definedName name="DebtSnrLocal2SourceIn">[5]Inputs!$G$332</definedName>
    <definedName name="DebtSnrLocal2Tenor" localSheetId="1">[4]Workings!$G$1001</definedName>
    <definedName name="DebtSnrLocal2Tenor" localSheetId="11">[4]Workings!$G$1001</definedName>
    <definedName name="DebtSnrLocal2Tenor" localSheetId="0">[4]Workings!$G$1001</definedName>
    <definedName name="DebtSnrLocal2Tenor">[5]Workings!$G$1001</definedName>
    <definedName name="DebtSnrLocal2TenorIn" localSheetId="1">[4]Inputs!$G$336</definedName>
    <definedName name="DebtSnrLocal2TenorIn" localSheetId="11">[4]Inputs!$G$336</definedName>
    <definedName name="DebtSnrLocal2TenorIn" localSheetId="0">[4]Inputs!$G$336</definedName>
    <definedName name="DebtSnrLocal2TenorIn">[5]Inputs!$G$336</definedName>
    <definedName name="DebtSnrLocal2TotalLCU" localSheetId="1">[4]Workings!$G$1002</definedName>
    <definedName name="DebtSnrLocal2TotalLCU" localSheetId="11">[4]Workings!$G$1002</definedName>
    <definedName name="DebtSnrLocal2TotalLCU" localSheetId="0">[4]Workings!$G$1002</definedName>
    <definedName name="DebtSnrLocal2TotalLCU">[5]Workings!$G$1002</definedName>
    <definedName name="DebtSnrLocal2USDDrawdown" localSheetId="1">[4]Workings!$H$1017:$AK$1017</definedName>
    <definedName name="DebtSnrLocal2USDDrawdown" localSheetId="11">[4]Workings!$H$1017:$AK$1017</definedName>
    <definedName name="DebtSnrLocal2USDDrawdown" localSheetId="0">[4]Workings!$H$1017:$AK$1017</definedName>
    <definedName name="DebtSnrLocal2USDDrawdown">[5]Workings!$H$1017:$AK$1017</definedName>
    <definedName name="DeferredIncome1AClosing" localSheetId="1">[4]Workings!$H$927:$AK$927</definedName>
    <definedName name="DeferredIncome1AClosing" localSheetId="11">[4]Workings!$H$927:$AK$927</definedName>
    <definedName name="DeferredIncome1AClosing" localSheetId="0">[4]Workings!$H$927:$AK$927</definedName>
    <definedName name="DeferredIncome1AClosing">[5]Workings!$H$927:$AK$927</definedName>
    <definedName name="DeferredIncome1AOpening" localSheetId="1">[4]Workings!$H$924:$AK$924</definedName>
    <definedName name="DeferredIncome1AOpening" localSheetId="11">[4]Workings!$H$924:$AK$924</definedName>
    <definedName name="DeferredIncome1AOpening" localSheetId="0">[4]Workings!$H$924:$AK$924</definedName>
    <definedName name="DeferredIncome1AOpening">[5]Workings!$H$924:$AK$924</definedName>
    <definedName name="DeferredIncome1BClosing" localSheetId="1">[4]Workings!$H$944:$AK$944</definedName>
    <definedName name="DeferredIncome1BClosing" localSheetId="11">[4]Workings!$H$944:$AK$944</definedName>
    <definedName name="DeferredIncome1BClosing" localSheetId="0">[4]Workings!$H$944:$AK$944</definedName>
    <definedName name="DeferredIncome1BClosing">[5]Workings!$H$944:$AK$944</definedName>
    <definedName name="DeferredIncome1BOpening" localSheetId="1">[4]Workings!$H$941:$AK$941</definedName>
    <definedName name="DeferredIncome1BOpening" localSheetId="11">[4]Workings!$H$941:$AK$941</definedName>
    <definedName name="DeferredIncome1BOpening" localSheetId="0">[4]Workings!$H$941:$AK$941</definedName>
    <definedName name="DeferredIncome1BOpening">[5]Workings!$H$941:$AK$941</definedName>
    <definedName name="DeferredIncome1CClosing" localSheetId="1">[4]Workings!$H$961:$AK$961</definedName>
    <definedName name="DeferredIncome1CClosing" localSheetId="11">[4]Workings!$H$961:$AK$961</definedName>
    <definedName name="DeferredIncome1CClosing" localSheetId="0">[4]Workings!$H$961:$AK$961</definedName>
    <definedName name="DeferredIncome1CClosing">[5]Workings!$H$961:$AK$961</definedName>
    <definedName name="DeferredIncome1COpening" localSheetId="1">[4]Workings!$H$958:$AK$958</definedName>
    <definedName name="DeferredIncome1COpening" localSheetId="11">[4]Workings!$H$958:$AK$958</definedName>
    <definedName name="DeferredIncome1COpening" localSheetId="0">[4]Workings!$H$958:$AK$958</definedName>
    <definedName name="DeferredIncome1COpening">[5]Workings!$H$958:$AK$958</definedName>
    <definedName name="DeferredIncome2AClosing" localSheetId="1">[4]Workings!$H$1034:$AK$1034</definedName>
    <definedName name="DeferredIncome2AClosing" localSheetId="11">[4]Workings!$H$1034:$AK$1034</definedName>
    <definedName name="DeferredIncome2AClosing" localSheetId="0">[4]Workings!$H$1034:$AK$1034</definedName>
    <definedName name="DeferredIncome2AClosing">[5]Workings!$H$1034:$AK$1034</definedName>
    <definedName name="DeferredIncome2AOpening" localSheetId="1">[4]Workings!$H$1031:$AK$1031</definedName>
    <definedName name="DeferredIncome2AOpening" localSheetId="11">[4]Workings!$H$1031:$AK$1031</definedName>
    <definedName name="DeferredIncome2AOpening" localSheetId="0">[4]Workings!$H$1031:$AK$1031</definedName>
    <definedName name="DeferredIncome2AOpening">[5]Workings!$H$1031:$AK$1031</definedName>
    <definedName name="DeferredIncome2AOpeningIn" localSheetId="11">[25]Inputs!$G$300</definedName>
    <definedName name="DeferredIncome2AOpeningIn" localSheetId="0">[25]Inputs!$G$300</definedName>
    <definedName name="DeferredIncome2AOpeningIn">[26]Inputs!$G$300</definedName>
    <definedName name="DeferredIncome2BClosing" localSheetId="1">[4]Workings!$H$1051:$AK$1051</definedName>
    <definedName name="DeferredIncome2BClosing" localSheetId="11">[4]Workings!$H$1051:$AK$1051</definedName>
    <definedName name="DeferredIncome2BClosing" localSheetId="0">[4]Workings!$H$1051:$AK$1051</definedName>
    <definedName name="DeferredIncome2BClosing">[5]Workings!$H$1051:$AK$1051</definedName>
    <definedName name="DeferredIncome2BOpening" localSheetId="1">[4]Workings!$H$1048:$AK$1048</definedName>
    <definedName name="DeferredIncome2BOpening" localSheetId="11">[4]Workings!$H$1048:$AK$1048</definedName>
    <definedName name="DeferredIncome2BOpening" localSheetId="0">[4]Workings!$H$1048:$AK$1048</definedName>
    <definedName name="DeferredIncome2BOpening">[5]Workings!$H$1048:$AK$1048</definedName>
    <definedName name="DeferredIncome2CClosing" localSheetId="1">[4]Workings!$H$1068:$AK$1068</definedName>
    <definedName name="DeferredIncome2CClosing" localSheetId="11">[4]Workings!$H$1068:$AK$1068</definedName>
    <definedName name="DeferredIncome2CClosing" localSheetId="0">[4]Workings!$H$1068:$AK$1068</definedName>
    <definedName name="DeferredIncome2CClosing">[5]Workings!$H$1068:$AK$1068</definedName>
    <definedName name="DeferredIncome2COpening" localSheetId="1">[4]Workings!$H$1065:$AK$1065</definedName>
    <definedName name="DeferredIncome2COpening" localSheetId="11">[4]Workings!$H$1065:$AK$1065</definedName>
    <definedName name="DeferredIncome2COpening" localSheetId="0">[4]Workings!$H$1065:$AK$1065</definedName>
    <definedName name="DeferredIncome2COpening">[5]Workings!$H$1065:$AK$1065</definedName>
    <definedName name="DeferredIncomeClosingLCU" localSheetId="1">[4]Workings!$H$1077:$AK$1077</definedName>
    <definedName name="DeferredIncomeClosingLCU" localSheetId="11">[4]Workings!$H$1077:$AK$1077</definedName>
    <definedName name="DeferredIncomeClosingLCU" localSheetId="0">[4]Workings!$H$1077:$AK$1077</definedName>
    <definedName name="DeferredIncomeClosingLCU">[5]Workings!$H$1077:$AK$1077</definedName>
    <definedName name="DepLifeBase" localSheetId="1">[4]Workings!$G$745</definedName>
    <definedName name="DepLifeBase" localSheetId="11">[4]Workings!$G$745</definedName>
    <definedName name="DepLifeBase" localSheetId="0">[4]Workings!$G$745</definedName>
    <definedName name="DepLifeBase">[5]Workings!$G$745</definedName>
    <definedName name="DepLifeBaseIn" localSheetId="1">[4]Inputs!$G$287</definedName>
    <definedName name="DepLifeBaseIn" localSheetId="11">[4]Inputs!$G$287</definedName>
    <definedName name="DepLifeBaseIn" localSheetId="0">[4]Inputs!$G$287</definedName>
    <definedName name="DepLifeBaseIn">[5]Inputs!$G$287</definedName>
    <definedName name="DepLifeBaseRemaining" localSheetId="1">[4]Workings!$G$746</definedName>
    <definedName name="DepLifeBaseRemaining" localSheetId="11">[4]Workings!$G$746</definedName>
    <definedName name="DepLifeBaseRemaining" localSheetId="0">[4]Workings!$G$746</definedName>
    <definedName name="DepLifeBaseRemaining">[5]Workings!$G$746</definedName>
    <definedName name="DepLifeDevelopment" localSheetId="1">[4]Inputs!$G$268</definedName>
    <definedName name="DepLifeDevelopment" localSheetId="11">[4]Inputs!$G$268</definedName>
    <definedName name="DepLifeDevelopment" localSheetId="0">[4]Inputs!$G$268</definedName>
    <definedName name="DepLifeDevelopment">[5]Inputs!$G$268</definedName>
    <definedName name="DepLifeDevelopmentIn" localSheetId="1">[4]Inputs!$G$268</definedName>
    <definedName name="DepLifeDevelopmentIn" localSheetId="11">[4]Inputs!$G$268</definedName>
    <definedName name="DepLifeDevelopmentIn" localSheetId="0">[4]Inputs!$G$268</definedName>
    <definedName name="DepLifeDevelopmentIn">[5]Inputs!$G$268</definedName>
    <definedName name="DepLifeDevelopmentShort" localSheetId="1">[4]Workings!$G$647</definedName>
    <definedName name="DepLifeDevelopmentShort" localSheetId="11">[4]Workings!$G$647</definedName>
    <definedName name="DepLifeDevelopmentShort" localSheetId="0">[4]Workings!$G$647</definedName>
    <definedName name="DepLifeDevelopmentShort">[5]Workings!$G$647</definedName>
    <definedName name="DepLifeDevelopmentShortIn" localSheetId="1">[4]Inputs!$G$273</definedName>
    <definedName name="DepLifeDevelopmentShortIn" localSheetId="11">[4]Inputs!$G$273</definedName>
    <definedName name="DepLifeDevelopmentShortIn" localSheetId="0">[4]Inputs!$G$273</definedName>
    <definedName name="DepLifeDevelopmentShortIn">[5]Inputs!$G$273</definedName>
    <definedName name="DepLifeMaint" localSheetId="1">[4]Workings!$G$707</definedName>
    <definedName name="DepLifeMaint" localSheetId="11">[4]Workings!$G$707</definedName>
    <definedName name="DepLifeMaint" localSheetId="0">[4]Workings!$G$707</definedName>
    <definedName name="DepLifeMaint">[5]Workings!$G$707</definedName>
    <definedName name="DepLifeMaintIn" localSheetId="1">[4]Inputs!$G$279</definedName>
    <definedName name="DepLifeMaintIn" localSheetId="11">[4]Inputs!$G$279</definedName>
    <definedName name="DepLifeMaintIn" localSheetId="0">[4]Inputs!$G$279</definedName>
    <definedName name="DepLifeMaintIn">[5]Inputs!$G$279</definedName>
    <definedName name="DepPoolDevelopmentAdditions" localSheetId="1">[4]Workings!$H$625:$AK$625</definedName>
    <definedName name="DepPoolDevelopmentAdditions" localSheetId="11">[4]Workings!$H$625:$AK$625</definedName>
    <definedName name="DepPoolDevelopmentAdditions" localSheetId="0">[4]Workings!$H$625:$AK$625</definedName>
    <definedName name="DepPoolDevelopmentAdditions">[5]Workings!$H$625:$AK$625</definedName>
    <definedName name="DepPoolDevelopmentClosing" localSheetId="1">[4]Workings!$H$627:$AK$627</definedName>
    <definedName name="DepPoolDevelopmentClosing" localSheetId="11">[4]Workings!$H$627:$AK$627</definedName>
    <definedName name="DepPoolDevelopmentClosing" localSheetId="0">[4]Workings!$H$627:$AK$627</definedName>
    <definedName name="DepPoolDevelopmentClosing">[5]Workings!$H$627:$AK$627</definedName>
    <definedName name="DepPoolDevelopmentIndex" localSheetId="1">[4]Workings!$H$623:$AK$623</definedName>
    <definedName name="DepPoolDevelopmentIndex" localSheetId="11">[4]Workings!$H$623:$AK$623</definedName>
    <definedName name="DepPoolDevelopmentIndex" localSheetId="0">[4]Workings!$H$623:$AK$623</definedName>
    <definedName name="DepPoolDevelopmentIndex">[5]Workings!$H$623:$AK$623</definedName>
    <definedName name="DepPoolDevelopmentOpening" localSheetId="1">[4]Workings!$H$624:$AK$624</definedName>
    <definedName name="DepPoolDevelopmentOpening" localSheetId="11">[4]Workings!$H$624:$AK$624</definedName>
    <definedName name="DepPoolDevelopmentOpening" localSheetId="0">[4]Workings!$H$624:$AK$624</definedName>
    <definedName name="DepPoolDevelopmentOpening">[5]Workings!$H$624:$AK$624</definedName>
    <definedName name="DepPoolDevelopmentOpeningCCD" localSheetId="1">[4]Workings!$H$664:$AK$664</definedName>
    <definedName name="DepPoolDevelopmentOpeningCCD" localSheetId="11">[4]Workings!$H$664:$AK$664</definedName>
    <definedName name="DepPoolDevelopmentOpeningCCD" localSheetId="0">[4]Workings!$H$664:$AK$664</definedName>
    <definedName name="DepPoolDevelopmentOpeningCCD">[5]Workings!$H$664:$AK$664</definedName>
    <definedName name="DepPoolDevelopmentRetirements" localSheetId="1">[4]Workings!$H$626:$AK$626</definedName>
    <definedName name="DepPoolDevelopmentRetirements" localSheetId="11">[4]Workings!$H$626:$AK$626</definedName>
    <definedName name="DepPoolDevelopmentRetirements" localSheetId="0">[4]Workings!$H$626:$AK$626</definedName>
    <definedName name="DepPoolDevelopmentRetirements">[5]Workings!$H$626:$AK$626</definedName>
    <definedName name="DepPoolDevelopmentRetirementsCCD" localSheetId="1">[4]Workings!$H$666:$AK$666</definedName>
    <definedName name="DepPoolDevelopmentRetirementsCCD" localSheetId="11">[4]Workings!$H$666:$AK$666</definedName>
    <definedName name="DepPoolDevelopmentRetirementsCCD" localSheetId="0">[4]Workings!$H$666:$AK$666</definedName>
    <definedName name="DepPoolDevelopmentRetirementsCCD">[5]Workings!$H$666:$AK$666</definedName>
    <definedName name="DepPoolDevelopmentShortAdditions" localSheetId="1">[4]Workings!$H$650:$AK$650</definedName>
    <definedName name="DepPoolDevelopmentShortAdditions" localSheetId="11">[4]Workings!$H$650:$AK$650</definedName>
    <definedName name="DepPoolDevelopmentShortAdditions" localSheetId="0">[4]Workings!$H$650:$AK$650</definedName>
    <definedName name="DepPoolDevelopmentShortAdditions">[5]Workings!$H$650:$AK$650</definedName>
    <definedName name="DepPoolDevelopmentShortClosing" localSheetId="1">[4]Workings!$H$652:$AK$652</definedName>
    <definedName name="DepPoolDevelopmentShortClosing" localSheetId="11">[4]Workings!$H$652:$AK$652</definedName>
    <definedName name="DepPoolDevelopmentShortClosing" localSheetId="0">[4]Workings!$H$652:$AK$652</definedName>
    <definedName name="DepPoolDevelopmentShortClosing">[5]Workings!$H$652:$AK$652</definedName>
    <definedName name="DepPoolDevelopmentShortClosingCCD" localSheetId="1">[4]Workings!$H$672:$AK$672</definedName>
    <definedName name="DepPoolDevelopmentShortClosingCCD" localSheetId="11">[4]Workings!$H$672:$AK$672</definedName>
    <definedName name="DepPoolDevelopmentShortClosingCCD" localSheetId="0">[4]Workings!$H$672:$AK$672</definedName>
    <definedName name="DepPoolDevelopmentShortClosingCCD">[5]Workings!$H$672:$AK$672</definedName>
    <definedName name="DepPoolDevelopmentShortIndex" localSheetId="1">[4]Workings!$H$648:$AK$648</definedName>
    <definedName name="DepPoolDevelopmentShortIndex" localSheetId="11">[4]Workings!$H$648:$AK$648</definedName>
    <definedName name="DepPoolDevelopmentShortIndex" localSheetId="0">[4]Workings!$H$648:$AK$648</definedName>
    <definedName name="DepPoolDevelopmentShortIndex">[5]Workings!$H$648:$AK$648</definedName>
    <definedName name="DepPoolDevelopmentShortOpening" localSheetId="1">[4]Workings!$H$649:$AK$649</definedName>
    <definedName name="DepPoolDevelopmentShortOpening" localSheetId="11">[4]Workings!$H$649:$AK$649</definedName>
    <definedName name="DepPoolDevelopmentShortOpening" localSheetId="0">[4]Workings!$H$649:$AK$649</definedName>
    <definedName name="DepPoolDevelopmentShortOpening">[5]Workings!$H$649:$AK$649</definedName>
    <definedName name="DepPoolDevelopmentShortOpeningCCD" localSheetId="1">[4]Workings!$H$669:$AK$669</definedName>
    <definedName name="DepPoolDevelopmentShortOpeningCCD" localSheetId="11">[4]Workings!$H$669:$AK$669</definedName>
    <definedName name="DepPoolDevelopmentShortOpeningCCD" localSheetId="0">[4]Workings!$H$669:$AK$669</definedName>
    <definedName name="DepPoolDevelopmentShortOpeningCCD">[5]Workings!$H$669:$AK$669</definedName>
    <definedName name="DepPoolDevelopmentShortRetirements" localSheetId="1">[4]Workings!$H$651:$AK$651</definedName>
    <definedName name="DepPoolDevelopmentShortRetirements" localSheetId="11">[4]Workings!$H$651:$AK$651</definedName>
    <definedName name="DepPoolDevelopmentShortRetirements" localSheetId="0">[4]Workings!$H$651:$AK$651</definedName>
    <definedName name="DepPoolDevelopmentShortRetirements">[5]Workings!$H$651:$AK$651</definedName>
    <definedName name="DepPoolDevelopmentShortRetirementsCCD" localSheetId="1">[4]Workings!$H$671:$AK$671</definedName>
    <definedName name="DepPoolDevelopmentShortRetirementsCCD" localSheetId="11">[4]Workings!$H$671:$AK$671</definedName>
    <definedName name="DepPoolDevelopmentShortRetirementsCCD" localSheetId="0">[4]Workings!$H$671:$AK$671</definedName>
    <definedName name="DepPoolDevelopmentShortRetirementsCCD">[5]Workings!$H$671:$AK$671</definedName>
    <definedName name="DepPoolMaintAdditions" localSheetId="1">[4]Workings!$H$710:$AK$710</definedName>
    <definedName name="DepPoolMaintAdditions" localSheetId="11">[4]Workings!$H$710:$AK$710</definedName>
    <definedName name="DepPoolMaintAdditions" localSheetId="0">[4]Workings!$H$710:$AK$710</definedName>
    <definedName name="DepPoolMaintAdditions">[5]Workings!$H$710:$AK$710</definedName>
    <definedName name="DepPoolMaintClosing" localSheetId="1">[4]Workings!$H$712:$AK$712</definedName>
    <definedName name="DepPoolMaintClosing" localSheetId="11">[4]Workings!$H$712:$AK$712</definedName>
    <definedName name="DepPoolMaintClosing" localSheetId="0">[4]Workings!$H$712:$AK$712</definedName>
    <definedName name="DepPoolMaintClosing">[5]Workings!$H$712:$AK$712</definedName>
    <definedName name="DepPoolMaintClosingCCD" localSheetId="1">[4]Workings!$H$727:$AK$727</definedName>
    <definedName name="DepPoolMaintClosingCCD" localSheetId="11">[4]Workings!$H$727:$AK$727</definedName>
    <definedName name="DepPoolMaintClosingCCD" localSheetId="0">[4]Workings!$H$727:$AK$727</definedName>
    <definedName name="DepPoolMaintClosingCCD">[5]Workings!$H$727:$AK$727</definedName>
    <definedName name="DepPoolMaintIndex" localSheetId="1">[4]Workings!$H$708:$AK$708</definedName>
    <definedName name="DepPoolMaintIndex" localSheetId="11">[4]Workings!$H$708:$AK$708</definedName>
    <definedName name="DepPoolMaintIndex" localSheetId="0">[4]Workings!$H$708:$AK$708</definedName>
    <definedName name="DepPoolMaintIndex">[5]Workings!$H$708:$AK$708</definedName>
    <definedName name="DepPoolMaintOpening" localSheetId="1">[4]Workings!$H$709:$AK$709</definedName>
    <definedName name="DepPoolMaintOpening" localSheetId="11">[4]Workings!$H$709:$AK$709</definedName>
    <definedName name="DepPoolMaintOpening" localSheetId="0">[4]Workings!$H$709:$AK$709</definedName>
    <definedName name="DepPoolMaintOpening">[5]Workings!$H$709:$AK$709</definedName>
    <definedName name="DepPoolMaintOpeningCCD" localSheetId="1">[4]Workings!$H$724:$AK$724</definedName>
    <definedName name="DepPoolMaintOpeningCCD" localSheetId="11">[4]Workings!$H$724:$AK$724</definedName>
    <definedName name="DepPoolMaintOpeningCCD" localSheetId="0">[4]Workings!$H$724:$AK$724</definedName>
    <definedName name="DepPoolMaintOpeningCCD">[5]Workings!$H$724:$AK$724</definedName>
    <definedName name="DepPoolMaintRetirements" localSheetId="1">[4]Workings!$H$711:$AK$711</definedName>
    <definedName name="DepPoolMaintRetirements" localSheetId="11">[4]Workings!$H$711:$AK$711</definedName>
    <definedName name="DepPoolMaintRetirements" localSheetId="0">[4]Workings!$H$711:$AK$711</definedName>
    <definedName name="DepPoolMaintRetirements">[5]Workings!$H$711:$AK$711</definedName>
    <definedName name="DepPoolMaintRetirementsCCD" localSheetId="1">[4]Workings!$H$726:$AK$726</definedName>
    <definedName name="DepPoolMaintRetirementsCCD" localSheetId="11">[4]Workings!$H$726:$AK$726</definedName>
    <definedName name="DepPoolMaintRetirementsCCD" localSheetId="0">[4]Workings!$H$726:$AK$726</definedName>
    <definedName name="DepPoolMaintRetirementsCCD">[5]Workings!$H$726:$AK$726</definedName>
    <definedName name="DeprDev_DW" localSheetId="11">[2]Workings!$H$686:$AP$686</definedName>
    <definedName name="DeprDev_DW" localSheetId="0">[2]Workings!$H$686:$AP$686</definedName>
    <definedName name="DeprDev_DW">[3]Workings!$H$686:$AP$686</definedName>
    <definedName name="DeprDev_other" localSheetId="11">[2]Workings!$H$688:$AP$688</definedName>
    <definedName name="DeprDev_other" localSheetId="0">[2]Workings!$H$688:$AP$688</definedName>
    <definedName name="DeprDev_other">[3]Workings!$H$688:$AP$688</definedName>
    <definedName name="DeprDev_WW" localSheetId="11">[2]Workings!$H$687:$AP$687</definedName>
    <definedName name="DeprDev_WW" localSheetId="0">[2]Workings!$H$687:$AP$687</definedName>
    <definedName name="DeprDev_WW">[3]Workings!$H$687:$AP$687</definedName>
    <definedName name="DepreciationBase" localSheetId="1">[4]Workings!$H$758:$AK$758</definedName>
    <definedName name="DepreciationBase" localSheetId="11">[4]Workings!$H$758:$AK$758</definedName>
    <definedName name="DepreciationBase" localSheetId="0">[4]Workings!$H$758:$AK$758</definedName>
    <definedName name="DepreciationBase">[5]Workings!$H$758:$AK$758</definedName>
    <definedName name="DepreciationBaseCCD" localSheetId="1">[4]Workings!$H$772:$AK$772</definedName>
    <definedName name="DepreciationBaseCCD" localSheetId="11">[4]Workings!$H$772:$AK$772</definedName>
    <definedName name="DepreciationBaseCCD" localSheetId="0">[4]Workings!$H$772:$AK$772</definedName>
    <definedName name="DepreciationBaseCCD">[5]Workings!$H$772:$AK$772</definedName>
    <definedName name="DepreciationBaseDW" localSheetId="11">[2]Workings!$H$777:$AP$777</definedName>
    <definedName name="DepreciationBaseDW" localSheetId="0">[2]Workings!$H$777:$AP$777</definedName>
    <definedName name="DepreciationBaseDW">[3]Workings!$H$777:$AP$777</definedName>
    <definedName name="DepreciationBaseOther" localSheetId="11">[2]Workings!$H$779:$AP$779</definedName>
    <definedName name="DepreciationBaseOther" localSheetId="0">[2]Workings!$H$779:$AP$779</definedName>
    <definedName name="DepreciationBaseOther">[3]Workings!$H$779:$AP$779</definedName>
    <definedName name="DepreciationBaseWW" localSheetId="11">[2]Workings!$H$778:$AP$778</definedName>
    <definedName name="DepreciationBaseWW" localSheetId="0">[2]Workings!$H$778:$AP$778</definedName>
    <definedName name="DepreciationBaseWW">[3]Workings!$H$778:$AP$778</definedName>
    <definedName name="DepreciationDev" localSheetId="1">[4]Workings!$H$658:$AK$658</definedName>
    <definedName name="DepreciationDev" localSheetId="11">[4]Workings!$H$658:$AK$658</definedName>
    <definedName name="DepreciationDev" localSheetId="0">[4]Workings!$H$658:$AK$658</definedName>
    <definedName name="DepreciationDev">[5]Workings!$H$658:$AK$658</definedName>
    <definedName name="DepreciationDevelopmentCCD" localSheetId="1">[4]Workings!$H$681:$AK$681</definedName>
    <definedName name="DepreciationDevelopmentCCD" localSheetId="11">[4]Workings!$H$681:$AK$681</definedName>
    <definedName name="DepreciationDevelopmentCCD" localSheetId="0">[4]Workings!$H$681:$AK$681</definedName>
    <definedName name="DepreciationDevelopmentCCD">[5]Workings!$H$681:$AK$681</definedName>
    <definedName name="DepreciationMaint" localSheetId="1">[4]Workings!$H$719:$AK$719</definedName>
    <definedName name="DepreciationMaint" localSheetId="11">[4]Workings!$H$719:$AK$719</definedName>
    <definedName name="DepreciationMaint" localSheetId="0">[4]Workings!$H$719:$AK$719</definedName>
    <definedName name="DepreciationMaint">[5]Workings!$H$719:$AK$719</definedName>
    <definedName name="DepreciationMaintCCD" localSheetId="1">[4]Workings!$H$736:$AK$736</definedName>
    <definedName name="DepreciationMaintCCD" localSheetId="11">[4]Workings!$H$736:$AK$736</definedName>
    <definedName name="DepreciationMaintCCD" localSheetId="0">[4]Workings!$H$736:$AK$736</definedName>
    <definedName name="DepreciationMaintCCD">[5]Workings!$H$736:$AK$736</definedName>
    <definedName name="DepreciationTotal" localSheetId="1">[4]Workings!$H$784:$AK$784</definedName>
    <definedName name="DepreciationTotal" localSheetId="11">[4]Workings!$H$784:$AK$784</definedName>
    <definedName name="DepreciationTotal" localSheetId="0">[4]Workings!$H$784:$AK$784</definedName>
    <definedName name="DepreciationTotal">[5]Workings!$H$784:$AK$784</definedName>
    <definedName name="DepreciationTotalConstant" localSheetId="1">[4]Workings!$H$785:$AK$785</definedName>
    <definedName name="DepreciationTotalConstant" localSheetId="11">[4]Workings!$H$785:$AK$785</definedName>
    <definedName name="DepreciationTotalConstant" localSheetId="0">[4]Workings!$H$785:$AK$785</definedName>
    <definedName name="DepreciationTotalConstant">[5]Workings!$H$785:$AK$785</definedName>
    <definedName name="Design_percent" localSheetId="11">[21]main!$T$4</definedName>
    <definedName name="Design_percent" localSheetId="0">[21]main!$T$4</definedName>
    <definedName name="Design_percent">[22]main!$T$4</definedName>
    <definedName name="discount_rate" localSheetId="16">#REF!</definedName>
    <definedName name="discount_rate" localSheetId="11">#REF!</definedName>
    <definedName name="discount_rate">#REF!</definedName>
    <definedName name="DiscountingNominal" localSheetId="11">[2]grantrate!$G$64:$AN$64</definedName>
    <definedName name="DiscountingNominal" localSheetId="0">[2]grantrate!$G$64:$AN$64</definedName>
    <definedName name="DiscountingNominal">[3]grantrate!$G$64:$AN$64</definedName>
    <definedName name="DiscountRate" localSheetId="1">[31]inputs!$F$12</definedName>
    <definedName name="DiscountRate" localSheetId="11">[31]inputs!$F$12</definedName>
    <definedName name="DiscountRate" localSheetId="0">[31]inputs!$F$12</definedName>
    <definedName name="DiscountRate">[32]inputs!$F$12</definedName>
    <definedName name="DiscRatePostTaxNominal" localSheetId="1">[4]Workings!$G$1229</definedName>
    <definedName name="DiscRatePostTaxNominal" localSheetId="11">[4]Workings!$G$1229</definedName>
    <definedName name="DiscRatePostTaxNominal" localSheetId="0">[4]Workings!$G$1229</definedName>
    <definedName name="DiscRatePostTaxNominal">[5]Workings!$G$1229</definedName>
    <definedName name="DiscRatePostTaxReal" localSheetId="1">[4]Workings!$G$1228</definedName>
    <definedName name="DiscRatePostTaxReal" localSheetId="11">[4]Workings!$G$1228</definedName>
    <definedName name="DiscRatePostTaxReal" localSheetId="0">[4]Workings!$G$1228</definedName>
    <definedName name="DiscRatePostTaxReal">[5]Workings!$G$1228</definedName>
    <definedName name="DiscRatePostTaxRealIn" localSheetId="1">[4]Inputs!$G$30</definedName>
    <definedName name="DiscRatePostTaxRealIn" localSheetId="11">[4]Inputs!$G$30</definedName>
    <definedName name="DiscRatePostTaxRealIn" localSheetId="0">[4]Inputs!$G$30</definedName>
    <definedName name="DiscRatePostTaxRealIn">[5]Inputs!$G$30</definedName>
    <definedName name="DividendBf" localSheetId="1">[4]Workings!$H$1118:$AK$1118</definedName>
    <definedName name="DividendBf" localSheetId="11">[4]Workings!$H$1118:$AK$1118</definedName>
    <definedName name="DividendBf" localSheetId="0">[4]Workings!$H$1118:$AK$1118</definedName>
    <definedName name="DividendBf">[5]Workings!$H$1118:$AK$1118</definedName>
    <definedName name="DividendCashAvailable" localSheetId="1">[4]Workings!$H$1115:$AK$1115</definedName>
    <definedName name="DividendCashAvailable" localSheetId="11">[4]Workings!$H$1115:$AK$1115</definedName>
    <definedName name="DividendCashAvailable" localSheetId="0">[4]Workings!$H$1115:$AK$1115</definedName>
    <definedName name="DividendCashAvailable">[5]Workings!$H$1115:$AK$1115</definedName>
    <definedName name="DividendCf" localSheetId="1">[4]Workings!$H$1121:$AK$1121</definedName>
    <definedName name="DividendCf" localSheetId="11">[4]Workings!$H$1121:$AK$1121</definedName>
    <definedName name="DividendCf" localSheetId="0">[4]Workings!$H$1121:$AK$1121</definedName>
    <definedName name="DividendCf">[5]Workings!$H$1121:$AK$1121</definedName>
    <definedName name="DividendPaid" localSheetId="1">[4]Workings!$H$1120:$AK$1120</definedName>
    <definedName name="DividendPaid" localSheetId="11">[4]Workings!$H$1120:$AK$1120</definedName>
    <definedName name="DividendPaid" localSheetId="0">[4]Workings!$H$1120:$AK$1120</definedName>
    <definedName name="DividendPaid">[5]Workings!$H$1120:$AK$1120</definedName>
    <definedName name="DividendPayable" localSheetId="1">[4]Workings!$H$1119:$AK$1119</definedName>
    <definedName name="DividendPayable" localSheetId="11">[4]Workings!$H$1119:$AK$1119</definedName>
    <definedName name="DividendPayable" localSheetId="0">[4]Workings!$H$1119:$AK$1119</definedName>
    <definedName name="DividendPayable">[5]Workings!$H$1119:$AK$1119</definedName>
    <definedName name="DividendPolicy" localSheetId="1">[4]Workings!$H$1117:$AK$1117</definedName>
    <definedName name="DividendPolicy" localSheetId="11">[4]Workings!$H$1117:$AK$1117</definedName>
    <definedName name="DividendPolicy" localSheetId="0">[4]Workings!$H$1117:$AK$1117</definedName>
    <definedName name="DividendPolicy">[5]Workings!$H$1117:$AK$1117</definedName>
    <definedName name="DividendPolicyIn" localSheetId="1">[4]Inputs!$H$356:$AK$356</definedName>
    <definedName name="DividendPolicyIn" localSheetId="11">[4]Inputs!$H$356:$AK$356</definedName>
    <definedName name="DividendPolicyIn" localSheetId="0">[4]Inputs!$H$356:$AK$356</definedName>
    <definedName name="DividendPolicyIn">[5]Inputs!$H$356:$AK$356</definedName>
    <definedName name="DividendProfitsAvailable" localSheetId="1">[4]Workings!$H$1116:$AK$1116</definedName>
    <definedName name="DividendProfitsAvailable" localSheetId="11">[4]Workings!$H$1116:$AK$1116</definedName>
    <definedName name="DividendProfitsAvailable" localSheetId="0">[4]Workings!$H$1116:$AK$1116</definedName>
    <definedName name="DividendProfitsAvailable">[5]Workings!$H$1116:$AK$1116</definedName>
    <definedName name="DSCR" localSheetId="1">[4]Workings!$H$1172:$AK$1172</definedName>
    <definedName name="DSCR" localSheetId="11">[4]Workings!$H$1172:$AK$1172</definedName>
    <definedName name="DSCR" localSheetId="0">[4]Workings!$H$1172:$AK$1172</definedName>
    <definedName name="DSCR">[5]Workings!$H$1172:$AK$1172</definedName>
    <definedName name="DSCR_tabel" localSheetId="11">[2]DSCR!$E$2:$AI$14</definedName>
    <definedName name="DSCR_tabel" localSheetId="0">[2]DSCR!$E$2:$AI$14</definedName>
    <definedName name="DSCR_tabel">[3]DSCR!$E$2:$AI$14</definedName>
    <definedName name="DSCRCashFlow" localSheetId="1">[4]Workings!$H$1170:$AK$1170</definedName>
    <definedName name="DSCRCashFlow" localSheetId="11">[4]Workings!$H$1170:$AK$1170</definedName>
    <definedName name="DSCRCashFlow" localSheetId="0">[4]Workings!$H$1170:$AK$1170</definedName>
    <definedName name="DSCRCashFlow">[5]Workings!$H$1170:$AK$1170</definedName>
    <definedName name="DSCRDebtService" localSheetId="1">[4]Workings!$H$1171:$AK$1171</definedName>
    <definedName name="DSCRDebtService" localSheetId="11">[4]Workings!$H$1171:$AK$1171</definedName>
    <definedName name="DSCRDebtService" localSheetId="0">[4]Workings!$H$1171:$AK$1171</definedName>
    <definedName name="DSCRDebtService">[5]Workings!$H$1171:$AK$1171</definedName>
    <definedName name="DSCRForRanking" localSheetId="1">[4]Workings!$H$1178:$AK$1178</definedName>
    <definedName name="DSCRForRanking" localSheetId="11">[4]Workings!$H$1178:$AK$1178</definedName>
    <definedName name="DSCRForRanking" localSheetId="0">[4]Workings!$H$1178:$AK$1178</definedName>
    <definedName name="DSCRForRanking">[5]Workings!$H$1178:$AK$1178</definedName>
    <definedName name="DSCRLowest" localSheetId="1">[4]Workings!$G$1179</definedName>
    <definedName name="DSCRLowest" localSheetId="11">[4]Workings!$G$1179</definedName>
    <definedName name="DSCRLowest" localSheetId="0">[4]Workings!$G$1179</definedName>
    <definedName name="DSCRLowest">[5]Workings!$G$1179</definedName>
    <definedName name="DSCRMax" localSheetId="1">[4]Workings!$G$1177</definedName>
    <definedName name="DSCRMax" localSheetId="11">[4]Workings!$G$1177</definedName>
    <definedName name="DSCRMax" localSheetId="0">[4]Workings!$G$1177</definedName>
    <definedName name="DSCRMax">[5]Workings!$G$1177</definedName>
    <definedName name="DSCRMaxIn" localSheetId="1">[4]Inputs!$G$353</definedName>
    <definedName name="DSCRMaxIn" localSheetId="11">[4]Inputs!$G$353</definedName>
    <definedName name="DSCRMaxIn" localSheetId="0">[4]Inputs!$G$353</definedName>
    <definedName name="DSCRMaxIn">[5]Inputs!$G$353</definedName>
    <definedName name="DSCRRepaymentMask" localSheetId="1">[4]Workings!$H$1174:$AK$1174</definedName>
    <definedName name="DSCRRepaymentMask" localSheetId="11">[4]Workings!$H$1174:$AK$1174</definedName>
    <definedName name="DSCRRepaymentMask" localSheetId="0">[4]Workings!$H$1174:$AK$1174</definedName>
    <definedName name="DSCRRepaymentMask">[5]Workings!$H$1174:$AK$1174</definedName>
    <definedName name="DSCRRepaymentPeriod" localSheetId="1">[4]Workings!$H$1175:$AK$1175</definedName>
    <definedName name="DSCRRepaymentPeriod" localSheetId="11">[4]Workings!$H$1175:$AK$1175</definedName>
    <definedName name="DSCRRepaymentPeriod" localSheetId="0">[4]Workings!$H$1175:$AK$1175</definedName>
    <definedName name="DSCRRepaymentPeriod">[5]Workings!$H$1175:$AK$1175</definedName>
    <definedName name="DSCRTargetIn" localSheetId="1">[4]Inputs!$G$350</definedName>
    <definedName name="DSCRTargetIn" localSheetId="11">[4]Inputs!$G$350</definedName>
    <definedName name="DSCRTargetIn" localSheetId="0">[4]Inputs!$G$350</definedName>
    <definedName name="DSCRTargetIn">[5]Inputs!$G$350</definedName>
    <definedName name="DSCRYearMask" localSheetId="1">[4]Workings!$H$1180:$AK$1180</definedName>
    <definedName name="DSCRYearMask" localSheetId="11">[4]Workings!$H$1180:$AK$1180</definedName>
    <definedName name="DSCRYearMask" localSheetId="0">[4]Workings!$H$1180:$AK$1180</definedName>
    <definedName name="DSCRYearMask">[5]Workings!$H$1180:$AK$1180</definedName>
    <definedName name="DSCRYearMaskAsValue" localSheetId="1">[4]Workings!$H$1181:$AK$1181</definedName>
    <definedName name="DSCRYearMaskAsValue" localSheetId="11">[4]Workings!$H$1181:$AK$1181</definedName>
    <definedName name="DSCRYearMaskAsValue" localSheetId="0">[4]Workings!$H$1181:$AK$1181</definedName>
    <definedName name="DSCRYearMaskAsValue">[5]Workings!$H$1181:$AK$1181</definedName>
    <definedName name="DSCRYearNumber" localSheetId="1">[4]Workings!$H$1184:$AK$1184</definedName>
    <definedName name="DSCRYearNumber" localSheetId="11">[4]Workings!$H$1184:$AK$1184</definedName>
    <definedName name="DSCRYearNumber" localSheetId="0">[4]Workings!$H$1184:$AK$1184</definedName>
    <definedName name="DSCRYearNumber">[5]Workings!$H$1184:$AK$1184</definedName>
    <definedName name="DW_lekete_vahenemise_samm" localSheetId="11">[2]jaotus!$C$90</definedName>
    <definedName name="DW_lekete_vahenemise_samm" localSheetId="0">[2]jaotus!$C$90</definedName>
    <definedName name="DW_lekete_vahenemise_samm">[3]jaotus!$C$90</definedName>
    <definedName name="eek" localSheetId="1">'[33]option 2'!$A$1</definedName>
    <definedName name="eek" localSheetId="11">'[33]option 2'!$A$1</definedName>
    <definedName name="eek" localSheetId="0">'[33]option 2'!$A$1</definedName>
    <definedName name="eek">'[34]option 2'!$A$1</definedName>
    <definedName name="EffluentCharge" localSheetId="1">[4]Workings!$G$513</definedName>
    <definedName name="EffluentCharge" localSheetId="11">[4]Workings!$G$513</definedName>
    <definedName name="EffluentCharge" localSheetId="0">[4]Workings!$G$513</definedName>
    <definedName name="EffluentCharge">[5]Workings!$G$513</definedName>
    <definedName name="EffluentChargeBeforeInvestmentsIn" localSheetId="1">[4]Inputs!$E$190</definedName>
    <definedName name="EffluentChargeBeforeInvestmentsIn" localSheetId="11">[4]Inputs!$E$190</definedName>
    <definedName name="EffluentChargeBeforeInvestmentsIn" localSheetId="0">[4]Inputs!$E$190</definedName>
    <definedName name="EffluentChargeBeforeInvestmentsIn">[5]Inputs!$E$190</definedName>
    <definedName name="EffluentChargeCurrentIn" localSheetId="11">[2]Inputs!$H$190:$AP$190</definedName>
    <definedName name="EffluentChargeCurrentIn" localSheetId="0">[2]Inputs!$H$190:$AP$190</definedName>
    <definedName name="EffluentChargeCurrentIn">[3]Inputs!$H$190:$AP$190</definedName>
    <definedName name="EffluentChargeIn" localSheetId="1">[4]Inputs!$G$190</definedName>
    <definedName name="EffluentChargeIn" localSheetId="11">[4]Inputs!$G$190</definedName>
    <definedName name="EffluentChargeIn" localSheetId="0">[4]Inputs!$G$190</definedName>
    <definedName name="EffluentChargeIn">[5]Inputs!$G$190</definedName>
    <definedName name="elanike_koef" localSheetId="16">#REF!</definedName>
    <definedName name="elanike_koef" localSheetId="11">#REF!</definedName>
    <definedName name="elanike_koef">#REF!</definedName>
    <definedName name="ElasticityLCtoVol" localSheetId="1">[4]Workings!$G$412</definedName>
    <definedName name="ElasticityLCtoVol" localSheetId="11">[4]Workings!$G$412</definedName>
    <definedName name="ElasticityLCtoVol" localSheetId="0">[4]Workings!$G$412</definedName>
    <definedName name="ElasticityLCtoVol">[5]Workings!$G$412</definedName>
    <definedName name="ElasticityLCtoVolumeIn" localSheetId="1">[4]Inputs!$G$186</definedName>
    <definedName name="ElasticityLCtoVolumeIn" localSheetId="11">[4]Inputs!$G$186</definedName>
    <definedName name="ElasticityLCtoVolumeIn" localSheetId="0">[4]Inputs!$G$186</definedName>
    <definedName name="ElasticityLCtoVolumeIn">[5]Inputs!$G$186</definedName>
    <definedName name="elect_price" localSheetId="11">'[6]technical assumptions With'!$C$35:$AG$35</definedName>
    <definedName name="elect_price" localSheetId="0">'[6]technical assumptions With'!$C$35:$AG$35</definedName>
    <definedName name="elect_price">'[7]technical assumptions With'!$C$35:$AG$35</definedName>
    <definedName name="EligCapexLocalLongReal" localSheetId="11">[2]Inputs!$H$685:$AP$685</definedName>
    <definedName name="EligCapexLocalLongReal" localSheetId="0">[2]Inputs!$H$685:$AP$685</definedName>
    <definedName name="EligCapexLocalLongReal">[3]Inputs!$H$685:$AP$685</definedName>
    <definedName name="EligCapexLocalShortReal" localSheetId="11">[2]Inputs!$H$687:$AP$687</definedName>
    <definedName name="EligCapexLocalShortReal" localSheetId="0">[2]Inputs!$H$687:$AP$687</definedName>
    <definedName name="EligCapexLocalShortReal">[3]Inputs!$H$687:$AP$687</definedName>
    <definedName name="EligibleRateOfAssets" localSheetId="1">[4]bvo1!$Y$10:$Y$268</definedName>
    <definedName name="EligibleRateOfAssets" localSheetId="11">[4]bvo1!$Y$10:$Y$268</definedName>
    <definedName name="EligibleRateOfAssets" localSheetId="0">[4]bvo1!$Y$10:$Y$268</definedName>
    <definedName name="EligibleRateOfAssets">[5]bvo1!$Y$10:$Y$268</definedName>
    <definedName name="eluigaaasta" localSheetId="11">[2]jaakvaartus!$S$7:$S$2000</definedName>
    <definedName name="eluigaaasta" localSheetId="0">[2]jaakvaartus!$S$7:$S$2000</definedName>
    <definedName name="eluigaaasta">[3]jaakvaartus!$S$7:$S$2000</definedName>
    <definedName name="eluigaaastaeligible" localSheetId="11">[2]jaakvaartus!$T$7:$T$2000</definedName>
    <definedName name="eluigaaastaeligible" localSheetId="0">[2]jaakvaartus!$T$7:$T$2000</definedName>
    <definedName name="eluigaaastaeligible">[3]jaakvaartus!$T$7:$T$2000</definedName>
    <definedName name="ENG" localSheetId="1">[35]CBA!$E$3</definedName>
    <definedName name="ENG" localSheetId="11">[35]CBA!$E$3</definedName>
    <definedName name="ENG" localSheetId="0">[35]CBA!$E$3</definedName>
    <definedName name="ENG">[36]CBA!$E$3</definedName>
    <definedName name="EquityBf" localSheetId="1">[4]Workings!$H$1106:$AK$1106</definedName>
    <definedName name="EquityBf" localSheetId="11">[4]Workings!$H$1106:$AK$1106</definedName>
    <definedName name="EquityBf" localSheetId="0">[4]Workings!$H$1106:$AK$1106</definedName>
    <definedName name="EquityBf">[5]Workings!$H$1106:$AK$1106</definedName>
    <definedName name="EquityCf" localSheetId="1">[4]Workings!$H$1108:$AK$1108</definedName>
    <definedName name="EquityCf" localSheetId="11">[4]Workings!$H$1108:$AK$1108</definedName>
    <definedName name="EquityCf" localSheetId="0">[4]Workings!$H$1108:$AK$1108</definedName>
    <definedName name="EquityCf">[5]Workings!$H$1108:$AK$1108</definedName>
    <definedName name="EquityIncrease" localSheetId="1">[4]Workings!$H$1107:$AK$1107</definedName>
    <definedName name="EquityIncrease" localSheetId="11">[4]Workings!$H$1107:$AK$1107</definedName>
    <definedName name="EquityIncrease" localSheetId="0">[4]Workings!$H$1107:$AK$1107</definedName>
    <definedName name="EquityIncrease">[5]Workings!$H$1107:$AK$1107</definedName>
    <definedName name="EquityIncreaseCurrentUSD" localSheetId="1">[4]Workings!$H$1110:$AK$1110</definedName>
    <definedName name="EquityIncreaseCurrentUSD" localSheetId="11">[4]Workings!$H$1110:$AK$1110</definedName>
    <definedName name="EquityIncreaseCurrentUSD" localSheetId="0">[4]Workings!$H$1110:$AK$1110</definedName>
    <definedName name="EquityIncreaseCurrentUSD">[5]Workings!$H$1110:$AK$1110</definedName>
    <definedName name="EquityIncreaseHappening" localSheetId="1">[4]Workings!$H$1113:$AK$1113</definedName>
    <definedName name="EquityIncreaseHappening" localSheetId="11">[4]Workings!$H$1113:$AK$1113</definedName>
    <definedName name="EquityIncreaseHappening" localSheetId="0">[4]Workings!$H$1113:$AK$1113</definedName>
    <definedName name="EquityIncreaseHappening">[5]Workings!$H$1113:$AK$1113</definedName>
    <definedName name="EquityIncreaseStarted" localSheetId="1">[4]Workings!$H$1114:$AK$1114</definedName>
    <definedName name="EquityIncreaseStarted" localSheetId="11">[4]Workings!$H$1114:$AK$1114</definedName>
    <definedName name="EquityIncreaseStarted" localSheetId="0">[4]Workings!$H$1114:$AK$1114</definedName>
    <definedName name="EquityIncreaseStarted">[5]Workings!$H$1114:$AK$1114</definedName>
    <definedName name="EquityIncreaseWK" localSheetId="1">[4]Workings!$G$1098</definedName>
    <definedName name="EquityIncreaseWK" localSheetId="11">[4]Workings!$G$1098</definedName>
    <definedName name="EquityIncreaseWK" localSheetId="0">[4]Workings!$G$1098</definedName>
    <definedName name="EquityIncreaseWK">[5]Workings!$G$1098</definedName>
    <definedName name="EquityIncreaseWKIn" localSheetId="1">[4]Inputs!$G$263</definedName>
    <definedName name="EquityIncreaseWKIn" localSheetId="11">[4]Inputs!$G$263</definedName>
    <definedName name="EquityIncreaseWKIn" localSheetId="0">[4]Inputs!$G$263</definedName>
    <definedName name="EquityIncreaseWKIn">[5]Inputs!$G$263</definedName>
    <definedName name="EquityWKMask" localSheetId="1">[4]Workings!$H$1099:$AK$1099</definedName>
    <definedName name="EquityWKMask" localSheetId="11">[4]Workings!$H$1099:$AK$1099</definedName>
    <definedName name="EquityWKMask" localSheetId="0">[4]Workings!$H$1099:$AK$1099</definedName>
    <definedName name="EquityWKMask">[5]Workings!$H$1099:$AK$1099</definedName>
    <definedName name="erinev_diskonto" localSheetId="1">[4]Inputs!$E$475</definedName>
    <definedName name="erinev_diskonto" localSheetId="11">[4]Inputs!$E$475</definedName>
    <definedName name="erinev_diskonto" localSheetId="0">[4]Inputs!$E$475</definedName>
    <definedName name="erinev_diskonto">[5]Inputs!$E$475</definedName>
    <definedName name="Eritarbimine" localSheetId="16">#REF!</definedName>
    <definedName name="Eritarbimine" localSheetId="11">#REF!</definedName>
    <definedName name="Eritarbimine">#REF!</definedName>
    <definedName name="EsiAasta" localSheetId="11">[2]De1_WO!$B$90</definedName>
    <definedName name="EsiAasta" localSheetId="0">[2]De1_WO!$B$90</definedName>
    <definedName name="EsiAasta">[3]De1_WO!$B$90</definedName>
    <definedName name="EUR">'[37]Hankeplaan Märts2012'!$C$5</definedName>
    <definedName name="eurodes" localSheetId="1">[4]Inputs!$H$452</definedName>
    <definedName name="eurodes" localSheetId="11">[4]Inputs!$H$452</definedName>
    <definedName name="eurodes" localSheetId="0">[4]Inputs!$H$452</definedName>
    <definedName name="eurodes">[5]Inputs!$H$452</definedName>
    <definedName name="eval_pd" localSheetId="1">[38]input1!#REF!</definedName>
    <definedName name="eval_pd" localSheetId="16">[38]input1!#REF!</definedName>
    <definedName name="eval_pd" localSheetId="11">[38]input1!#REF!</definedName>
    <definedName name="eval_pd" localSheetId="0">[38]input1!#REF!</definedName>
    <definedName name="eval_pd">[38]input1!#REF!</definedName>
    <definedName name="Excel_BuiltIn_Print_Area_2_1" localSheetId="16">#REF!</definedName>
    <definedName name="Excel_BuiltIn_Print_Area_2_1" localSheetId="11">#REF!</definedName>
    <definedName name="Excel_BuiltIn_Print_Area_2_1" localSheetId="0">#REF!</definedName>
    <definedName name="Excel_BuiltIn_Print_Area_2_1">#REF!</definedName>
    <definedName name="ExchangeRate" localSheetId="1">[31]inputs!$F$11</definedName>
    <definedName name="ExchangeRate" localSheetId="11">[31]inputs!$F$11</definedName>
    <definedName name="ExchangeRate" localSheetId="0">[31]inputs!$F$11</definedName>
    <definedName name="ExchangeRate">[32]inputs!$F$11</definedName>
    <definedName name="ExchangeRateBase" localSheetId="1">[4]Workings!$G$26</definedName>
    <definedName name="ExchangeRateBase" localSheetId="11">[4]Workings!$G$26</definedName>
    <definedName name="ExchangeRateBase" localSheetId="0">[4]Workings!$G$26</definedName>
    <definedName name="ExchangeRateBase">[5]Workings!$G$26</definedName>
    <definedName name="ExchangeRateBaseIn" localSheetId="1">[4]Inputs!$G$25</definedName>
    <definedName name="ExchangeRateBaseIn" localSheetId="11">[4]Inputs!$G$25</definedName>
    <definedName name="ExchangeRateBaseIn" localSheetId="0">[4]Inputs!$G$25</definedName>
    <definedName name="ExchangeRateBaseIn">[5]Inputs!$G$25</definedName>
    <definedName name="ExchangeRateCase" localSheetId="1">[4]Workings!$G$29</definedName>
    <definedName name="ExchangeRateCase" localSheetId="11">[4]Workings!$G$29</definedName>
    <definedName name="ExchangeRateCase" localSheetId="0">[4]Workings!$G$29</definedName>
    <definedName name="ExchangeRateCase">[5]Workings!$G$29</definedName>
    <definedName name="ExchangeRateCaseIn" localSheetId="1">[4]Inputs!$G$27</definedName>
    <definedName name="ExchangeRateCaseIn" localSheetId="11">[4]Inputs!$G$27</definedName>
    <definedName name="ExchangeRateCaseIn" localSheetId="0">[4]Inputs!$G$27</definedName>
    <definedName name="ExchangeRateCaseIn">[5]Inputs!$G$27</definedName>
    <definedName name="ExchangeRateEEK_LVL" localSheetId="11">[2]ben1!$B$1</definedName>
    <definedName name="ExchangeRateEEK_LVL" localSheetId="0">[2]ben1!$B$1</definedName>
    <definedName name="ExchangeRateEEK_LVL">[3]ben1!$B$1</definedName>
    <definedName name="ExchangeRateNominal" localSheetId="1">[4]Workings!$H$30:$AK$30</definedName>
    <definedName name="ExchangeRateNominal" localSheetId="11">[4]Workings!$H$30:$AK$30</definedName>
    <definedName name="ExchangeRateNominal" localSheetId="0">[4]Workings!$H$30:$AK$30</definedName>
    <definedName name="ExchangeRateNominal">[5]Workings!$H$30:$AK$30</definedName>
    <definedName name="ExchangeRateNominalFisher" localSheetId="1">[4]Workings!$H$28:$AK$28</definedName>
    <definedName name="ExchangeRateNominalFisher" localSheetId="11">[4]Workings!$H$28:$AK$28</definedName>
    <definedName name="ExchangeRateNominalFisher" localSheetId="0">[4]Workings!$H$28:$AK$28</definedName>
    <definedName name="ExchangeRateNominalFisher">[5]Workings!$H$28:$AK$28</definedName>
    <definedName name="ExchangeRateNominalIn" localSheetId="1">[4]Inputs!$H$26:$AK$26</definedName>
    <definedName name="ExchangeRateNominalIn" localSheetId="11">[4]Inputs!$H$26:$AK$26</definedName>
    <definedName name="ExchangeRateNominalIn" localSheetId="0">[4]Inputs!$H$26:$AK$26</definedName>
    <definedName name="ExchangeRateNominalIn">[5]Inputs!$H$26:$AK$26</definedName>
    <definedName name="ExchangeRateNominalInput" localSheetId="1">[4]Workings!$H$27:$AK$27</definedName>
    <definedName name="ExchangeRateNominalInput" localSheetId="11">[4]Workings!$H$27:$AK$27</definedName>
    <definedName name="ExchangeRateNominalInput" localSheetId="0">[4]Workings!$H$27:$AK$27</definedName>
    <definedName name="ExchangeRateNominalInput">[5]Workings!$H$27:$AK$27</definedName>
    <definedName name="FIKSI_BadDebt_rahasummad" localSheetId="11">[2]Inputs!$G$44</definedName>
    <definedName name="FIKSI_BadDebt_rahasummad" localSheetId="0">[2]Inputs!$G$44</definedName>
    <definedName name="FIKSI_BadDebt_rahasummad">[3]Inputs!$G$44</definedName>
    <definedName name="FinancingCFAsPercentCostTotalCFEligibleCurrent" localSheetId="17">#REF!</definedName>
    <definedName name="FinancingCFAsPercentCostTotalCFEligibleCurrent" localSheetId="1">#REF!</definedName>
    <definedName name="FinancingCFAsPercentCostTotalCFEligibleCurrent" localSheetId="16">#REF!</definedName>
    <definedName name="FinancingCFAsPercentCostTotalCFEligibleCurrent" localSheetId="3">#REF!</definedName>
    <definedName name="FinancingCFAsPercentCostTotalCFEligibleCurrent" localSheetId="11">#REF!</definedName>
    <definedName name="FinancingCFAsPercentCostTotalCFEligibleCurrent" localSheetId="5">#REF!</definedName>
    <definedName name="FinancingCFAsPercentCostTotalCFEligibleCurrent">#REF!</definedName>
    <definedName name="FinancingLoanAsPercentRest" localSheetId="17">#REF!</definedName>
    <definedName name="FinancingLoanAsPercentRest" localSheetId="1">#REF!</definedName>
    <definedName name="FinancingLoanAsPercentRest" localSheetId="16">#REF!</definedName>
    <definedName name="FinancingLoanAsPercentRest" localSheetId="3">#REF!</definedName>
    <definedName name="FinancingLoanAsPercentRest" localSheetId="5">#REF!</definedName>
    <definedName name="FinancingLoanAsPercentRest">#REF!</definedName>
    <definedName name="FinancingMunGrantAsPercentRest" localSheetId="17">#REF!</definedName>
    <definedName name="FinancingMunGrantAsPercentRest" localSheetId="1">#REF!</definedName>
    <definedName name="FinancingMunGrantAsPercentRest" localSheetId="16">#REF!</definedName>
    <definedName name="FinancingMunGrantAsPercentRest" localSheetId="3">#REF!</definedName>
    <definedName name="FinancingMunGrantAsPercentRest" localSheetId="5">#REF!</definedName>
    <definedName name="FinancingMunGrantAsPercentRest">#REF!</definedName>
    <definedName name="FinancingStateAsPercentRest" localSheetId="1">#REF!</definedName>
    <definedName name="FinancingStateAsPercentRest" localSheetId="16">#REF!</definedName>
    <definedName name="FinancingStateAsPercentRest" localSheetId="3">#REF!</definedName>
    <definedName name="FinancingStateAsPercentRest">#REF!</definedName>
    <definedName name="FixTaluvus" localSheetId="11">[2]hinnad!$F$6</definedName>
    <definedName name="FixTaluvus" localSheetId="0">[2]hinnad!$F$6</definedName>
    <definedName name="FixTaluvus">[3]hinnad!$F$6</definedName>
    <definedName name="flow" localSheetId="16">#REF!</definedName>
    <definedName name="flow" localSheetId="11">#REF!</definedName>
    <definedName name="flow" localSheetId="0">#REF!</definedName>
    <definedName name="flow">#REF!</definedName>
    <definedName name="from2007" localSheetId="17">OFFSET(#REF!,,,,#REF!)</definedName>
    <definedName name="from2007" localSheetId="16">OFFSET(#REF!,,,,#REF!)</definedName>
    <definedName name="from2007" localSheetId="3">OFFSET(#REF!,,,,#REF!)</definedName>
    <definedName name="from2007" localSheetId="11">OFFSET(#REF!,,,,#REF!)</definedName>
    <definedName name="from2007" localSheetId="5">OFFSET(#REF!,,,,#REF!)</definedName>
    <definedName name="from2007" localSheetId="0">OFFSET(#REF!,,,,#REF!)</definedName>
    <definedName name="from2007">OFFSET(#REF!,,,,#REF!)</definedName>
    <definedName name="from2007dates" localSheetId="17">OFFSET(#REF!,,,,#REF!)</definedName>
    <definedName name="from2007dates" localSheetId="16">OFFSET(#REF!,,,,#REF!)</definedName>
    <definedName name="from2007dates" localSheetId="3">OFFSET(#REF!,,,,#REF!)</definedName>
    <definedName name="from2007dates" localSheetId="5">OFFSET(#REF!,,,,#REF!)</definedName>
    <definedName name="from2007dates">OFFSET(#REF!,,,,#REF!)</definedName>
    <definedName name="GFABaseClosing" localSheetId="1">[4]Workings!$G$743</definedName>
    <definedName name="GFABaseClosing" localSheetId="11">[4]Workings!$G$743</definedName>
    <definedName name="GFABaseClosing" localSheetId="0">[4]Workings!$G$743</definedName>
    <definedName name="GFABaseClosing">[5]Workings!$G$743</definedName>
    <definedName name="GFABaseClosingIn" localSheetId="1">[4]Inputs!$G$285</definedName>
    <definedName name="GFABaseClosingIn" localSheetId="11">[4]Inputs!$G$285</definedName>
    <definedName name="GFABaseClosingIn" localSheetId="0">[4]Inputs!$G$285</definedName>
    <definedName name="GFABaseClosingIn">[5]Inputs!$G$285</definedName>
    <definedName name="GFADevelopmentOpening" localSheetId="1">[4]Workings!$H$628:$AK$628</definedName>
    <definedName name="GFADevelopmentOpening" localSheetId="11">[4]Workings!$H$628:$AK$628</definedName>
    <definedName name="GFADevelopmentOpening" localSheetId="0">[4]Workings!$H$628:$AK$628</definedName>
    <definedName name="GFADevelopmentOpening">[5]Workings!$H$628:$AK$628</definedName>
    <definedName name="GFADevelopmentOpeningAdjustmentCCD" localSheetId="1">[4]Workings!$H$676:$AK$676</definedName>
    <definedName name="GFADevelopmentOpeningAdjustmentCCD" localSheetId="11">[4]Workings!$H$676:$AK$676</definedName>
    <definedName name="GFADevelopmentOpeningAdjustmentCCD" localSheetId="0">[4]Workings!$H$676:$AK$676</definedName>
    <definedName name="GFADevelopmentOpeningAdjustmentCCD">[5]Workings!$H$676:$AK$676</definedName>
    <definedName name="GFADevelopmentOpeningCCD" localSheetId="1">[4]Workings!$H$674:$AK$674</definedName>
    <definedName name="GFADevelopmentOpeningCCD" localSheetId="11">[4]Workings!$H$674:$AK$674</definedName>
    <definedName name="GFADevelopmentOpeningCCD" localSheetId="0">[4]Workings!$H$674:$AK$674</definedName>
    <definedName name="GFADevelopmentOpeningCCD">[5]Workings!$H$674:$AK$674</definedName>
    <definedName name="GFADevelopmentShortOpening" localSheetId="1">[4]Workings!$H$653:$AK$653</definedName>
    <definedName name="GFADevelopmentShortOpening" localSheetId="11">[4]Workings!$H$653:$AK$653</definedName>
    <definedName name="GFADevelopmentShortOpening" localSheetId="0">[4]Workings!$H$653:$AK$653</definedName>
    <definedName name="GFADevelopmentShortOpening">[5]Workings!$H$653:$AK$653</definedName>
    <definedName name="GFAMaintOpening" localSheetId="1">[4]Workings!$H$714:$AK$714</definedName>
    <definedName name="GFAMaintOpening" localSheetId="11">[4]Workings!$H$714:$AK$714</definedName>
    <definedName name="GFAMaintOpening" localSheetId="0">[4]Workings!$H$714:$AK$714</definedName>
    <definedName name="GFAMaintOpening">[5]Workings!$H$714:$AK$714</definedName>
    <definedName name="GFAMaintOpeningAdjustmentCCD" localSheetId="1">[4]Workings!$H$731:$AK$731</definedName>
    <definedName name="GFAMaintOpeningAdjustmentCCD" localSheetId="11">[4]Workings!$H$731:$AK$731</definedName>
    <definedName name="GFAMaintOpeningAdjustmentCCD" localSheetId="0">[4]Workings!$H$731:$AK$731</definedName>
    <definedName name="GFAMaintOpeningAdjustmentCCD">[5]Workings!$H$731:$AK$731</definedName>
    <definedName name="GFAMaintOpeningCCD" localSheetId="1">[4]Workings!$H$729:$AK$729</definedName>
    <definedName name="GFAMaintOpeningCCD" localSheetId="11">[4]Workings!$H$729:$AK$729</definedName>
    <definedName name="GFAMaintOpeningCCD" localSheetId="0">[4]Workings!$H$729:$AK$729</definedName>
    <definedName name="GFAMaintOpeningCCD">[5]Workings!$H$729:$AK$729</definedName>
    <definedName name="Grant1AClosing" localSheetId="1">[4]Workings!$H$921:$AK$921</definedName>
    <definedName name="Grant1AClosing" localSheetId="11">[4]Workings!$H$921:$AK$921</definedName>
    <definedName name="Grant1AClosing" localSheetId="0">[4]Workings!$H$921:$AK$921</definedName>
    <definedName name="Grant1AClosing">[5]Workings!$H$921:$AK$921</definedName>
    <definedName name="Grant1AClosingLONG" localSheetId="11">[2]Workings!$H$911:$AP$911</definedName>
    <definedName name="Grant1AClosingLONG" localSheetId="0">[2]Workings!$H$911:$AP$911</definedName>
    <definedName name="Grant1AClosingLONG">[3]Workings!$H$911:$AP$911</definedName>
    <definedName name="Grant1AClosingSHORT" localSheetId="11">[2]Workings!$H$912:$AP$912</definedName>
    <definedName name="Grant1AClosingSHORT" localSheetId="0">[2]Workings!$H$912:$AP$912</definedName>
    <definedName name="Grant1AClosingSHORT">[3]Workings!$H$912:$AP$912</definedName>
    <definedName name="Grant1ADrawdownMask" localSheetId="11">[2]Workings!$H$923:$AP$923</definedName>
    <definedName name="Grant1ADrawdownMask" localSheetId="0">[2]Workings!$H$923:$AP$923</definedName>
    <definedName name="Grant1ADrawdownMask">[3]Workings!$H$923:$AP$923</definedName>
    <definedName name="Grant1ADrawing" localSheetId="1">[4]Workings!$H$919:$AK$919</definedName>
    <definedName name="Grant1ADrawing" localSheetId="11">[4]Workings!$H$919:$AK$919</definedName>
    <definedName name="Grant1ADrawing" localSheetId="0">[4]Workings!$H$919:$AK$919</definedName>
    <definedName name="Grant1ADrawing">[5]Workings!$H$919:$AK$919</definedName>
    <definedName name="Grant1ADrawingUSD" localSheetId="1">[4]Workings!$H$922:$AK$922</definedName>
    <definedName name="Grant1ADrawingUSD" localSheetId="11">[4]Workings!$H$922:$AK$922</definedName>
    <definedName name="Grant1ADrawingUSD" localSheetId="0">[4]Workings!$H$922:$AK$922</definedName>
    <definedName name="Grant1ADrawingUSD">[5]Workings!$H$922:$AK$922</definedName>
    <definedName name="Grant1AOpening" localSheetId="1">[4]Workings!$H$918:$AK$918</definedName>
    <definedName name="Grant1AOpening" localSheetId="11">[4]Workings!$H$918:$AK$918</definedName>
    <definedName name="Grant1AOpening" localSheetId="0">[4]Workings!$H$918:$AK$918</definedName>
    <definedName name="Grant1AOpening">[5]Workings!$H$918:$AK$918</definedName>
    <definedName name="Grant1APc" localSheetId="1">[4]Workings!$G$913</definedName>
    <definedName name="Grant1APc" localSheetId="11">[4]Workings!$G$913</definedName>
    <definedName name="Grant1APc" localSheetId="0">[4]Workings!$G$913</definedName>
    <definedName name="Grant1APc">[5]Workings!$G$913</definedName>
    <definedName name="Grant1APcIn" localSheetId="1">[4]Inputs!$G$318</definedName>
    <definedName name="Grant1APcIn" localSheetId="11">[4]Inputs!$G$318</definedName>
    <definedName name="Grant1APcIn" localSheetId="0">[4]Inputs!$G$318</definedName>
    <definedName name="Grant1APcIn">[5]Inputs!$G$318</definedName>
    <definedName name="Grant1ARetirement" localSheetId="1">[4]Workings!$H$920:$AK$920</definedName>
    <definedName name="Grant1ARetirement" localSheetId="11">[4]Workings!$H$920:$AK$920</definedName>
    <definedName name="Grant1ARetirement" localSheetId="0">[4]Workings!$H$920:$AK$920</definedName>
    <definedName name="Grant1ARetirement">[5]Workings!$H$920:$AK$920</definedName>
    <definedName name="Grant1ASourceIn" localSheetId="1">[4]Inputs!$G$319</definedName>
    <definedName name="Grant1ASourceIn" localSheetId="11">[4]Inputs!$G$319</definedName>
    <definedName name="Grant1ASourceIn" localSheetId="0">[4]Inputs!$G$319</definedName>
    <definedName name="Grant1ASourceIn">[5]Inputs!$G$319</definedName>
    <definedName name="Grant1ATotalUSD" localSheetId="1">[4]Workings!$G$916</definedName>
    <definedName name="Grant1ATotalUSD" localSheetId="11">[4]Workings!$G$916</definedName>
    <definedName name="Grant1ATotalUSD" localSheetId="0">[4]Workings!$G$916</definedName>
    <definedName name="Grant1ATotalUSD">[5]Workings!$G$916</definedName>
    <definedName name="Grant1B_osakaal" localSheetId="11">[14]Inputs!$I$321</definedName>
    <definedName name="Grant1B_osakaal" localSheetId="0">[14]Inputs!$I$321</definedName>
    <definedName name="Grant1B_osakaal">[15]Inputs!$I$321</definedName>
    <definedName name="Grant1BClosing" localSheetId="1">[4]Workings!$H$938:$AK$938</definedName>
    <definedName name="Grant1BClosing" localSheetId="11">[4]Workings!$H$938:$AK$938</definedName>
    <definedName name="Grant1BClosing" localSheetId="0">[4]Workings!$H$938:$AK$938</definedName>
    <definedName name="Grant1BClosing">[5]Workings!$H$938:$AK$938</definedName>
    <definedName name="Grant1BClosingLONG" localSheetId="11">[2]Workings!$H$928:$AP$928</definedName>
    <definedName name="Grant1BClosingLONG" localSheetId="0">[2]Workings!$H$928:$AP$928</definedName>
    <definedName name="Grant1BClosingLONG">[3]Workings!$H$928:$AP$928</definedName>
    <definedName name="Grant1BClosingSHORT" localSheetId="11">[2]Workings!$H$929:$AP$929</definedName>
    <definedName name="Grant1BClosingSHORT" localSheetId="0">[2]Workings!$H$929:$AP$929</definedName>
    <definedName name="Grant1BClosingSHORT">[3]Workings!$H$929:$AP$929</definedName>
    <definedName name="Grant1BDrawdownMask" localSheetId="11">[2]Workings!$H$940:$AP$940</definedName>
    <definedName name="Grant1BDrawdownMask" localSheetId="0">[2]Workings!$H$940:$AP$940</definedName>
    <definedName name="Grant1BDrawdownMask">[3]Workings!$H$940:$AP$940</definedName>
    <definedName name="Grant1BDrawing" localSheetId="1">[4]Workings!$H$936:$AK$936</definedName>
    <definedName name="Grant1BDrawing" localSheetId="11">[4]Workings!$H$936:$AK$936</definedName>
    <definedName name="Grant1BDrawing" localSheetId="0">[4]Workings!$H$936:$AK$936</definedName>
    <definedName name="Grant1BDrawing">[5]Workings!$H$936:$AK$936</definedName>
    <definedName name="Grant1BDrawingUSD" localSheetId="1">[4]Workings!$H$939:$AK$939</definedName>
    <definedName name="Grant1BDrawingUSD" localSheetId="11">[4]Workings!$H$939:$AK$939</definedName>
    <definedName name="Grant1BDrawingUSD" localSheetId="0">[4]Workings!$H$939:$AK$939</definedName>
    <definedName name="Grant1BDrawingUSD">[5]Workings!$H$939:$AK$939</definedName>
    <definedName name="Grant1BOpening" localSheetId="1">[4]Workings!$H$935:$AK$935</definedName>
    <definedName name="Grant1BOpening" localSheetId="11">[4]Workings!$H$935:$AK$935</definedName>
    <definedName name="Grant1BOpening" localSheetId="0">[4]Workings!$H$935:$AK$935</definedName>
    <definedName name="Grant1BOpening">[5]Workings!$H$935:$AK$935</definedName>
    <definedName name="Grant1BPc" localSheetId="1">[4]Workings!$G$930</definedName>
    <definedName name="Grant1BPc" localSheetId="11">[4]Workings!$G$930</definedName>
    <definedName name="Grant1BPc" localSheetId="0">[4]Workings!$G$930</definedName>
    <definedName name="Grant1BPc">[5]Workings!$G$930</definedName>
    <definedName name="Grant1BPcIn" localSheetId="1">[4]Inputs!$G$320</definedName>
    <definedName name="Grant1BPcIn" localSheetId="11">[4]Inputs!$G$320</definedName>
    <definedName name="Grant1BPcIn" localSheetId="0">[4]Inputs!$G$320</definedName>
    <definedName name="Grant1BPcIn">[5]Inputs!$G$320</definedName>
    <definedName name="Grant1BRetirement" localSheetId="1">[4]Workings!$H$937:$AK$937</definedName>
    <definedName name="Grant1BRetirement" localSheetId="11">[4]Workings!$H$937:$AK$937</definedName>
    <definedName name="Grant1BRetirement" localSheetId="0">[4]Workings!$H$937:$AK$937</definedName>
    <definedName name="Grant1BRetirement">[5]Workings!$H$937:$AK$937</definedName>
    <definedName name="Grant1BSourceIn" localSheetId="1">[4]Inputs!$G$321</definedName>
    <definedName name="Grant1BSourceIn" localSheetId="11">[4]Inputs!$G$321</definedName>
    <definedName name="Grant1BSourceIn" localSheetId="0">[4]Inputs!$G$321</definedName>
    <definedName name="Grant1BSourceIn">[5]Inputs!$G$321</definedName>
    <definedName name="Grant1BTotalUSD" localSheetId="1">[4]Workings!$G$933</definedName>
    <definedName name="Grant1BTotalUSD" localSheetId="11">[4]Workings!$G$933</definedName>
    <definedName name="Grant1BTotalUSD" localSheetId="0">[4]Workings!$G$933</definedName>
    <definedName name="Grant1BTotalUSD">[5]Workings!$G$933</definedName>
    <definedName name="Grant1C_osakaal" localSheetId="11">[16]Inputs!$I$320</definedName>
    <definedName name="Grant1C_osakaal" localSheetId="0">[16]Inputs!$I$320</definedName>
    <definedName name="Grant1C_osakaal">[17]Inputs!$I$320</definedName>
    <definedName name="Grant1C_osakaal_In" localSheetId="11">[16]Workings!$G$948</definedName>
    <definedName name="Grant1C_osakaal_In" localSheetId="0">[16]Workings!$G$948</definedName>
    <definedName name="Grant1C_osakaal_In">[17]Workings!$G$948</definedName>
    <definedName name="Grant1CClosing" localSheetId="1">[4]Workings!$H$955:$AK$955</definedName>
    <definedName name="Grant1CClosing" localSheetId="11">[4]Workings!$H$955:$AK$955</definedName>
    <definedName name="Grant1CClosing" localSheetId="0">[4]Workings!$H$955:$AK$955</definedName>
    <definedName name="Grant1CClosing">[5]Workings!$H$955:$AK$955</definedName>
    <definedName name="Grant1CDrawing" localSheetId="1">[4]Workings!$H$953:$AK$953</definedName>
    <definedName name="Grant1CDrawing" localSheetId="11">[4]Workings!$H$953:$AK$953</definedName>
    <definedName name="Grant1CDrawing" localSheetId="0">[4]Workings!$H$953:$AK$953</definedName>
    <definedName name="Grant1CDrawing">[5]Workings!$H$953:$AK$953</definedName>
    <definedName name="Grant1CDrawingUSD" localSheetId="1">[4]Workings!$H$956:$AK$956</definedName>
    <definedName name="Grant1CDrawingUSD" localSheetId="11">[4]Workings!$H$956:$AK$956</definedName>
    <definedName name="Grant1CDrawingUSD" localSheetId="0">[4]Workings!$H$956:$AK$956</definedName>
    <definedName name="Grant1CDrawingUSD">[5]Workings!$H$956:$AK$956</definedName>
    <definedName name="Grant1CMask" localSheetId="11">[16]Workings!$H$962:$AP$962</definedName>
    <definedName name="Grant1CMask" localSheetId="0">[16]Workings!$H$962:$AP$962</definedName>
    <definedName name="Grant1CMask">[17]Workings!$H$962:$AP$962</definedName>
    <definedName name="Grant1COpening" localSheetId="1">[4]Workings!$H$952:$AK$952</definedName>
    <definedName name="Grant1COpening" localSheetId="11">[4]Workings!$H$952:$AK$952</definedName>
    <definedName name="Grant1COpening" localSheetId="0">[4]Workings!$H$952:$AK$952</definedName>
    <definedName name="Grant1COpening">[5]Workings!$H$952:$AK$952</definedName>
    <definedName name="Grant1CPc" localSheetId="1">[4]Workings!$G$947</definedName>
    <definedName name="Grant1CPc" localSheetId="11">[4]Workings!$G$947</definedName>
    <definedName name="Grant1CPc" localSheetId="0">[4]Workings!$G$947</definedName>
    <definedName name="Grant1CPc">[5]Workings!$G$947</definedName>
    <definedName name="Grant1CPcIn" localSheetId="1">[4]Inputs!$G$322</definedName>
    <definedName name="Grant1CPcIn" localSheetId="11">[4]Inputs!$G$322</definedName>
    <definedName name="Grant1CPcIn" localSheetId="0">[4]Inputs!$G$322</definedName>
    <definedName name="Grant1CPcIn">[5]Inputs!$G$322</definedName>
    <definedName name="Grant1CRetirement" localSheetId="1">[4]Workings!$H$954:$AK$954</definedName>
    <definedName name="Grant1CRetirement" localSheetId="11">[4]Workings!$H$954:$AK$954</definedName>
    <definedName name="Grant1CRetirement" localSheetId="0">[4]Workings!$H$954:$AK$954</definedName>
    <definedName name="Grant1CRetirement">[5]Workings!$H$954:$AK$954</definedName>
    <definedName name="Grant1CRida" localSheetId="11">[39]Workings!$H$948:$AP$948</definedName>
    <definedName name="Grant1CRida" localSheetId="0">[39]Workings!$H$948:$AP$948</definedName>
    <definedName name="Grant1CRida">[40]Workings!$H$948:$AP$948</definedName>
    <definedName name="Grant1CRidaIn" localSheetId="11">[39]Inputs!$H$348:$AP$348</definedName>
    <definedName name="Grant1CRidaIn" localSheetId="0">[39]Inputs!$H$348:$AP$348</definedName>
    <definedName name="Grant1CRidaIn">[40]Inputs!$H$348:$AP$348</definedName>
    <definedName name="Grant1CSourceIn" localSheetId="1">[4]Inputs!$G$323</definedName>
    <definedName name="Grant1CSourceIn" localSheetId="11">[4]Inputs!$G$323</definedName>
    <definedName name="Grant1CSourceIn" localSheetId="0">[4]Inputs!$G$323</definedName>
    <definedName name="Grant1CSourceIn">[5]Inputs!$G$323</definedName>
    <definedName name="Grant1CTotalLCU" localSheetId="1">[4]Workings!$G$949</definedName>
    <definedName name="Grant1CTotalLCU" localSheetId="11">[4]Workings!$G$949</definedName>
    <definedName name="Grant1CTotalLCU" localSheetId="0">[4]Workings!$G$949</definedName>
    <definedName name="Grant1CTotalLCU">[5]Workings!$G$949</definedName>
    <definedName name="Grant2AClosing" localSheetId="1">[4]Workings!$H$1028:$AK$1028</definedName>
    <definedName name="Grant2AClosing" localSheetId="11">[4]Workings!$H$1028:$AK$1028</definedName>
    <definedName name="Grant2AClosing" localSheetId="0">[4]Workings!$H$1028:$AK$1028</definedName>
    <definedName name="Grant2AClosing">[5]Workings!$H$1028:$AK$1028</definedName>
    <definedName name="Grant2ADrawing" localSheetId="1">[4]Workings!$H$1026:$AK$1026</definedName>
    <definedName name="Grant2ADrawing" localSheetId="11">[4]Workings!$H$1026:$AK$1026</definedName>
    <definedName name="Grant2ADrawing" localSheetId="0">[4]Workings!$H$1026:$AK$1026</definedName>
    <definedName name="Grant2ADrawing">[5]Workings!$H$1026:$AK$1026</definedName>
    <definedName name="Grant2ADrawingUSD" localSheetId="1">[4]Workings!$H$1029:$AK$1029</definedName>
    <definedName name="Grant2ADrawingUSD" localSheetId="11">[4]Workings!$H$1029:$AK$1029</definedName>
    <definedName name="Grant2ADrawingUSD" localSheetId="0">[4]Workings!$H$1029:$AK$1029</definedName>
    <definedName name="Grant2ADrawingUSD">[5]Workings!$H$1029:$AK$1029</definedName>
    <definedName name="Grant2AOpening" localSheetId="1">[4]Workings!$H$1025:$AK$1025</definedName>
    <definedName name="Grant2AOpening" localSheetId="11">[4]Workings!$H$1025:$AK$1025</definedName>
    <definedName name="Grant2AOpening" localSheetId="0">[4]Workings!$H$1025:$AK$1025</definedName>
    <definedName name="Grant2AOpening">[5]Workings!$H$1025:$AK$1025</definedName>
    <definedName name="Grant2APc" localSheetId="1">[4]Workings!$G$1020</definedName>
    <definedName name="Grant2APc" localSheetId="11">[4]Workings!$G$1020</definedName>
    <definedName name="Grant2APc" localSheetId="0">[4]Workings!$G$1020</definedName>
    <definedName name="Grant2APc">[5]Workings!$G$1020</definedName>
    <definedName name="Grant2APcIn" localSheetId="1">[4]Inputs!$G$342</definedName>
    <definedName name="Grant2APcIn" localSheetId="11">[4]Inputs!$G$342</definedName>
    <definedName name="Grant2APcIn" localSheetId="0">[4]Inputs!$G$342</definedName>
    <definedName name="Grant2APcIn">[5]Inputs!$G$342</definedName>
    <definedName name="Grant2ARetirement" localSheetId="1">[4]Workings!$H$1027:$AK$1027</definedName>
    <definedName name="Grant2ARetirement" localSheetId="11">[4]Workings!$H$1027:$AK$1027</definedName>
    <definedName name="Grant2ARetirement" localSheetId="0">[4]Workings!$H$1027:$AK$1027</definedName>
    <definedName name="Grant2ARetirement">[5]Workings!$H$1027:$AK$1027</definedName>
    <definedName name="Grant2ASourceIn" localSheetId="1">[4]Inputs!$G$343</definedName>
    <definedName name="Grant2ASourceIn" localSheetId="11">[4]Inputs!$G$343</definedName>
    <definedName name="Grant2ASourceIn" localSheetId="0">[4]Inputs!$G$343</definedName>
    <definedName name="Grant2ASourceIn">[5]Inputs!$G$343</definedName>
    <definedName name="Grant2ATotalLCU" localSheetId="1">[4]Workings!$G$1022</definedName>
    <definedName name="Grant2ATotalLCU" localSheetId="11">[4]Workings!$G$1022</definedName>
    <definedName name="Grant2ATotalLCU" localSheetId="0">[4]Workings!$G$1022</definedName>
    <definedName name="Grant2ATotalLCU">[5]Workings!$G$1022</definedName>
    <definedName name="Grant2BClosing" localSheetId="1">[4]Workings!$H$1045:$AK$1045</definedName>
    <definedName name="Grant2BClosing" localSheetId="11">[4]Workings!$H$1045:$AK$1045</definedName>
    <definedName name="Grant2BClosing" localSheetId="0">[4]Workings!$H$1045:$AK$1045</definedName>
    <definedName name="Grant2BClosing">[5]Workings!$H$1045:$AK$1045</definedName>
    <definedName name="Grant2BDrawdownMask" localSheetId="11">[2]Workings!$H$1047:$AP$1047</definedName>
    <definedName name="Grant2BDrawdownMask" localSheetId="0">[2]Workings!$H$1047:$AP$1047</definedName>
    <definedName name="Grant2BDrawdownMask">[3]Workings!$H$1047:$AP$1047</definedName>
    <definedName name="Grant2BDrawing" localSheetId="1">[4]Workings!$H$1043:$AK$1043</definedName>
    <definedName name="Grant2BDrawing" localSheetId="11">[4]Workings!$H$1043:$AK$1043</definedName>
    <definedName name="Grant2BDrawing" localSheetId="0">[4]Workings!$H$1043:$AK$1043</definedName>
    <definedName name="Grant2BDrawing">[5]Workings!$H$1043:$AK$1043</definedName>
    <definedName name="Grant2BDrawingUSD" localSheetId="1">[4]Workings!$H$1046:$AK$1046</definedName>
    <definedName name="Grant2BDrawingUSD" localSheetId="11">[4]Workings!$H$1046:$AK$1046</definedName>
    <definedName name="Grant2BDrawingUSD" localSheetId="0">[4]Workings!$H$1046:$AK$1046</definedName>
    <definedName name="Grant2BDrawingUSD">[5]Workings!$H$1046:$AK$1046</definedName>
    <definedName name="Grant2BOpening" localSheetId="1">[4]Workings!$H$1042:$AK$1042</definedName>
    <definedName name="Grant2BOpening" localSheetId="11">[4]Workings!$H$1042:$AK$1042</definedName>
    <definedName name="Grant2BOpening" localSheetId="0">[4]Workings!$H$1042:$AK$1042</definedName>
    <definedName name="Grant2BOpening">[5]Workings!$H$1042:$AK$1042</definedName>
    <definedName name="Grant2BPc" localSheetId="1">[4]Workings!$G$1037</definedName>
    <definedName name="Grant2BPc" localSheetId="11">[4]Workings!$G$1037</definedName>
    <definedName name="Grant2BPc" localSheetId="0">[4]Workings!$G$1037</definedName>
    <definedName name="Grant2BPc">[5]Workings!$G$1037</definedName>
    <definedName name="Grant2BPcIn" localSheetId="1">[4]Inputs!$G$344</definedName>
    <definedName name="Grant2BPcIn" localSheetId="11">[4]Inputs!$G$344</definedName>
    <definedName name="Grant2BPcIn" localSheetId="0">[4]Inputs!$G$344</definedName>
    <definedName name="Grant2BPcIn">[5]Inputs!$G$344</definedName>
    <definedName name="Grant2BRetirement" localSheetId="1">[4]Workings!$H$1044:$AK$1044</definedName>
    <definedName name="Grant2BRetirement" localSheetId="11">[4]Workings!$H$1044:$AK$1044</definedName>
    <definedName name="Grant2BRetirement" localSheetId="0">[4]Workings!$H$1044:$AK$1044</definedName>
    <definedName name="Grant2BRetirement">[5]Workings!$H$1044:$AK$1044</definedName>
    <definedName name="Grant2BSourceIn" localSheetId="1">[4]Inputs!$G$345</definedName>
    <definedName name="Grant2BSourceIn" localSheetId="11">[4]Inputs!$G$345</definedName>
    <definedName name="Grant2BSourceIn" localSheetId="0">[4]Inputs!$G$345</definedName>
    <definedName name="Grant2BSourceIn">[5]Inputs!$G$345</definedName>
    <definedName name="Grant2BTotalLCU" localSheetId="1">[4]Workings!$G$1039</definedName>
    <definedName name="Grant2BTotalLCU" localSheetId="11">[4]Workings!$G$1039</definedName>
    <definedName name="Grant2BTotalLCU" localSheetId="0">[4]Workings!$G$1039</definedName>
    <definedName name="Grant2BTotalLCU">[5]Workings!$G$1039</definedName>
    <definedName name="Grant2C_algus" localSheetId="11">[27]Inputs!$F$331</definedName>
    <definedName name="Grant2C_algus" localSheetId="0">[27]Inputs!$F$331</definedName>
    <definedName name="Grant2C_algus">[28]Inputs!$F$331</definedName>
    <definedName name="Grant2C_lopp" localSheetId="11">[27]Inputs!$G$331</definedName>
    <definedName name="Grant2C_lopp" localSheetId="0">[27]Inputs!$G$331</definedName>
    <definedName name="Grant2C_lopp">[28]Inputs!$G$331</definedName>
    <definedName name="Grant2CClosing" localSheetId="1">[4]Workings!$H$1062:$AK$1062</definedName>
    <definedName name="Grant2CClosing" localSheetId="11">[4]Workings!$H$1062:$AK$1062</definedName>
    <definedName name="Grant2CClosing" localSheetId="0">[4]Workings!$H$1062:$AK$1062</definedName>
    <definedName name="Grant2CClosing">[5]Workings!$H$1062:$AK$1062</definedName>
    <definedName name="Grant2CDrawing" localSheetId="1">[4]Workings!$H$1060:$AK$1060</definedName>
    <definedName name="Grant2CDrawing" localSheetId="11">[4]Workings!$H$1060:$AK$1060</definedName>
    <definedName name="Grant2CDrawing" localSheetId="0">[4]Workings!$H$1060:$AK$1060</definedName>
    <definedName name="Grant2CDrawing">[5]Workings!$H$1060:$AK$1060</definedName>
    <definedName name="Grant2CDrawingUSD" localSheetId="1">[4]Workings!$H$1063:$AK$1063</definedName>
    <definedName name="Grant2CDrawingUSD" localSheetId="11">[4]Workings!$H$1063:$AK$1063</definedName>
    <definedName name="Grant2CDrawingUSD" localSheetId="0">[4]Workings!$H$1063:$AK$1063</definedName>
    <definedName name="Grant2CDrawingUSD">[5]Workings!$H$1063:$AK$1063</definedName>
    <definedName name="Grant2COpening" localSheetId="1">[4]Workings!$H$1059:$AK$1059</definedName>
    <definedName name="Grant2COpening" localSheetId="11">[4]Workings!$H$1059:$AK$1059</definedName>
    <definedName name="Grant2COpening" localSheetId="0">[4]Workings!$H$1059:$AK$1059</definedName>
    <definedName name="Grant2COpening">[5]Workings!$H$1059:$AK$1059</definedName>
    <definedName name="Grant2CPc" localSheetId="1">[4]Workings!$G$1054</definedName>
    <definedName name="Grant2CPc" localSheetId="11">[4]Workings!$G$1054</definedName>
    <definedName name="Grant2CPc" localSheetId="0">[4]Workings!$G$1054</definedName>
    <definedName name="Grant2CPc">[5]Workings!$G$1054</definedName>
    <definedName name="Grant2CPcIn" localSheetId="1">[4]Inputs!$G$346</definedName>
    <definedName name="Grant2CPcIn" localSheetId="11">[4]Inputs!$G$346</definedName>
    <definedName name="Grant2CPcIn" localSheetId="0">[4]Inputs!$G$346</definedName>
    <definedName name="Grant2CPcIn">[5]Inputs!$G$346</definedName>
    <definedName name="Grant2CRetirement" localSheetId="1">[4]Workings!$H$1061:$AK$1061</definedName>
    <definedName name="Grant2CRetirement" localSheetId="11">[4]Workings!$H$1061:$AK$1061</definedName>
    <definedName name="Grant2CRetirement" localSheetId="0">[4]Workings!$H$1061:$AK$1061</definedName>
    <definedName name="Grant2CRetirement">[5]Workings!$H$1061:$AK$1061</definedName>
    <definedName name="Grant2CSourceIn" localSheetId="1">[4]Inputs!$G$347</definedName>
    <definedName name="Grant2CSourceIn" localSheetId="11">[4]Inputs!$G$347</definedName>
    <definedName name="Grant2CSourceIn" localSheetId="0">[4]Inputs!$G$347</definedName>
    <definedName name="Grant2CSourceIn">[5]Inputs!$G$347</definedName>
    <definedName name="Grant2CTotalLCU" localSheetId="1">[4]Workings!$G$1056</definedName>
    <definedName name="Grant2CTotalLCU" localSheetId="11">[4]Workings!$G$1056</definedName>
    <definedName name="Grant2CTotalLCU" localSheetId="0">[4]Workings!$G$1056</definedName>
    <definedName name="Grant2CTotalLCU">[5]Workings!$G$1056</definedName>
    <definedName name="GrantDrawingLCU" localSheetId="1">[4]Workings!$H$1075:$AK$1075</definedName>
    <definedName name="GrantDrawingLCU" localSheetId="11">[4]Workings!$H$1075:$AK$1075</definedName>
    <definedName name="GrantDrawingLCU" localSheetId="0">[4]Workings!$H$1075:$AK$1075</definedName>
    <definedName name="GrantDrawingLCU">[5]Workings!$H$1075:$AK$1075</definedName>
    <definedName name="grantrate" localSheetId="17">'[7]Summary and Grant Rate'!#REF!</definedName>
    <definedName name="grantrate" localSheetId="1">'[7]Summary and Grant Rate'!#REF!</definedName>
    <definedName name="grantrate" localSheetId="16">'[7]Summary and Grant Rate'!#REF!</definedName>
    <definedName name="grantrate" localSheetId="3">'[7]Summary and Grant Rate'!#REF!</definedName>
    <definedName name="grantrate" localSheetId="11">'[6]Summary and Grant Rate'!#REF!</definedName>
    <definedName name="grantrate" localSheetId="5">'[7]Summary and Grant Rate'!#REF!</definedName>
    <definedName name="grantrate" localSheetId="0">'[6]Summary and Grant Rate'!#REF!</definedName>
    <definedName name="grantrate">'[7]Summary and Grant Rate'!#REF!</definedName>
    <definedName name="GrantRateActual" localSheetId="1">[4]grantrate!$E$24</definedName>
    <definedName name="GrantRateActual" localSheetId="11">[4]grantrate!$E$24</definedName>
    <definedName name="GrantRateActual" localSheetId="0">[4]grantrate!$E$24</definedName>
    <definedName name="GrantRateActual">[5]grantrate!$E$24</definedName>
    <definedName name="GrantRateMax" localSheetId="1">[4]grantrate!$U$28</definedName>
    <definedName name="GrantRateMax" localSheetId="11">[4]grantrate!$U$28</definedName>
    <definedName name="GrantRateMax" localSheetId="0">[4]grantrate!$U$28</definedName>
    <definedName name="GrantRateMax">[5]grantrate!$U$28</definedName>
    <definedName name="H" localSheetId="17">[4]Workings!#REF!</definedName>
    <definedName name="H" localSheetId="16">[4]Workings!#REF!</definedName>
    <definedName name="H" localSheetId="3">[4]Workings!#REF!</definedName>
    <definedName name="H" localSheetId="11">[4]Workings!#REF!</definedName>
    <definedName name="H" localSheetId="5">[4]Workings!#REF!</definedName>
    <definedName name="H" localSheetId="0">[4]Workings!#REF!</definedName>
    <definedName name="H">[4]Workings!#REF!</definedName>
    <definedName name="Haljala" localSheetId="11">[2]KOOND!$P$7</definedName>
    <definedName name="Haljala" localSheetId="0">[2]KOOND!$P$7</definedName>
    <definedName name="Haljala">[3]KOOND!$P$7</definedName>
    <definedName name="hind_jouab_etalontasemele" localSheetId="11">'[2]Ben grant'!$A$4:$A$7</definedName>
    <definedName name="hind_jouab_etalontasemele" localSheetId="0">'[2]Ben grant'!$A$4:$A$7</definedName>
    <definedName name="hind_jouab_etalontasemele">'[3]Ben grant'!$A$4:$A$7</definedName>
    <definedName name="ICRRepaymentPeriod" localSheetId="1">[4]Workings!$H$1176:$AK$1176</definedName>
    <definedName name="ICRRepaymentPeriod" localSheetId="11">[4]Workings!$H$1176:$AK$1176</definedName>
    <definedName name="ICRRepaymentPeriod" localSheetId="0">[4]Workings!$H$1176:$AK$1176</definedName>
    <definedName name="ICRRepaymentPeriod">[5]Workings!$H$1176:$AK$1176</definedName>
    <definedName name="IDCLCU" localSheetId="1">[4]Workings!$H$1074:$AK$1074</definedName>
    <definedName name="IDCLCU" localSheetId="11">[4]Workings!$H$1074:$AK$1074</definedName>
    <definedName name="IDCLCU" localSheetId="0">[4]Workings!$H$1074:$AK$1074</definedName>
    <definedName name="IDCLCU">[5]Workings!$H$1074:$AK$1074</definedName>
    <definedName name="IDCSnrFX1LCU" localSheetId="1">[4]Workings!$H$885:$AK$885</definedName>
    <definedName name="IDCSnrFX1LCU" localSheetId="11">[4]Workings!$H$885:$AK$885</definedName>
    <definedName name="IDCSnrFX1LCU" localSheetId="0">[4]Workings!$H$885:$AK$885</definedName>
    <definedName name="IDCSnrFX1LCU">[5]Workings!$H$885:$AK$885</definedName>
    <definedName name="IDCSnrFX2LCU" localSheetId="1">[4]Workings!$H$993:$AK$993</definedName>
    <definedName name="IDCSnrFX2LCU" localSheetId="11">[4]Workings!$H$993:$AK$993</definedName>
    <definedName name="IDCSnrFX2LCU" localSheetId="0">[4]Workings!$H$993:$AK$993</definedName>
    <definedName name="IDCSnrFX2LCU">[5]Workings!$H$993:$AK$993</definedName>
    <definedName name="IDCSnrLocal1LCU" localSheetId="1">[4]Workings!$H$908:$AK$908</definedName>
    <definedName name="IDCSnrLocal1LCU" localSheetId="11">[4]Workings!$H$908:$AK$908</definedName>
    <definedName name="IDCSnrLocal1LCU" localSheetId="0">[4]Workings!$H$908:$AK$908</definedName>
    <definedName name="IDCSnrLocal1LCU">[5]Workings!$H$908:$AK$908</definedName>
    <definedName name="IDCSnrLocal2LCU" localSheetId="1">[4]Workings!$H$1015:$AK$1015</definedName>
    <definedName name="IDCSnrLocal2LCU" localSheetId="11">[4]Workings!$H$1015:$AK$1015</definedName>
    <definedName name="IDCSnrLocal2LCU" localSheetId="0">[4]Workings!$H$1015:$AK$1015</definedName>
    <definedName name="IDCSnrLocal2LCU">[5]Workings!$H$1015:$AK$1015</definedName>
    <definedName name="IDCUSD" localSheetId="1">[4]Workings!$H$1085:$AK$1085</definedName>
    <definedName name="IDCUSD" localSheetId="11">[4]Workings!$H$1085:$AK$1085</definedName>
    <definedName name="IDCUSD" localSheetId="0">[4]Workings!$H$1085:$AK$1085</definedName>
    <definedName name="IDCUSD">[5]Workings!$H$1085:$AK$1085</definedName>
    <definedName name="ImpactFactor" localSheetId="11">[2]ben1!$D$5:$AG$5</definedName>
    <definedName name="ImpactFactor" localSheetId="0">[2]ben1!$D$5:$AG$5</definedName>
    <definedName name="ImpactFactor">[3]ben1!$D$5:$AG$5</definedName>
    <definedName name="IncomeHouseholdConstantLCU" localSheetId="1">[4]Workings!$H$1254:$AK$1254</definedName>
    <definedName name="IncomeHouseholdConstantLCU" localSheetId="11">[4]Workings!$H$1254:$AK$1254</definedName>
    <definedName name="IncomeHouseholdConstantLCU" localSheetId="0">[4]Workings!$H$1254:$AK$1254</definedName>
    <definedName name="IncomeHouseholdConstantLCU">[5]Workings!$H$1254:$AK$1254</definedName>
    <definedName name="IncomeHouseholdConstantUSD" localSheetId="1">[4]Workings!$H$339:$AK$339</definedName>
    <definedName name="IncomeHouseholdConstantUSD" localSheetId="11">[4]Workings!$H$339:$AK$339</definedName>
    <definedName name="IncomeHouseholdConstantUSD" localSheetId="0">[4]Workings!$H$339:$AK$339</definedName>
    <definedName name="IncomeHouseholdConstantUSD">[5]Workings!$H$339:$AK$339</definedName>
    <definedName name="incremental" localSheetId="11">[2]grantrate!$W$31</definedName>
    <definedName name="incremental" localSheetId="0">[2]grantrate!$W$31</definedName>
    <definedName name="incremental">[3]grantrate!$W$31</definedName>
    <definedName name="indeks" localSheetId="11">[6]OH1!$C$11:$AG$11</definedName>
    <definedName name="indeks" localSheetId="0">[6]OH1!$C$11:$AG$11</definedName>
    <definedName name="indeks">[7]OH1!$C$11:$AG$11</definedName>
    <definedName name="IndexOverall" localSheetId="17">#REF!</definedName>
    <definedName name="IndexOverall" localSheetId="1">#REF!</definedName>
    <definedName name="IndexOverall" localSheetId="16">#REF!</definedName>
    <definedName name="IndexOverall" localSheetId="3">#REF!</definedName>
    <definedName name="IndexOverall" localSheetId="11">#REF!</definedName>
    <definedName name="IndexOverall" localSheetId="5">#REF!</definedName>
    <definedName name="IndexOverall">#REF!</definedName>
    <definedName name="industry_domestic_ratio" localSheetId="11">[2]hinnad!$A$6</definedName>
    <definedName name="industry_domestic_ratio" localSheetId="0">[2]hinnad!$A$6</definedName>
    <definedName name="industry_domestic_ratio">[3]hinnad!$A$6</definedName>
    <definedName name="InflationIndex" localSheetId="17">#REF!</definedName>
    <definedName name="InflationIndex" localSheetId="1">#REF!</definedName>
    <definedName name="InflationIndex" localSheetId="16">#REF!</definedName>
    <definedName name="InflationIndex" localSheetId="3">#REF!</definedName>
    <definedName name="InflationIndex" localSheetId="11">#REF!</definedName>
    <definedName name="InflationIndex" localSheetId="5">#REF!</definedName>
    <definedName name="InflationIndex">#REF!</definedName>
    <definedName name="InflationIndexDevelopmentRetirements" localSheetId="1">[4]Workings!$H$602:$AK$602</definedName>
    <definedName name="InflationIndexDevelopmentRetirements" localSheetId="11">[4]Workings!$H$602:$AK$602</definedName>
    <definedName name="InflationIndexDevelopmentRetirements" localSheetId="0">[4]Workings!$H$602:$AK$602</definedName>
    <definedName name="InflationIndexDevelopmentRetirements">[5]Workings!$H$602:$AK$602</definedName>
    <definedName name="InflationIndexDevelopmentShortRetirements" localSheetId="1">[4]Workings!$H$603:$AK$603</definedName>
    <definedName name="InflationIndexDevelopmentShortRetirements" localSheetId="11">[4]Workings!$H$603:$AK$603</definedName>
    <definedName name="InflationIndexDevelopmentShortRetirements" localSheetId="0">[4]Workings!$H$603:$AK$603</definedName>
    <definedName name="InflationIndexDevelopmentShortRetirements">[5]Workings!$H$603:$AK$603</definedName>
    <definedName name="InflationIndexLCU" localSheetId="1">[4]Workings!$H$9:$AK$9</definedName>
    <definedName name="InflationIndexLCU" localSheetId="11">[4]Workings!$H$9:$AK$9</definedName>
    <definedName name="InflationIndexLCU" localSheetId="0">[4]Workings!$H$9:$AK$9</definedName>
    <definedName name="InflationIndexLCU">[5]Workings!$H$9:$AK$9</definedName>
    <definedName name="InflationIndexMaintRetirements" localSheetId="1">[4]Workings!$H$604:$AK$604</definedName>
    <definedName name="InflationIndexMaintRetirements" localSheetId="11">[4]Workings!$H$604:$AK$604</definedName>
    <definedName name="InflationIndexMaintRetirements" localSheetId="0">[4]Workings!$H$604:$AK$604</definedName>
    <definedName name="InflationIndexMaintRetirements">[5]Workings!$H$604:$AK$604</definedName>
    <definedName name="InflationIndexPowerNominalLCU" localSheetId="1">[4]Workings!$H$20:$AK$20</definedName>
    <definedName name="InflationIndexPowerNominalLCU" localSheetId="11">[4]Workings!$H$20:$AK$20</definedName>
    <definedName name="InflationIndexPowerNominalLCU" localSheetId="0">[4]Workings!$H$20:$AK$20</definedName>
    <definedName name="InflationIndexPowerNominalLCU">[5]Workings!$H$20:$AK$20</definedName>
    <definedName name="InflationIndexPowerRealLCU" localSheetId="1">[4]Workings!$H$19:$AK$19</definedName>
    <definedName name="InflationIndexPowerRealLCU" localSheetId="11">[4]Workings!$H$19:$AK$19</definedName>
    <definedName name="InflationIndexPowerRealLCU" localSheetId="0">[4]Workings!$H$19:$AK$19</definedName>
    <definedName name="InflationIndexPowerRealLCU">[5]Workings!$H$19:$AK$19</definedName>
    <definedName name="InflationIndexUSD" localSheetId="1">[4]Workings!$H$12:$AK$12</definedName>
    <definedName name="InflationIndexUSD" localSheetId="11">[4]Workings!$H$12:$AK$12</definedName>
    <definedName name="InflationIndexUSD" localSheetId="0">[4]Workings!$H$12:$AK$12</definedName>
    <definedName name="InflationIndexUSD">[5]Workings!$H$12:$AK$12</definedName>
    <definedName name="InflationIndexWagesLocalNominalLCU" localSheetId="1">[4]Workings!$H$16:$AK$16</definedName>
    <definedName name="InflationIndexWagesLocalNominalLCU" localSheetId="11">[4]Workings!$H$16:$AK$16</definedName>
    <definedName name="InflationIndexWagesLocalNominalLCU" localSheetId="0">[4]Workings!$H$16:$AK$16</definedName>
    <definedName name="InflationIndexWagesLocalNominalLCU">[5]Workings!$H$16:$AK$16</definedName>
    <definedName name="InflationIndexWagesLocalRealLCU" localSheetId="1">[4]Workings!$H$15:$AK$15</definedName>
    <definedName name="InflationIndexWagesLocalRealLCU" localSheetId="11">[4]Workings!$H$15:$AK$15</definedName>
    <definedName name="InflationIndexWagesLocalRealLCU" localSheetId="0">[4]Workings!$H$15:$AK$15</definedName>
    <definedName name="InflationIndexWagesLocalRealLCU">[5]Workings!$H$15:$AK$15</definedName>
    <definedName name="InflationIndexWagesNominalUSD" localSheetId="1">[4]Workings!$H$24:$AK$24</definedName>
    <definedName name="InflationIndexWagesNominalUSD" localSheetId="11">[4]Workings!$H$24:$AK$24</definedName>
    <definedName name="InflationIndexWagesNominalUSD" localSheetId="0">[4]Workings!$H$24:$AK$24</definedName>
    <definedName name="InflationIndexWagesNominalUSD">[5]Workings!$H$24:$AK$24</definedName>
    <definedName name="InflationIndexWagesRealUSD" localSheetId="1">[4]Workings!$H$23:$AK$23</definedName>
    <definedName name="InflationIndexWagesRealUSD" localSheetId="11">[4]Workings!$H$23:$AK$23</definedName>
    <definedName name="InflationIndexWagesRealUSD" localSheetId="0">[4]Workings!$H$23:$AK$23</definedName>
    <definedName name="InflationIndexWagesRealUSD">[5]Workings!$H$23:$AK$23</definedName>
    <definedName name="InflationLCU" localSheetId="1">[4]Workings!$H$8:$AK$8</definedName>
    <definedName name="InflationLCU" localSheetId="11">[4]Workings!$H$8:$AK$8</definedName>
    <definedName name="InflationLCU" localSheetId="0">[4]Workings!$H$8:$AK$8</definedName>
    <definedName name="InflationLCU">[5]Workings!$H$8:$AK$8</definedName>
    <definedName name="InflationLCUIn" localSheetId="1">[4]Inputs!$H$7:$AK$7</definedName>
    <definedName name="InflationLCUIn" localSheetId="11">[4]Inputs!$H$7:$AK$7</definedName>
    <definedName name="InflationLCUIn" localSheetId="0">[4]Inputs!$H$7:$AK$7</definedName>
    <definedName name="InflationLCUIn">[5]Inputs!$H$7:$AK$7</definedName>
    <definedName name="InflationPowerRealLCU" localSheetId="1">[4]Workings!$H$18:$AK$18</definedName>
    <definedName name="InflationPowerRealLCU" localSheetId="11">[4]Workings!$H$18:$AK$18</definedName>
    <definedName name="InflationPowerRealLCU" localSheetId="0">[4]Workings!$H$18:$AK$18</definedName>
    <definedName name="InflationPowerRealLCU">[5]Workings!$H$18:$AK$18</definedName>
    <definedName name="InflationPowerRealLCUIn" localSheetId="1">[4]Inputs!$H$10:$AK$10</definedName>
    <definedName name="InflationPowerRealLCUIn" localSheetId="11">[4]Inputs!$H$10:$AK$10</definedName>
    <definedName name="InflationPowerRealLCUIn" localSheetId="0">[4]Inputs!$H$10:$AK$10</definedName>
    <definedName name="InflationPowerRealLCUIn">[5]Inputs!$H$10:$AK$10</definedName>
    <definedName name="InflationUSD" localSheetId="1">[4]Workings!$H$11:$AK$11</definedName>
    <definedName name="InflationUSD" localSheetId="11">[4]Workings!$H$11:$AK$11</definedName>
    <definedName name="InflationUSD" localSheetId="0">[4]Workings!$H$11:$AK$11</definedName>
    <definedName name="InflationUSD">[5]Workings!$H$11:$AK$11</definedName>
    <definedName name="InflationUSDIn" localSheetId="1">[4]Inputs!$H$8:$AK$8</definedName>
    <definedName name="InflationUSDIn" localSheetId="11">[4]Inputs!$H$8:$AK$8</definedName>
    <definedName name="InflationUSDIn" localSheetId="0">[4]Inputs!$H$8:$AK$8</definedName>
    <definedName name="InflationUSDIn">[5]Inputs!$H$8:$AK$8</definedName>
    <definedName name="InflationWagesLocalRealLCU" localSheetId="1">[4]Workings!$H$14:$AK$14</definedName>
    <definedName name="InflationWagesLocalRealLCU" localSheetId="11">[4]Workings!$H$14:$AK$14</definedName>
    <definedName name="InflationWagesLocalRealLCU" localSheetId="0">[4]Workings!$H$14:$AK$14</definedName>
    <definedName name="InflationWagesLocalRealLCU">[5]Workings!$H$14:$AK$14</definedName>
    <definedName name="InflationWagesRealLCUIn" localSheetId="1">[4]Inputs!$H$9:$AK$9</definedName>
    <definedName name="InflationWagesRealLCUIn" localSheetId="11">[4]Inputs!$H$9:$AK$9</definedName>
    <definedName name="InflationWagesRealLCUIn" localSheetId="0">[4]Inputs!$H$9:$AK$9</definedName>
    <definedName name="InflationWagesRealLCUIn">[5]Inputs!$H$9:$AK$9</definedName>
    <definedName name="InflationWagesRealUSD" localSheetId="1">[4]Workings!$H$22:$AK$22</definedName>
    <definedName name="InflationWagesRealUSD" localSheetId="11">[4]Workings!$H$22:$AK$22</definedName>
    <definedName name="InflationWagesRealUSD" localSheetId="0">[4]Workings!$H$22:$AK$22</definedName>
    <definedName name="InflationWagesRealUSD">[5]Workings!$H$22:$AK$22</definedName>
    <definedName name="InflationWagesRealUSDIn" localSheetId="1">[4]Inputs!$H$11:$AK$11</definedName>
    <definedName name="InflationWagesRealUSDIn" localSheetId="11">[4]Inputs!$H$11:$AK$11</definedName>
    <definedName name="InflationWagesRealUSDIn" localSheetId="0">[4]Inputs!$H$11:$AK$11</definedName>
    <definedName name="InflationWagesRealUSDIn">[5]Inputs!$H$11:$AK$11</definedName>
    <definedName name="inga" localSheetId="1">[4]Inputs!$G$370</definedName>
    <definedName name="inga" localSheetId="11">[4]Inputs!$G$370</definedName>
    <definedName name="inga" localSheetId="0">[4]Inputs!$G$370</definedName>
    <definedName name="inga">[5]Inputs!$G$370</definedName>
    <definedName name="inglise" localSheetId="11">[41]inflation!$F$25</definedName>
    <definedName name="inglise" localSheetId="0">[41]inflation!$F$25</definedName>
    <definedName name="inglise">[42]inflation!$F$25</definedName>
    <definedName name="InhabitantsConnectedDW" localSheetId="11">[2]Inputs!$H$691:$AP$691</definedName>
    <definedName name="InhabitantsConnectedDW" localSheetId="0">[2]Inputs!$H$691:$AP$691</definedName>
    <definedName name="InhabitantsConnectedDW">[3]Inputs!$H$691:$AP$691</definedName>
    <definedName name="InhabitantsConnectedWW" localSheetId="11">[2]Inputs!$H$693:$AP$693</definedName>
    <definedName name="InhabitantsConnectedWW" localSheetId="0">[2]Inputs!$H$693:$AP$693</definedName>
    <definedName name="InhabitantsConnectedWW">[3]Inputs!$H$693:$AP$693</definedName>
    <definedName name="InterestCashReceivable" localSheetId="1">[4]Workings!$H$825:$AK$825</definedName>
    <definedName name="InterestCashReceivable" localSheetId="11">[4]Workings!$H$825:$AK$825</definedName>
    <definedName name="InterestCashReceivable" localSheetId="0">[4]Workings!$H$825:$AK$825</definedName>
    <definedName name="InterestCashReceivable">[5]Workings!$H$825:$AK$825</definedName>
    <definedName name="InterestCoverRatio" localSheetId="1">[4]Workings!$H$1173:$AK$1173</definedName>
    <definedName name="InterestCoverRatio" localSheetId="11">[4]Workings!$H$1173:$AK$1173</definedName>
    <definedName name="InterestCoverRatio" localSheetId="0">[4]Workings!$H$1173:$AK$1173</definedName>
    <definedName name="InterestCoverRatio">[5]Workings!$H$1173:$AK$1173</definedName>
    <definedName name="InterestDebtLCU" localSheetId="1">[4]Workings!$H$1073:$AK$1073</definedName>
    <definedName name="InterestDebtLCU" localSheetId="11">[4]Workings!$H$1073:$AK$1073</definedName>
    <definedName name="InterestDebtLCU" localSheetId="0">[4]Workings!$H$1073:$AK$1073</definedName>
    <definedName name="InterestDebtLCU">[5]Workings!$H$1073:$AK$1073</definedName>
    <definedName name="InterestDebtLocalOldLCU" localSheetId="1">[4]Workings!$H$850:$AK$850</definedName>
    <definedName name="InterestDebtLocalOldLCU" localSheetId="11">[4]Workings!$H$850:$AK$850</definedName>
    <definedName name="InterestDebtLocalOldLCU" localSheetId="0">[4]Workings!$H$850:$AK$850</definedName>
    <definedName name="InterestDebtLocalOldLCU">[5]Workings!$H$850:$AK$850</definedName>
    <definedName name="InterestDebtLocalOldLCUIn" localSheetId="1">[4]Inputs!$H$296:$AK$296</definedName>
    <definedName name="InterestDebtLocalOldLCUIn" localSheetId="11">[4]Inputs!$H$296:$AK$296</definedName>
    <definedName name="InterestDebtLocalOldLCUIn" localSheetId="0">[4]Inputs!$H$296:$AK$296</definedName>
    <definedName name="InterestDebtLocalOldLCUIn">[5]Inputs!$H$296:$AK$296</definedName>
    <definedName name="InterestDebtSnrFX1LCU" localSheetId="1">[4]Workings!$H$879:$AK$879</definedName>
    <definedName name="InterestDebtSnrFX1LCU" localSheetId="11">[4]Workings!$H$879:$AK$879</definedName>
    <definedName name="InterestDebtSnrFX1LCU" localSheetId="0">[4]Workings!$H$879:$AK$879</definedName>
    <definedName name="InterestDebtSnrFX1LCU">[5]Workings!$H$879:$AK$879</definedName>
    <definedName name="InterestDebtSnrFX1USD" localSheetId="1">[4]Workings!$H$872:$AK$872</definedName>
    <definedName name="InterestDebtSnrFX1USD" localSheetId="11">[4]Workings!$H$872:$AK$872</definedName>
    <definedName name="InterestDebtSnrFX1USD" localSheetId="0">[4]Workings!$H$872:$AK$872</definedName>
    <definedName name="InterestDebtSnrFX1USD">[5]Workings!$H$872:$AK$872</definedName>
    <definedName name="InterestDebtSnrFX2LCU" localSheetId="1">[4]Workings!$H$987:$AK$987</definedName>
    <definedName name="InterestDebtSnrFX2LCU" localSheetId="11">[4]Workings!$H$987:$AK$987</definedName>
    <definedName name="InterestDebtSnrFX2LCU" localSheetId="0">[4]Workings!$H$987:$AK$987</definedName>
    <definedName name="InterestDebtSnrFX2LCU">[5]Workings!$H$987:$AK$987</definedName>
    <definedName name="InterestDebtSnrFX2USD" localSheetId="1">[4]Workings!$H$980:$AK$980</definedName>
    <definedName name="InterestDebtSnrFX2USD" localSheetId="11">[4]Workings!$H$980:$AK$980</definedName>
    <definedName name="InterestDebtSnrFX2USD" localSheetId="0">[4]Workings!$H$980:$AK$980</definedName>
    <definedName name="InterestDebtSnrFX2USD">[5]Workings!$H$980:$AK$980</definedName>
    <definedName name="InterestDebtSnrLocal1LCU" localSheetId="1">[4]Workings!$H$903:$AK$903</definedName>
    <definedName name="InterestDebtSnrLocal1LCU" localSheetId="11">[4]Workings!$H$903:$AK$903</definedName>
    <definedName name="InterestDebtSnrLocal1LCU" localSheetId="0">[4]Workings!$H$903:$AK$903</definedName>
    <definedName name="InterestDebtSnrLocal1LCU">[5]Workings!$H$903:$AK$903</definedName>
    <definedName name="InterestDebtSnrLocal2LCU" localSheetId="1">[4]Workings!$H$1010:$AK$1010</definedName>
    <definedName name="InterestDebtSnrLocal2LCU" localSheetId="11">[4]Workings!$H$1010:$AK$1010</definedName>
    <definedName name="InterestDebtSnrLocal2LCU" localSheetId="0">[4]Workings!$H$1010:$AK$1010</definedName>
    <definedName name="InterestDebtSnrLocal2LCU">[5]Workings!$H$1010:$AK$1010</definedName>
    <definedName name="InterestNetCashFlow" localSheetId="1">[4]Workings!$H$1137:$AK$1137</definedName>
    <definedName name="InterestNetCashFlow" localSheetId="11">[4]Workings!$H$1137:$AK$1137</definedName>
    <definedName name="InterestNetCashFlow" localSheetId="0">[4]Workings!$H$1137:$AK$1137</definedName>
    <definedName name="InterestNetCashFlow">[5]Workings!$H$1137:$AK$1137</definedName>
    <definedName name="InterestNetPandL" localSheetId="1">[4]Workings!$H$1136:$AK$1136</definedName>
    <definedName name="InterestNetPandL" localSheetId="11">[4]Workings!$H$1136:$AK$1136</definedName>
    <definedName name="InterestNetPandL" localSheetId="0">[4]Workings!$H$1136:$AK$1136</definedName>
    <definedName name="InterestNetPandL">[5]Workings!$H$1136:$AK$1136</definedName>
    <definedName name="InterestOverdraftPaid" localSheetId="1">[4]Workings!$H$834:$AK$834</definedName>
    <definedName name="InterestOverdraftPaid" localSheetId="11">[4]Workings!$H$834:$AK$834</definedName>
    <definedName name="InterestOverdraftPaid" localSheetId="0">[4]Workings!$H$834:$AK$834</definedName>
    <definedName name="InterestOverdraftPaid">[5]Workings!$H$834:$AK$834</definedName>
    <definedName name="InterestOverdraftPayable" localSheetId="1">[4]Workings!$H$833:$AK$833</definedName>
    <definedName name="InterestOverdraftPayable" localSheetId="11">[4]Workings!$H$833:$AK$833</definedName>
    <definedName name="InterestOverdraftPayable" localSheetId="0">[4]Workings!$H$833:$AK$833</definedName>
    <definedName name="InterestOverdraftPayable">[5]Workings!$H$833:$AK$833</definedName>
    <definedName name="InterestPaid" localSheetId="1">[4]Workings!$H$1132:$AK$1132</definedName>
    <definedName name="InterestPaid" localSheetId="11">[4]Workings!$H$1132:$AK$1132</definedName>
    <definedName name="InterestPaid" localSheetId="0">[4]Workings!$H$1132:$AK$1132</definedName>
    <definedName name="InterestPaid">[5]Workings!$H$1132:$AK$1132</definedName>
    <definedName name="InterestPayable" localSheetId="1">[4]Workings!$H$1131:$AK$1131</definedName>
    <definedName name="InterestPayable" localSheetId="11">[4]Workings!$H$1131:$AK$1131</definedName>
    <definedName name="InterestPayable" localSheetId="0">[4]Workings!$H$1131:$AK$1131</definedName>
    <definedName name="InterestPayable">[5]Workings!$H$1131:$AK$1131</definedName>
    <definedName name="InterestPayableBf" localSheetId="1">[4]Workings!$H$1130:$AK$1130</definedName>
    <definedName name="InterestPayableBf" localSheetId="11">[4]Workings!$H$1130:$AK$1130</definedName>
    <definedName name="InterestPayableBf" localSheetId="0">[4]Workings!$H$1130:$AK$1130</definedName>
    <definedName name="InterestPayableBf">[5]Workings!$H$1130:$AK$1130</definedName>
    <definedName name="InterestPayableCf" localSheetId="1">[4]Workings!$H$1133:$AK$1133</definedName>
    <definedName name="InterestPayableCf" localSheetId="11">[4]Workings!$H$1133:$AK$1133</definedName>
    <definedName name="InterestPayableCf" localSheetId="0">[4]Workings!$H$1133:$AK$1133</definedName>
    <definedName name="InterestPayableCf">[5]Workings!$H$1133:$AK$1133</definedName>
    <definedName name="InterestRateOldLocalDebt" localSheetId="1">[4]Workings!$G$846</definedName>
    <definedName name="InterestRateOldLocalDebt" localSheetId="11">[4]Workings!$G$846</definedName>
    <definedName name="InterestRateOldLocalDebt" localSheetId="0">[4]Workings!$G$846</definedName>
    <definedName name="InterestRateOldLocalDebt">[5]Workings!$G$846</definedName>
    <definedName name="InterestRateOldLocalDebtIn" localSheetId="1">[4]Inputs!$G$292</definedName>
    <definedName name="InterestRateOldLocalDebtIn" localSheetId="11">[4]Inputs!$G$292</definedName>
    <definedName name="InterestRateOldLocalDebtIn" localSheetId="0">[4]Inputs!$G$292</definedName>
    <definedName name="InterestRateOldLocalDebtIn">[5]Inputs!$G$292</definedName>
    <definedName name="InterestRateSnrFX1Debt" localSheetId="1">[4]Workings!$G$866</definedName>
    <definedName name="InterestRateSnrFX1Debt" localSheetId="11">[4]Workings!$G$866</definedName>
    <definedName name="InterestRateSnrFX1Debt" localSheetId="0">[4]Workings!$G$866</definedName>
    <definedName name="InterestRateSnrFX1Debt">[5]Workings!$G$866</definedName>
    <definedName name="InterestRateSnrFX2Debt" localSheetId="1">[4]Workings!$G$974</definedName>
    <definedName name="InterestRateSnrFX2Debt" localSheetId="11">[4]Workings!$G$974</definedName>
    <definedName name="InterestRateSnrFX2Debt" localSheetId="0">[4]Workings!$G$974</definedName>
    <definedName name="InterestRateSnrFX2Debt">[5]Workings!$G$974</definedName>
    <definedName name="InterestReceivable" localSheetId="1">[4]Workings!$H$1125:$AK$1125</definedName>
    <definedName name="InterestReceivable" localSheetId="11">[4]Workings!$H$1125:$AK$1125</definedName>
    <definedName name="InterestReceivable" localSheetId="0">[4]Workings!$H$1125:$AK$1125</definedName>
    <definedName name="InterestReceivable">[5]Workings!$H$1125:$AK$1125</definedName>
    <definedName name="InterestReceivableBf" localSheetId="1">[4]Workings!$H$1124:$AK$1124</definedName>
    <definedName name="InterestReceivableBf" localSheetId="11">[4]Workings!$H$1124:$AK$1124</definedName>
    <definedName name="InterestReceivableBf" localSheetId="0">[4]Workings!$H$1124:$AK$1124</definedName>
    <definedName name="InterestReceivableBf">[5]Workings!$H$1124:$AK$1124</definedName>
    <definedName name="InterestReceivableCf" localSheetId="1">[4]Workings!$H$1127:$AK$1127</definedName>
    <definedName name="InterestReceivableCf" localSheetId="11">[4]Workings!$H$1127:$AK$1127</definedName>
    <definedName name="InterestReceivableCf" localSheetId="0">[4]Workings!$H$1127:$AK$1127</definedName>
    <definedName name="InterestReceivableCf">[5]Workings!$H$1127:$AK$1127</definedName>
    <definedName name="InterestReceived" localSheetId="1">[4]Workings!$H$1126:$AK$1126</definedName>
    <definedName name="InterestReceived" localSheetId="11">[4]Workings!$H$1126:$AK$1126</definedName>
    <definedName name="InterestReceived" localSheetId="0">[4]Workings!$H$1126:$AK$1126</definedName>
    <definedName name="InterestReceived">[5]Workings!$H$1126:$AK$1126</definedName>
    <definedName name="intr1" localSheetId="11">[2]Benchmark!$D$171</definedName>
    <definedName name="intr1" localSheetId="0">[2]Benchmark!$D$171</definedName>
    <definedName name="intr1">[3]Benchmark!$D$171</definedName>
    <definedName name="IntRateCash" localSheetId="1">[4]Workings!$H$824:$AK$824</definedName>
    <definedName name="IntRateCash" localSheetId="11">[4]Workings!$H$824:$AK$824</definedName>
    <definedName name="IntRateCash" localSheetId="0">[4]Workings!$H$824:$AK$824</definedName>
    <definedName name="IntRateCash">[5]Workings!$H$824:$AK$824</definedName>
    <definedName name="IntRateCashToInflation" localSheetId="1">[4]Workings!$H$823:$AK$823</definedName>
    <definedName name="IntRateCashToInflation" localSheetId="11">[4]Workings!$H$823:$AK$823</definedName>
    <definedName name="IntRateCashToInflation" localSheetId="0">[4]Workings!$H$823:$AK$823</definedName>
    <definedName name="IntRateCashToInflation">[5]Workings!$H$823:$AK$823</definedName>
    <definedName name="IntRateCashToInflationIn" localSheetId="1">[4]Inputs!$G$358</definedName>
    <definedName name="IntRateCashToInflationIn" localSheetId="11">[4]Inputs!$G$358</definedName>
    <definedName name="IntRateCashToInflationIn" localSheetId="0">[4]Inputs!$G$358</definedName>
    <definedName name="IntRateCashToInflationIn">[5]Inputs!$G$358</definedName>
    <definedName name="IntRateDebtIn" localSheetId="1">[4]Inputs!$G$360</definedName>
    <definedName name="IntRateDebtIn" localSheetId="11">[4]Inputs!$G$360</definedName>
    <definedName name="IntRateDebtIn" localSheetId="0">[4]Inputs!$G$360</definedName>
    <definedName name="IntRateDebtIn">[5]Inputs!$G$360</definedName>
    <definedName name="IntRateOverdraft" localSheetId="1">[4]Workings!$H$832:$AK$832</definedName>
    <definedName name="IntRateOverdraft" localSheetId="11">[4]Workings!$H$832:$AK$832</definedName>
    <definedName name="IntRateOverdraft" localSheetId="0">[4]Workings!$H$832:$AK$832</definedName>
    <definedName name="IntRateOverdraft">[5]Workings!$H$832:$AK$832</definedName>
    <definedName name="IntRateOverdraftToInflation" localSheetId="1">[4]Workings!$H$831:$AK$831</definedName>
    <definedName name="IntRateOverdraftToInflation" localSheetId="11">[4]Workings!$H$831:$AK$831</definedName>
    <definedName name="IntRateOverdraftToInflation" localSheetId="0">[4]Workings!$H$831:$AK$831</definedName>
    <definedName name="IntRateOverdraftToInflation">[5]Workings!$H$831:$AK$831</definedName>
    <definedName name="IntRateOverdraftToInflationIn" localSheetId="1">[4]Inputs!$G$359</definedName>
    <definedName name="IntRateOverdraftToInflationIn" localSheetId="11">[4]Inputs!$G$359</definedName>
    <definedName name="IntRateOverdraftToInflationIn" localSheetId="0">[4]Inputs!$G$359</definedName>
    <definedName name="IntRateOverdraftToInflationIn">[5]Inputs!$G$359</definedName>
    <definedName name="IntRateSnrFX1DebtIn" localSheetId="1">[4]Inputs!$G$360</definedName>
    <definedName name="IntRateSnrFX1DebtIn" localSheetId="11">[4]Inputs!$G$360</definedName>
    <definedName name="IntRateSnrFX1DebtIn" localSheetId="0">[4]Inputs!$G$360</definedName>
    <definedName name="IntRateSnrFX1DebtIn">[5]Inputs!$G$360</definedName>
    <definedName name="IntRateSnrFX2DebtIn" localSheetId="1">[4]Inputs!$G$361</definedName>
    <definedName name="IntRateSnrFX2DebtIn" localSheetId="11">[4]Inputs!$G$361</definedName>
    <definedName name="IntRateSnrFX2DebtIn" localSheetId="0">[4]Inputs!$G$361</definedName>
    <definedName name="IntRateSnrFX2DebtIn">[5]Inputs!$G$361</definedName>
    <definedName name="IntRateSnrLocal1Debt" localSheetId="1">[4]Workings!$G$897</definedName>
    <definedName name="IntRateSnrLocal1Debt" localSheetId="11">[4]Workings!$G$897</definedName>
    <definedName name="IntRateSnrLocal1Debt" localSheetId="0">[4]Workings!$G$897</definedName>
    <definedName name="IntRateSnrLocal1Debt">[5]Workings!$G$897</definedName>
    <definedName name="IntRateSnrLocal1DebtIn" localSheetId="1">[4]Inputs!$G$362</definedName>
    <definedName name="IntRateSnrLocal1DebtIn" localSheetId="11">[4]Inputs!$G$362</definedName>
    <definedName name="IntRateSnrLocal1DebtIn" localSheetId="0">[4]Inputs!$G$362</definedName>
    <definedName name="IntRateSnrLocal1DebtIn">[5]Inputs!$G$362</definedName>
    <definedName name="IntRateSnrLocal2Debt" localSheetId="1">[4]Workings!$G$1004</definedName>
    <definedName name="IntRateSnrLocal2Debt" localSheetId="11">[4]Workings!$G$1004</definedName>
    <definedName name="IntRateSnrLocal2Debt" localSheetId="0">[4]Workings!$G$1004</definedName>
    <definedName name="IntRateSnrLocal2Debt">[5]Workings!$G$1004</definedName>
    <definedName name="IntRateSnrLocal2DebtIn" localSheetId="1">[4]Inputs!$G$363</definedName>
    <definedName name="IntRateSnrLocal2DebtIn" localSheetId="11">[4]Inputs!$G$363</definedName>
    <definedName name="IntRateSnrLocal2DebtIn" localSheetId="0">[4]Inputs!$G$363</definedName>
    <definedName name="IntRateSnrLocal2DebtIn">[5]Inputs!$G$363</definedName>
    <definedName name="Inv0_LifeTimeTable" localSheetId="11">[2]De2_WO!$A$2:$J$37</definedName>
    <definedName name="Inv0_LifeTimeTable" localSheetId="0">[2]De2_WO!$A$2:$J$37</definedName>
    <definedName name="Inv0_LifeTimeTable">[3]De2_WO!$A$2:$J$37</definedName>
    <definedName name="Inv0_LongLifeConstant" localSheetId="11">[2]inv_WO!$B$3:$B$37</definedName>
    <definedName name="Inv0_LongLifeConstant" localSheetId="0">[2]inv_WO!$B$3:$B$37</definedName>
    <definedName name="Inv0_LongLifeConstant">[3]inv_WO!$B$3:$B$37</definedName>
    <definedName name="Inv0_ShortLifeConstant" localSheetId="11">[2]inv_WO!$C$3:$C$37</definedName>
    <definedName name="Inv0_ShortLifeConstant" localSheetId="0">[2]inv_WO!$C$3:$C$37</definedName>
    <definedName name="Inv0_ShortLifeConstant">[3]inv_WO!$C$3:$C$37</definedName>
    <definedName name="Inv0_TableConstant" localSheetId="11">[2]inv_WO!$E$3:$L$37</definedName>
    <definedName name="Inv0_TableConstant" localSheetId="0">[2]inv_WO!$E$3:$L$37</definedName>
    <definedName name="Inv0_TableConstant">[3]inv_WO!$E$3:$L$37</definedName>
    <definedName name="Inv0_TotalConstant" localSheetId="11">[2]inv_WO!$D$3:$D$37</definedName>
    <definedName name="Inv0_TotalConstant" localSheetId="0">[2]inv_WO!$D$3:$D$37</definedName>
    <definedName name="Inv0_TotalConstant">[3]inv_WO!$D$3:$D$37</definedName>
    <definedName name="Inv0_WWDW_ShortLongConstant" localSheetId="11">[2]inv_WO!$D$98:$D$172</definedName>
    <definedName name="Inv0_WWDW_ShortLongConstant" localSheetId="0">[2]inv_WO!$D$98:$D$172</definedName>
    <definedName name="Inv0_WWDW_ShortLongConstant">[3]inv_WO!$D$98:$D$172</definedName>
    <definedName name="Inv1_aastanr" localSheetId="11">'[6]De1 With'!$BR$76:$BR$794</definedName>
    <definedName name="Inv1_aastanr" localSheetId="0">'[6]De1 With'!$BR$76:$BR$794</definedName>
    <definedName name="Inv1_aastanr">'[7]De1 With'!$BR$76:$BR$794</definedName>
    <definedName name="Inv1_InvCostCurrent" localSheetId="11">'[6]De1 With'!$E$76:$E$794</definedName>
    <definedName name="Inv1_InvCostCurrent" localSheetId="0">'[6]De1 With'!$E$76:$E$794</definedName>
    <definedName name="Inv1_InvCostCurrent">'[7]De1 With'!$E$76:$E$794</definedName>
    <definedName name="Inv1_LifeTimeTable" localSheetId="11">[2]De2_p!$A$2:$J$37</definedName>
    <definedName name="Inv1_LifeTimeTable" localSheetId="0">[2]De2_p!$A$2:$J$37</definedName>
    <definedName name="Inv1_LifeTimeTable">[3]De2_p!$A$2:$J$37</definedName>
    <definedName name="Inv1_LongLifeConstant" localSheetId="11">[2]inv_program!$B$3:$B$37</definedName>
    <definedName name="Inv1_LongLifeConstant" localSheetId="0">[2]inv_program!$B$3:$B$37</definedName>
    <definedName name="Inv1_LongLifeConstant">[3]inv_program!$B$3:$B$37</definedName>
    <definedName name="Inv1_ShortLifeConstant" localSheetId="11">[2]inv_program!$C$3:$C$37</definedName>
    <definedName name="Inv1_ShortLifeConstant" localSheetId="0">[2]inv_program!$C$3:$C$37</definedName>
    <definedName name="Inv1_ShortLifeConstant">[3]inv_program!$C$3:$C$37</definedName>
    <definedName name="Inv1_TableConstant" localSheetId="11">[2]inv_program!$E$3:$L$37</definedName>
    <definedName name="Inv1_TableConstant" localSheetId="0">[2]inv_program!$E$3:$L$37</definedName>
    <definedName name="Inv1_TableConstant">[3]inv_program!$E$3:$L$37</definedName>
    <definedName name="Inv1_TableLongConstant" localSheetId="11">'[6]investment programWITH'!$E$78:$L$112</definedName>
    <definedName name="Inv1_TableLongConstant" localSheetId="0">'[6]investment programWITH'!$E$78:$L$112</definedName>
    <definedName name="Inv1_TableLongConstant">'[7]investment programWITH'!$E$78:$L$112</definedName>
    <definedName name="Inv1_TableShortConstant" localSheetId="11">'[6]investment programWITH'!$E$40:$L$74</definedName>
    <definedName name="Inv1_TableShortConstant" localSheetId="0">'[6]investment programWITH'!$E$40:$L$74</definedName>
    <definedName name="Inv1_TableShortConstant">'[7]investment programWITH'!$E$40:$L$74</definedName>
    <definedName name="Inv1_TotalConstant" localSheetId="11">[2]inv_program!$D$3:$D$37</definedName>
    <definedName name="Inv1_TotalConstant" localSheetId="0">[2]inv_program!$D$3:$D$37</definedName>
    <definedName name="Inv1_TotalConstant">[3]inv_program!$D$3:$D$37</definedName>
    <definedName name="Inv1_WWDW_ShortLongConstant" localSheetId="11">[2]inv_program!$D$98:$D$172</definedName>
    <definedName name="Inv1_WWDW_ShortLongConstant" localSheetId="0">[2]inv_program!$D$98:$D$172</definedName>
    <definedName name="Inv1_WWDW_ShortLongConstant">[3]inv_program!$D$98:$D$172</definedName>
    <definedName name="IRREquityPSPNominal" localSheetId="1">[4]Workings!$G$1212</definedName>
    <definedName name="IRREquityPSPNominal" localSheetId="11">[4]Workings!$G$1212</definedName>
    <definedName name="IRREquityPSPNominal" localSheetId="0">[4]Workings!$G$1212</definedName>
    <definedName name="IRREquityPSPNominal">[5]Workings!$G$1212</definedName>
    <definedName name="IRREquityPSPNominalInclNBV" localSheetId="1">[4]Workings!$G$1210</definedName>
    <definedName name="IRREquityPSPNominalInclNBV" localSheetId="11">[4]Workings!$G$1210</definedName>
    <definedName name="IRREquityPSPNominalInclNBV" localSheetId="0">[4]Workings!$G$1210</definedName>
    <definedName name="IRREquityPSPNominalInclNBV">[5]Workings!$G$1210</definedName>
    <definedName name="IRREquityPSPReal" localSheetId="1">[4]Workings!$G$1213</definedName>
    <definedName name="IRREquityPSPReal" localSheetId="11">[4]Workings!$G$1213</definedName>
    <definedName name="IRREquityPSPReal" localSheetId="0">[4]Workings!$G$1213</definedName>
    <definedName name="IRREquityPSPReal">[5]Workings!$G$1213</definedName>
    <definedName name="IRRProjectPSPNominal" localSheetId="1">[4]Workings!$G$1202</definedName>
    <definedName name="IRRProjectPSPNominal" localSheetId="11">[4]Workings!$G$1202</definedName>
    <definedName name="IRRProjectPSPNominal" localSheetId="0">[4]Workings!$G$1202</definedName>
    <definedName name="IRRProjectPSPNominal">[5]Workings!$G$1202</definedName>
    <definedName name="IRRProjectPSPReal" localSheetId="1">[4]Workings!$G$1203</definedName>
    <definedName name="IRRProjectPSPReal" localSheetId="11">[4]Workings!$G$1203</definedName>
    <definedName name="IRRProjectPSPReal" localSheetId="0">[4]Workings!$G$1203</definedName>
    <definedName name="IRRProjectPSPReal">[5]Workings!$G$1203</definedName>
    <definedName name="itemdescription" localSheetId="17">#REF!</definedName>
    <definedName name="itemdescription" localSheetId="1">#REF!</definedName>
    <definedName name="itemdescription" localSheetId="16">#REF!</definedName>
    <definedName name="itemdescription" localSheetId="3">#REF!</definedName>
    <definedName name="itemdescription" localSheetId="11">#REF!</definedName>
    <definedName name="itemdescription" localSheetId="5">#REF!</definedName>
    <definedName name="itemdescription">#REF!</definedName>
    <definedName name="IV" localSheetId="17">#REF!</definedName>
    <definedName name="IV" localSheetId="16">#REF!</definedName>
    <definedName name="IV" localSheetId="11">#REF!</definedName>
    <definedName name="IV" localSheetId="5">#REF!</definedName>
    <definedName name="IV">#REF!</definedName>
    <definedName name="J" localSheetId="17">#REF!</definedName>
    <definedName name="J" localSheetId="16">#REF!</definedName>
    <definedName name="J" localSheetId="3">#REF!</definedName>
    <definedName name="J" localSheetId="5">#REF!</definedName>
    <definedName name="J">#REF!</definedName>
    <definedName name="jaakv_AREA" localSheetId="11">[2]jaakvaartus!$A$7:$U$653</definedName>
    <definedName name="jaakv_AREA" localSheetId="0">[2]jaakvaartus!$A$7:$U$653</definedName>
    <definedName name="jaakv_AREA">[3]jaakvaartus!$A$7:$U$653</definedName>
    <definedName name="jaamade_valvekulu" localSheetId="11">[25]Inputs!$G$236</definedName>
    <definedName name="jaamade_valvekulu" localSheetId="0">[25]Inputs!$G$236</definedName>
    <definedName name="jaamade_valvekulu">[26]Inputs!$G$236</definedName>
    <definedName name="jaota" localSheetId="1">'[4]Viljandi varad'!$I$40:$J$40</definedName>
    <definedName name="jaota" localSheetId="11">'[4]Viljandi varad'!$I$40:$J$40</definedName>
    <definedName name="jaota" localSheetId="0">'[4]Viljandi varad'!$I$40:$J$40</definedName>
    <definedName name="jaota">'[5]Viljandi varad'!$I$40:$J$40</definedName>
    <definedName name="jaotus_Develop_DW_kulum" localSheetId="11">[2]Inputs!$H$597:$AP$597</definedName>
    <definedName name="jaotus_Develop_DW_kulum" localSheetId="0">[2]Inputs!$H$597:$AP$597</definedName>
    <definedName name="jaotus_Develop_DW_kulum">[3]Inputs!$H$597:$AP$597</definedName>
    <definedName name="Jaotus_develop_WW_kulum" localSheetId="11">[2]Inputs!$H$598:$AP$598</definedName>
    <definedName name="Jaotus_develop_WW_kulum" localSheetId="0">[2]Inputs!$H$598:$AP$598</definedName>
    <definedName name="Jaotus_develop_WW_kulum">[3]Inputs!$H$598:$AP$598</definedName>
    <definedName name="jaotus_DW_kulum" localSheetId="11">[25]Inputs!$H$595:$AK$595</definedName>
    <definedName name="jaotus_DW_kulum" localSheetId="0">[25]Inputs!$H$595:$AK$595</definedName>
    <definedName name="jaotus_DW_kulum">[26]Inputs!$H$595:$AK$595</definedName>
    <definedName name="jaotus_WW_kulum" localSheetId="11">[25]Inputs!$H$596:$AK$596</definedName>
    <definedName name="jaotus_WW_kulum" localSheetId="0">[25]Inputs!$H$596:$AK$596</definedName>
    <definedName name="jaotus_WW_kulum">[26]Inputs!$H$596:$AK$596</definedName>
    <definedName name="jjut">[43]data!$A$5:$A$3000</definedName>
    <definedName name="juht" localSheetId="1">[4]data!$A$5:$A$3000</definedName>
    <definedName name="juht" localSheetId="11">[4]data!$A$5:$A$3000</definedName>
    <definedName name="juht" localSheetId="0">[4]data!$A$5:$A$3000</definedName>
    <definedName name="juht">[5]data!$A$5:$A$3000</definedName>
    <definedName name="JuhtFinSisend" localSheetId="1">[4]finantssisendid!$A$3:$A$1066</definedName>
    <definedName name="JuhtFinSisend" localSheetId="11">[4]finantssisendid!$A$3:$A$1066</definedName>
    <definedName name="JuhtFinSisend" localSheetId="0">[4]finantssisendid!$A$3:$A$1066</definedName>
    <definedName name="JuhtFinSisend">[5]finantssisendid!$A$3:$A$1066</definedName>
    <definedName name="juurde" localSheetId="11">[2]hinnad!$H$4:$AP$4</definedName>
    <definedName name="juurde" localSheetId="0">[2]hinnad!$H$4:$AP$4</definedName>
    <definedName name="juurde">[3]hinnad!$H$4:$AP$4</definedName>
    <definedName name="Juurdeh0" localSheetId="11">'[6]consumption WO'!$C$157:$AG$157</definedName>
    <definedName name="Juurdeh0" localSheetId="0">'[6]consumption WO'!$C$157:$AG$157</definedName>
    <definedName name="Juurdeh0">'[7]consumption WO'!$C$157:$AG$157</definedName>
    <definedName name="juurdeh1" localSheetId="11">'[6]consumption With'!$C$157:$AG$157</definedName>
    <definedName name="juurdeh1" localSheetId="0">'[6]consumption With'!$C$157:$AG$157</definedName>
    <definedName name="juurdeh1">'[7]consumption With'!$C$157:$AG$157</definedName>
    <definedName name="KA_ettevõte" localSheetId="1">[4]Workings!#REF!</definedName>
    <definedName name="KA_ettevõte" localSheetId="16">[5]Workings!#REF!</definedName>
    <definedName name="KA_ettevõte" localSheetId="11">[4]Workings!#REF!</definedName>
    <definedName name="KA_ettevõte" localSheetId="0">[4]Workings!#REF!</definedName>
    <definedName name="KA_ettevõte">[5]Workings!#REF!</definedName>
    <definedName name="Kadrina" localSheetId="11">[2]KOOND!$P$6</definedName>
    <definedName name="Kadrina" localSheetId="0">[2]KOOND!$P$6</definedName>
    <definedName name="Kadrina">[3]KOOND!$P$6</definedName>
    <definedName name="Kardla" localSheetId="11">[27]KOOND!$D$10</definedName>
    <definedName name="Kardla" localSheetId="0">[27]KOOND!$D$10</definedName>
    <definedName name="Kardla">[28]KOOND!$D$10</definedName>
    <definedName name="kasv_DW_pikkus" localSheetId="11">'[2] '!$P$4</definedName>
    <definedName name="kasv_DW_pikkus" localSheetId="0">'[2] '!$P$4</definedName>
    <definedName name="kasv_DW_pikkus">'[3] '!$P$4</definedName>
    <definedName name="kasv_DW_WW_pikkus" localSheetId="11">'[2] '!$R$4</definedName>
    <definedName name="kasv_DW_WW_pikkus" localSheetId="0">'[2] '!$R$4</definedName>
    <definedName name="kasv_DW_WW_pikkus">'[3] '!$R$4</definedName>
    <definedName name="kasv_WW_pikkus" localSheetId="11">'[2] '!$Q$4</definedName>
    <definedName name="kasv_WW_pikkus" localSheetId="0">'[2] '!$Q$4</definedName>
    <definedName name="kasv_WW_pikkus">'[3] '!$Q$4</definedName>
    <definedName name="KemikaalReovesi10" localSheetId="11">[2]jaotus!$D$157:$AG$157</definedName>
    <definedName name="KemikaalReovesi10" localSheetId="0">[2]jaotus!$D$157:$AG$157</definedName>
    <definedName name="KemikaalReovesi10">[3]jaotus!$D$157:$AG$157</definedName>
    <definedName name="KemikaalReovesi11" localSheetId="11">[2]jaotus!$D$158:$AG$158</definedName>
    <definedName name="KemikaalReovesi11" localSheetId="0">[2]jaotus!$D$158:$AG$158</definedName>
    <definedName name="KemikaalReovesi11">[3]jaotus!$D$158:$AG$158</definedName>
    <definedName name="KemikaalReovesi12" localSheetId="11">[2]jaotus!$D$159:$AG$159</definedName>
    <definedName name="KemikaalReovesi12" localSheetId="0">[2]jaotus!$D$159:$AG$159</definedName>
    <definedName name="KemikaalReovesi12">[3]jaotus!$D$159:$AG$159</definedName>
    <definedName name="KemikaalVesi1" localSheetId="11">[2]jaotus!$D$138:$AG$138</definedName>
    <definedName name="KemikaalVesi1" localSheetId="0">[2]jaotus!$D$138:$AG$138</definedName>
    <definedName name="KemikaalVesi1">[3]jaotus!$D$138:$AG$138</definedName>
    <definedName name="KemikaalVesi2" localSheetId="11">[2]jaotus!$D$139:$AG$139</definedName>
    <definedName name="KemikaalVesi2" localSheetId="0">[2]jaotus!$D$139:$AG$139</definedName>
    <definedName name="KemikaalVesi2">[3]jaotus!$D$139:$AG$139</definedName>
    <definedName name="KemikaalVesi3" localSheetId="11">[2]jaotus!$D$140:$AG$140</definedName>
    <definedName name="KemikaalVesi3" localSheetId="0">[2]jaotus!$D$140:$AG$140</definedName>
    <definedName name="KemikaalVesi3">[3]jaotus!$D$140:$AG$140</definedName>
    <definedName name="KemikaalVesi4" localSheetId="11">[2]jaotus!$D$141:$AG$141</definedName>
    <definedName name="KemikaalVesi4" localSheetId="0">[2]jaotus!$D$141:$AG$141</definedName>
    <definedName name="KemikaalVesi4">[3]jaotus!$D$141:$AG$141</definedName>
    <definedName name="KemikaalVesi5" localSheetId="11">[2]jaotus!$D$142:$AG$142</definedName>
    <definedName name="KemikaalVesi5" localSheetId="0">[2]jaotus!$D$142:$AG$142</definedName>
    <definedName name="KemikaalVesi5">[3]jaotus!$D$142:$AG$142</definedName>
    <definedName name="keskkonnamaksud_ei_kasva" localSheetId="1">[4]Inputs!$E$476</definedName>
    <definedName name="keskkonnamaksud_ei_kasva" localSheetId="11">[4]Inputs!$E$476</definedName>
    <definedName name="keskkonnamaksud_ei_kasva" localSheetId="0">[4]Inputs!$E$476</definedName>
    <definedName name="keskkonnamaksud_ei_kasva">[5]Inputs!$E$476</definedName>
    <definedName name="keskmine_TAX_DW" localSheetId="11">[39]jaotus!$D$131:$AG$131</definedName>
    <definedName name="keskmine_TAX_DW" localSheetId="0">[39]jaotus!$D$131:$AG$131</definedName>
    <definedName name="keskmine_TAX_DW">[40]jaotus!$D$131:$AG$131</definedName>
    <definedName name="KeskmineHindGrantRateArvutuseks" localSheetId="1">[4]Workings!$H$266:$AK$266</definedName>
    <definedName name="KeskmineHindGrantRateArvutuseks" localSheetId="11">[4]Workings!$H$266:$AK$266</definedName>
    <definedName name="KeskmineHindGrantRateArvutuseks" localSheetId="0">[4]Workings!$H$266:$AK$266</definedName>
    <definedName name="KeskmineHindGrantRateArvutuseks">[5]Workings!$H$266:$AK$266</definedName>
    <definedName name="KNommeOut" localSheetId="11">[16]omaosalused!$B$22</definedName>
    <definedName name="KNommeOut" localSheetId="0">[16]omaosalused!$B$22</definedName>
    <definedName name="KNommeOut">[17]omaosalused!$B$22</definedName>
    <definedName name="KoguPiirkonnasElanikeKanal" localSheetId="11">[25]Inputs!$H$548:$AK$548</definedName>
    <definedName name="KoguPiirkonnasElanikeKanal" localSheetId="0">[25]Inputs!$H$548:$AK$548</definedName>
    <definedName name="KoguPiirkonnasElanikeKanal">[26]Inputs!$H$548:$AK$548</definedName>
    <definedName name="KoguPiirkonnasElanikeVesi" localSheetId="11">[25]Inputs!$H$547:$AK$547</definedName>
    <definedName name="KoguPiirkonnasElanikeVesi" localSheetId="0">[25]Inputs!$H$547:$AK$547</definedName>
    <definedName name="KoguPiirkonnasElanikeVesi">[26]Inputs!$H$547:$AK$547</definedName>
    <definedName name="KoguPiirkonnasJuriidilisteKanal" localSheetId="11">[25]Inputs!$H$550:$AK$550</definedName>
    <definedName name="KoguPiirkonnasJuriidilisteKanal" localSheetId="0">[25]Inputs!$H$550:$AK$550</definedName>
    <definedName name="KoguPiirkonnasJuriidilisteKanal">[26]Inputs!$H$550:$AK$550</definedName>
    <definedName name="KoguPiirkonnasJuriidilisteVesi" localSheetId="11">[25]Inputs!$H$549:$AK$549</definedName>
    <definedName name="KoguPiirkonnasJuriidilisteVesi" localSheetId="0">[25]Inputs!$H$549:$AK$549</definedName>
    <definedName name="KoguPiirkonnasJuriidilisteVesi">[26]Inputs!$H$549:$AK$549</definedName>
    <definedName name="Kohila" localSheetId="11">[27]KOOND!$D$4</definedName>
    <definedName name="Kohila" localSheetId="0">[27]KOOND!$D$4</definedName>
    <definedName name="Kohila">[28]KOOND!$D$4</definedName>
    <definedName name="koormuse_aeg" localSheetId="17">#REF!</definedName>
    <definedName name="koormuse_aeg" localSheetId="1">#REF!</definedName>
    <definedName name="koormuse_aeg" localSheetId="16">#REF!</definedName>
    <definedName name="koormuse_aeg" localSheetId="3">#REF!</definedName>
    <definedName name="koormuse_aeg" localSheetId="11">#REF!</definedName>
    <definedName name="koormuse_aeg" localSheetId="5">#REF!</definedName>
    <definedName name="koormuse_aeg">#REF!</definedName>
    <definedName name="korrig_DW" localSheetId="11">[2]Inputs!$J$303</definedName>
    <definedName name="korrig_DW" localSheetId="0">[2]Inputs!$J$303</definedName>
    <definedName name="korrig_DW">[3]Inputs!$J$303</definedName>
    <definedName name="korrig_WW" localSheetId="11">[2]Inputs!$J$304</definedName>
    <definedName name="korrig_WW" localSheetId="0">[2]Inputs!$J$304</definedName>
    <definedName name="korrig_WW">[3]Inputs!$J$304</definedName>
    <definedName name="kovi_rajatised" localSheetId="11">[2]omaosalused!$B$5:$B$9</definedName>
    <definedName name="kovi_rajatised" localSheetId="0">[2]omaosalused!$B$5:$B$9</definedName>
    <definedName name="kovi_rajatised">[3]omaosalused!$B$5:$B$9</definedName>
    <definedName name="kovid" localSheetId="1">[44]jaotus!$A$6:$A$19</definedName>
    <definedName name="kovid" localSheetId="11">[44]jaotus!$A$6:$A$19</definedName>
    <definedName name="kovid" localSheetId="0">[44]jaotus!$A$6:$A$19</definedName>
    <definedName name="kovid">[45]jaotus!$A$6:$A$19</definedName>
    <definedName name="kovinimed" localSheetId="1">[10]abi!$B$7:$B$20</definedName>
    <definedName name="kovinimed" localSheetId="11">[10]abi!$B$7:$B$20</definedName>
    <definedName name="kovinimed" localSheetId="0">[10]abi!$B$7:$B$20</definedName>
    <definedName name="kovinimed">[11]abi!$B$7:$B$20</definedName>
    <definedName name="kovvid" localSheetId="1">[4]KOOND!$C$7:$C$20</definedName>
    <definedName name="kovvid" localSheetId="11">[4]KOOND!$C$7:$C$20</definedName>
    <definedName name="kovvid" localSheetId="0">[4]KOOND!$C$7:$C$20</definedName>
    <definedName name="kovvid">[5]KOOND!$C$7:$C$20</definedName>
    <definedName name="KULUD" localSheetId="17">[46]ÜVKAK_FIN!$A$38:$A$45</definedName>
    <definedName name="KULUD" localSheetId="16">#REF!</definedName>
    <definedName name="kulud" localSheetId="3">[47]FIN_AN!$A$65:$A$74</definedName>
    <definedName name="KULUD" localSheetId="11">[48]ÜVKAK_FIN!$A$37:$A$44</definedName>
    <definedName name="KULUD" localSheetId="5">[46]ÜVKAK_FIN!$A$38:$A$45</definedName>
    <definedName name="KULUD" localSheetId="0">[48]ÜVKAK_FIN!$A$37:$A$44</definedName>
    <definedName name="KULUD">ÜVKAK_FIN!$A$36:$A$42</definedName>
    <definedName name="KULULIIGID">'[49]Maht&amp;Kulud_0_st'!$A$90:$A$106</definedName>
    <definedName name="kululist" localSheetId="11">[25]struktuur!$B$266:$B$283</definedName>
    <definedName name="kululist" localSheetId="0">[25]struktuur!$B$266:$B$283</definedName>
    <definedName name="kululist">[26]struktuur!$B$266:$B$283</definedName>
    <definedName name="kvaternaar" localSheetId="11">[2]jaotus!$D$132:$AG$132</definedName>
    <definedName name="kvaternaar" localSheetId="0">[2]jaotus!$D$132:$AG$132</definedName>
    <definedName name="kvaternaar">[3]jaotus!$D$132:$AG$132</definedName>
    <definedName name="kWh_DW_pumpingRow" localSheetId="11">[2]Inputs!$H$234:$AP$234</definedName>
    <definedName name="kWh_DW_pumpingRow" localSheetId="0">[2]Inputs!$H$234:$AP$234</definedName>
    <definedName name="kWh_DW_pumpingRow">[3]Inputs!$H$234:$AP$234</definedName>
    <definedName name="kWh_WW_pumpingRow" localSheetId="11">[2]Inputs!$H$235:$AP$235</definedName>
    <definedName name="kWh_WW_pumpingRow" localSheetId="0">[2]Inputs!$H$235:$AP$235</definedName>
    <definedName name="kWh_WW_pumpingRow">[3]Inputs!$H$235:$AP$235</definedName>
    <definedName name="kWh_WW_treatmentRow" localSheetId="11">[2]Inputs!$H$236:$AP$236</definedName>
    <definedName name="kWh_WW_treatmentRow" localSheetId="0">[2]Inputs!$H$236:$AP$236</definedName>
    <definedName name="kWh_WW_treatmentRow">[3]Inputs!$H$236:$AP$236</definedName>
    <definedName name="kWhPerVolIntoSupply1Base" localSheetId="1">[4]Workings!$G$457</definedName>
    <definedName name="kWhPerVolIntoSupply1Base" localSheetId="11">[4]Workings!$G$457</definedName>
    <definedName name="kWhPerVolIntoSupply1Base" localSheetId="0">[4]Workings!$G$457</definedName>
    <definedName name="kWhPerVolIntoSupply1Base">[5]Workings!$G$457</definedName>
    <definedName name="kWhPerVolIntoSupply1BaseIn" localSheetId="1">[4]Inputs!$G$215</definedName>
    <definedName name="kWhPerVolIntoSupply1BaseIn" localSheetId="11">[4]Inputs!$G$215</definedName>
    <definedName name="kWhPerVolIntoSupply1BaseIn" localSheetId="0">[4]Inputs!$G$215</definedName>
    <definedName name="kWhPerVolIntoSupply1BaseIn">[5]Inputs!$G$215</definedName>
    <definedName name="kWhPerVolIntoSupply1Factor" localSheetId="1">[4]Workings!$H$458:$AK$458</definedName>
    <definedName name="kWhPerVolIntoSupply1Factor" localSheetId="11">[4]Workings!$H$458:$AK$458</definedName>
    <definedName name="kWhPerVolIntoSupply1Factor" localSheetId="0">[4]Workings!$H$458:$AK$458</definedName>
    <definedName name="kWhPerVolIntoSupply1Factor">[5]Workings!$H$458:$AK$458</definedName>
    <definedName name="kWhPerVolIntoSupply1FactorIn" localSheetId="1">[4]Inputs!$H$216:$AK$216</definedName>
    <definedName name="kWhPerVolIntoSupply1FactorIn" localSheetId="11">[4]Inputs!$H$216:$AK$216</definedName>
    <definedName name="kWhPerVolIntoSupply1FactorIn" localSheetId="0">[4]Inputs!$H$216:$AK$216</definedName>
    <definedName name="kWhPerVolIntoSupply1FactorIn">[5]Inputs!$H$216:$AK$216</definedName>
    <definedName name="kWhPerVolIntoSupply2Base" localSheetId="1">[4]Workings!$G$459</definedName>
    <definedName name="kWhPerVolIntoSupply2Base" localSheetId="11">[4]Workings!$G$459</definedName>
    <definedName name="kWhPerVolIntoSupply2Base" localSheetId="0">[4]Workings!$G$459</definedName>
    <definedName name="kWhPerVolIntoSupply2Base">[5]Workings!$G$459</definedName>
    <definedName name="kWhPerVolIntoSupply2BaseIn" localSheetId="1">[4]Inputs!$G$217</definedName>
    <definedName name="kWhPerVolIntoSupply2BaseIn" localSheetId="11">[4]Inputs!$G$217</definedName>
    <definedName name="kWhPerVolIntoSupply2BaseIn" localSheetId="0">[4]Inputs!$G$217</definedName>
    <definedName name="kWhPerVolIntoSupply2BaseIn">[5]Inputs!$G$217</definedName>
    <definedName name="kWhPerVolIntoSupply2Factor" localSheetId="1">[4]Workings!$H$460:$AK$460</definedName>
    <definedName name="kWhPerVolIntoSupply2Factor" localSheetId="11">[4]Workings!$H$460:$AK$460</definedName>
    <definedName name="kWhPerVolIntoSupply2Factor" localSheetId="0">[4]Workings!$H$460:$AK$460</definedName>
    <definedName name="kWhPerVolIntoSupply2Factor">[5]Workings!$H$460:$AK$460</definedName>
    <definedName name="kWhPerVolIntoSupply2FactorIn" localSheetId="1">[4]Inputs!$H$218:$AK$218</definedName>
    <definedName name="kWhPerVolIntoSupply2FactorIn" localSheetId="11">[4]Inputs!$H$218:$AK$218</definedName>
    <definedName name="kWhPerVolIntoSupply2FactorIn" localSheetId="0">[4]Inputs!$H$218:$AK$218</definedName>
    <definedName name="kWhPerVolIntoSupply2FactorIn">[5]Inputs!$H$218:$AK$218</definedName>
    <definedName name="kWhPerVolIntoSupply3Base" localSheetId="1">[4]Workings!$G$461</definedName>
    <definedName name="kWhPerVolIntoSupply3Base" localSheetId="11">[4]Workings!$G$461</definedName>
    <definedName name="kWhPerVolIntoSupply3Base" localSheetId="0">[4]Workings!$G$461</definedName>
    <definedName name="kWhPerVolIntoSupply3Base">[5]Workings!$G$461</definedName>
    <definedName name="kWhPerVolIntoSupply3BaseIn" localSheetId="1">[4]Inputs!$G$219</definedName>
    <definedName name="kWhPerVolIntoSupply3BaseIn" localSheetId="11">[4]Inputs!$G$219</definedName>
    <definedName name="kWhPerVolIntoSupply3BaseIn" localSheetId="0">[4]Inputs!$G$219</definedName>
    <definedName name="kWhPerVolIntoSupply3BaseIn">[5]Inputs!$G$219</definedName>
    <definedName name="kWhPerVolIntoSupply3Factor" localSheetId="1">[4]Workings!$H$462:$AK$462</definedName>
    <definedName name="kWhPerVolIntoSupply3Factor" localSheetId="11">[4]Workings!$H$462:$AK$462</definedName>
    <definedName name="kWhPerVolIntoSupply3Factor" localSheetId="0">[4]Workings!$H$462:$AK$462</definedName>
    <definedName name="kWhPerVolIntoSupply3Factor">[5]Workings!$H$462:$AK$462</definedName>
    <definedName name="kWhPerVolIntoSupply3FactorIn" localSheetId="1">[4]Inputs!$H$220:$AK$220</definedName>
    <definedName name="kWhPerVolIntoSupply3FactorIn" localSheetId="11">[4]Inputs!$H$220:$AK$220</definedName>
    <definedName name="kWhPerVolIntoSupply3FactorIn" localSheetId="0">[4]Inputs!$H$220:$AK$220</definedName>
    <definedName name="kWhPerVolIntoSupply3FactorIn">[5]Inputs!$H$220:$AK$220</definedName>
    <definedName name="kWhPerVolIntoSupply4Base" localSheetId="1">[4]Workings!$G$463</definedName>
    <definedName name="kWhPerVolIntoSupply4Base" localSheetId="11">[4]Workings!$G$463</definedName>
    <definedName name="kWhPerVolIntoSupply4Base" localSheetId="0">[4]Workings!$G$463</definedName>
    <definedName name="kWhPerVolIntoSupply4Base">[5]Workings!$G$463</definedName>
    <definedName name="kWhPerVolIntoSupply4BaseIn" localSheetId="1">[4]Inputs!$G$221</definedName>
    <definedName name="kWhPerVolIntoSupply4BaseIn" localSheetId="11">[4]Inputs!$G$221</definedName>
    <definedName name="kWhPerVolIntoSupply4BaseIn" localSheetId="0">[4]Inputs!$G$221</definedName>
    <definedName name="kWhPerVolIntoSupply4BaseIn">[5]Inputs!$G$221</definedName>
    <definedName name="kWhPerVolIntoSupply4Factor" localSheetId="1">[4]Workings!$H$464:$AK$464</definedName>
    <definedName name="kWhPerVolIntoSupply4Factor" localSheetId="11">[4]Workings!$H$464:$AK$464</definedName>
    <definedName name="kWhPerVolIntoSupply4Factor" localSheetId="0">[4]Workings!$H$464:$AK$464</definedName>
    <definedName name="kWhPerVolIntoSupply4Factor">[5]Workings!$H$464:$AK$464</definedName>
    <definedName name="kWhPerVolIntoSupply4FactorIn" localSheetId="1">[4]Inputs!$H$222:$AK$222</definedName>
    <definedName name="kWhPerVolIntoSupply4FactorIn" localSheetId="11">[4]Inputs!$H$222:$AK$222</definedName>
    <definedName name="kWhPerVolIntoSupply4FactorIn" localSheetId="0">[4]Inputs!$H$222:$AK$222</definedName>
    <definedName name="kWhPerVolIntoSupply4FactorIn">[5]Inputs!$H$222:$AK$222</definedName>
    <definedName name="kWhPerVolSewagePumpedBase" localSheetId="1">[4]Workings!$G$497</definedName>
    <definedName name="kWhPerVolSewagePumpedBase" localSheetId="11">[4]Workings!$G$497</definedName>
    <definedName name="kWhPerVolSewagePumpedBase" localSheetId="0">[4]Workings!$G$497</definedName>
    <definedName name="kWhPerVolSewagePumpedBase">[5]Workings!$G$497</definedName>
    <definedName name="kWhPerVolSewagePumpedBaseIn" localSheetId="1">[4]Inputs!$G$238</definedName>
    <definedName name="kWhPerVolSewagePumpedBaseIn" localSheetId="11">[4]Inputs!$G$238</definedName>
    <definedName name="kWhPerVolSewagePumpedBaseIn" localSheetId="0">[4]Inputs!$G$238</definedName>
    <definedName name="kWhPerVolSewagePumpedBaseIn">[5]Inputs!$G$238</definedName>
    <definedName name="kWhPerVolSewagePumpedFactor" localSheetId="1">[4]Workings!$H$498:$AK$498</definedName>
    <definedName name="kWhPerVolSewagePumpedFactor" localSheetId="11">[4]Workings!$H$498:$AK$498</definedName>
    <definedName name="kWhPerVolSewagePumpedFactor" localSheetId="0">[4]Workings!$H$498:$AK$498</definedName>
    <definedName name="kWhPerVolSewagePumpedFactor">[5]Workings!$H$498:$AK$498</definedName>
    <definedName name="kWhPerVolSewagePumpedFactorIn" localSheetId="1">[4]Inputs!$H$239:$AK$239</definedName>
    <definedName name="kWhPerVolSewagePumpedFactorIn" localSheetId="11">[4]Inputs!$H$239:$AK$239</definedName>
    <definedName name="kWhPerVolSewagePumpedFactorIn" localSheetId="0">[4]Inputs!$H$239:$AK$239</definedName>
    <definedName name="kWhPerVolSewagePumpedFactorIn">[5]Inputs!$H$239:$AK$239</definedName>
    <definedName name="kWhPerVolToWWTWBase" localSheetId="1">[4]Workings!$G$502</definedName>
    <definedName name="kWhPerVolToWWTWBase" localSheetId="11">[4]Workings!$G$502</definedName>
    <definedName name="kWhPerVolToWWTWBase" localSheetId="0">[4]Workings!$G$502</definedName>
    <definedName name="kWhPerVolToWWTWBase">[5]Workings!$G$502</definedName>
    <definedName name="kWhPerVolToWWTWBaseIn" localSheetId="1">[4]Inputs!$G$240</definedName>
    <definedName name="kWhPerVolToWWTWBaseIn" localSheetId="11">[4]Inputs!$G$240</definedName>
    <definedName name="kWhPerVolToWWTWBaseIn" localSheetId="0">[4]Inputs!$G$240</definedName>
    <definedName name="kWhPerVolToWWTWBaseIn">[5]Inputs!$G$240</definedName>
    <definedName name="kWhPerVolToWWTWBEforeInvestmentsIn" localSheetId="1">[4]Inputs!$E$240</definedName>
    <definedName name="kWhPerVolToWWTWBEforeInvestmentsIn" localSheetId="11">[4]Inputs!$E$240</definedName>
    <definedName name="kWhPerVolToWWTWBEforeInvestmentsIn" localSheetId="0">[4]Inputs!$E$240</definedName>
    <definedName name="kWhPerVolToWWTWBEforeInvestmentsIn">[5]Inputs!$E$240</definedName>
    <definedName name="kWhPerVolToWWTWFactor" localSheetId="1">[4]Workings!$H$503:$AK$503</definedName>
    <definedName name="kWhPerVolToWWTWFactor" localSheetId="11">[4]Workings!$H$503:$AK$503</definedName>
    <definedName name="kWhPerVolToWWTWFactor" localSheetId="0">[4]Workings!$H$503:$AK$503</definedName>
    <definedName name="kWhPerVolToWWTWFactor">[5]Workings!$H$503:$AK$503</definedName>
    <definedName name="kWhPerVolToWWTWFactorIn" localSheetId="1">[4]Inputs!$H$241:$AK$241</definedName>
    <definedName name="kWhPerVolToWWTWFactorIn" localSheetId="11">[4]Inputs!$H$241:$AK$241</definedName>
    <definedName name="kWhPerVolToWWTWFactorIn" localSheetId="0">[4]Inputs!$H$241:$AK$241</definedName>
    <definedName name="kWhPerVolToWWTWFactorIn">[5]Inputs!$H$241:$AK$241</definedName>
    <definedName name="kWhVariableSewagePumped" localSheetId="1">[4]Workings!$H$499:$AK$499</definedName>
    <definedName name="kWhVariableSewagePumped" localSheetId="11">[4]Workings!$H$499:$AK$499</definedName>
    <definedName name="kWhVariableSewagePumped" localSheetId="0">[4]Workings!$H$499:$AK$499</definedName>
    <definedName name="kWhVariableSewagePumped">[5]Workings!$H$499:$AK$499</definedName>
    <definedName name="kWhVariableWater" localSheetId="1">[4]Workings!$H$465:$AK$465</definedName>
    <definedName name="kWhVariableWater" localSheetId="11">[4]Workings!$H$465:$AK$465</definedName>
    <definedName name="kWhVariableWater" localSheetId="0">[4]Workings!$H$465:$AK$465</definedName>
    <definedName name="kWhVariableWater">[5]Workings!$H$465:$AK$465</definedName>
    <definedName name="kWhVariableWWTW" localSheetId="1">[4]Workings!$H$504:$AK$504</definedName>
    <definedName name="kWhVariableWWTW" localSheetId="11">[4]Workings!$H$504:$AK$504</definedName>
    <definedName name="kWhVariableWWTW" localSheetId="0">[4]Workings!$H$504:$AK$504</definedName>
    <definedName name="kWhVariableWWTW">[5]Workings!$H$504:$AK$504</definedName>
    <definedName name="LabourEfficiencyBeforeInvestmentsIn" localSheetId="1">[4]Inputs!$G$209</definedName>
    <definedName name="LabourEfficiencyBeforeInvestmentsIn" localSheetId="11">[4]Inputs!$G$209</definedName>
    <definedName name="LabourEfficiencyBeforeInvestmentsIn" localSheetId="0">[4]Inputs!$G$209</definedName>
    <definedName name="LabourEfficiencyBeforeInvestmentsIn">[5]Inputs!$G$209</definedName>
    <definedName name="Laekvere" localSheetId="11">[2]KOOND!$D$4</definedName>
    <definedName name="Laekvere" localSheetId="0">[2]KOOND!$D$4</definedName>
    <definedName name="Laekvere">[3]KOOND!$D$4</definedName>
    <definedName name="Lcd" localSheetId="1">[4]Workings!$H$341:$AK$341</definedName>
    <definedName name="Lcd" localSheetId="11">[4]Workings!$H$341:$AK$341</definedName>
    <definedName name="Lcd" localSheetId="0">[4]Workings!$H$341:$AK$341</definedName>
    <definedName name="Lcd">[5]Workings!$H$341:$AK$341</definedName>
    <definedName name="lcd_DW" localSheetId="11">[18]questionnaire!$D$1:$X$1</definedName>
    <definedName name="lcd_DW" localSheetId="0">[18]questionnaire!$D$1:$X$1</definedName>
    <definedName name="lcd_DW">[19]questionnaire!$D$1:$X$1</definedName>
    <definedName name="Lcd_WW" localSheetId="11">[2]ben1!$D$7:$AG$7</definedName>
    <definedName name="Lcd_WW" localSheetId="0">[2]ben1!$D$7:$AG$7</definedName>
    <definedName name="Lcd_WW">[3]ben1!$D$7:$AG$7</definedName>
    <definedName name="LcdBaseIn" localSheetId="1">[4]Inputs!$G$21</definedName>
    <definedName name="LcdBaseIn" localSheetId="11">[4]Inputs!$G$21</definedName>
    <definedName name="LcdBaseIn" localSheetId="0">[4]Inputs!$G$21</definedName>
    <definedName name="LcdBaseIn">[5]Inputs!$G$21</definedName>
    <definedName name="LcdIn" localSheetId="1">[4]Inputs!$H$22:$AK$22</definedName>
    <definedName name="LcdIn" localSheetId="11">[4]Inputs!$H$22:$AK$22</definedName>
    <definedName name="LcdIn" localSheetId="0">[4]Inputs!$H$22:$AK$22</definedName>
    <definedName name="LcdIn">[5]Inputs!$H$22:$AK$22</definedName>
    <definedName name="Lcl_DW" localSheetId="11">[2]ben1!$D$6:$AG$6</definedName>
    <definedName name="Lcl_DW" localSheetId="0">[2]ben1!$D$6:$AG$6</definedName>
    <definedName name="Lcl_DW">[3]ben1!$D$6:$AG$6</definedName>
    <definedName name="Leibkond" localSheetId="16">#REF!</definedName>
    <definedName name="Leibkond" localSheetId="11">#REF!</definedName>
    <definedName name="Leibkond">#REF!</definedName>
    <definedName name="Leibkonna_suur" localSheetId="16">#REF!</definedName>
    <definedName name="Leibkonna_suur" localSheetId="11">#REF!</definedName>
    <definedName name="Leibkonna_suur">#REF!</definedName>
    <definedName name="Leibkonna_suurus" localSheetId="16">#REF!</definedName>
    <definedName name="Leibkonna_suurus" localSheetId="11">#REF!</definedName>
    <definedName name="Leibkonna_suurus">#REF!</definedName>
    <definedName name="Leibkonna_suurus_DP" localSheetId="16">#REF!</definedName>
    <definedName name="Leibkonna_suurus_DP">#REF!</definedName>
    <definedName name="len_TOTAL" localSheetId="11">[25]vorm!$V$1</definedName>
    <definedName name="len_TOTAL" localSheetId="0">[25]vorm!$V$1</definedName>
    <definedName name="len_TOTAL">[26]vorm!$V$1</definedName>
    <definedName name="len_WW" localSheetId="11">[25]vorm!$U$1</definedName>
    <definedName name="len_WW" localSheetId="0">[25]vorm!$U$1</definedName>
    <definedName name="len_WW">[26]vorm!$U$1</definedName>
    <definedName name="Life_capexDW" localSheetId="11">[2]ben1!$B$79</definedName>
    <definedName name="Life_capexDW" localSheetId="0">[2]ben1!$B$79</definedName>
    <definedName name="Life_capexDW">[3]ben1!$B$79</definedName>
    <definedName name="Life_capexWW" localSheetId="11">[2]ben1!$B$30</definedName>
    <definedName name="Life_capexWW" localSheetId="0">[2]ben1!$B$30</definedName>
    <definedName name="Life_capexWW">[3]ben1!$B$30</definedName>
    <definedName name="Life_DWOption2Long" localSheetId="11">[2]ben1!$B$110</definedName>
    <definedName name="Life_DWOption2Long" localSheetId="0">[2]ben1!$B$110</definedName>
    <definedName name="Life_DWOption2Long">[3]ben1!$B$110</definedName>
    <definedName name="Life_DWOption2Short" localSheetId="11">[2]ben1!$B$109</definedName>
    <definedName name="Life_DWOption2Short" localSheetId="0">[2]ben1!$B$109</definedName>
    <definedName name="Life_DWOption2Short">[3]ben1!$B$109</definedName>
    <definedName name="Life_WWOption2Long" localSheetId="11">[2]ben1!$B$58</definedName>
    <definedName name="Life_WWOption2Long" localSheetId="0">[2]ben1!$B$58</definedName>
    <definedName name="Life_WWOption2Long">[3]ben1!$B$58</definedName>
    <definedName name="Life_WWoption2Short" localSheetId="11">[2]ben1!$B$57</definedName>
    <definedName name="Life_WWoption2Short" localSheetId="0">[2]ben1!$B$57</definedName>
    <definedName name="Life_WWoption2Short">[3]ben1!$B$57</definedName>
    <definedName name="Lifetime_sihtfinantseeringOpening" localSheetId="11">[25]Workings!$G$1021</definedName>
    <definedName name="Lifetime_sihtfinantseeringOpening" localSheetId="0">[25]Workings!$G$1021</definedName>
    <definedName name="Lifetime_sihtfinantseeringOpening">[26]Workings!$G$1021</definedName>
    <definedName name="Lifetime_SihtfinantseeringOpeningIn" localSheetId="11">[25]Inputs!$J$300</definedName>
    <definedName name="Lifetime_SihtfinantseeringOpeningIn" localSheetId="0">[25]Inputs!$J$300</definedName>
    <definedName name="Lifetime_SihtfinantseeringOpeningIn">[26]Inputs!$J$300</definedName>
    <definedName name="liitumiste_jaotus" localSheetId="1">'[50]  '!$D$3:$S$3</definedName>
    <definedName name="liitumiste_jaotus" localSheetId="11">'[50]  '!$D$3:$S$3</definedName>
    <definedName name="liitumiste_jaotus" localSheetId="0">'[50]  '!$D$3:$S$3</definedName>
    <definedName name="liitumiste_jaotus">'[51]  '!$D$3:$S$3</definedName>
    <definedName name="liitumiste_jaotusLINN" localSheetId="11">[2]jaotus!$D$2:$S$2</definedName>
    <definedName name="liitumiste_jaotusLINN" localSheetId="0">[2]jaotus!$D$2:$S$2</definedName>
    <definedName name="liitumiste_jaotusLINN">[3]jaotus!$D$2:$S$2</definedName>
    <definedName name="lisakasv" localSheetId="1">'[52]TOTAL opt'!$B$87</definedName>
    <definedName name="lisakasv" localSheetId="11">'[52]TOTAL opt'!$B$87</definedName>
    <definedName name="lisakasv" localSheetId="0">'[52]TOTAL opt'!$B$87</definedName>
    <definedName name="lisakasv">'[53]TOTAL opt'!$B$87</definedName>
    <definedName name="LIST_rajatiste_liigid" localSheetId="11">[2]uhikhinnad!$Q$1:$Q$7</definedName>
    <definedName name="LIST_rajatiste_liigid" localSheetId="0">[2]uhikhinnad!$Q$1:$Q$7</definedName>
    <definedName name="LIST_rajatiste_liigid">[3]uhikhinnad!$Q$1:$Q$7</definedName>
    <definedName name="list2_DW_2007" localSheetId="11">[23]VESI!$J$3:$J$72</definedName>
    <definedName name="list2_DW_2007" localSheetId="0">[23]VESI!$J$3:$J$72</definedName>
    <definedName name="list2_DW_2007">[24]VESI!$J$3:$J$72</definedName>
    <definedName name="list2_WW_2007" localSheetId="11">[23]KANAL!$J$3:$J$86</definedName>
    <definedName name="list2_WW_2007" localSheetId="0">[23]KANAL!$J$3:$J$86</definedName>
    <definedName name="list2_WW_2007">[24]KANAL!$J$3:$J$86</definedName>
    <definedName name="loppaasta" localSheetId="11">[2]jaakvaartus!$U$5</definedName>
    <definedName name="loppaasta" localSheetId="0">[2]jaakvaartus!$U$5</definedName>
    <definedName name="loppaasta">[3]jaakvaartus!$U$5</definedName>
    <definedName name="Lubi_LongTime" localSheetId="17">#REF!</definedName>
    <definedName name="Lubi_LongTime" localSheetId="1">#REF!</definedName>
    <definedName name="Lubi_LongTime" localSheetId="16">#REF!</definedName>
    <definedName name="Lubi_LongTime" localSheetId="3">#REF!</definedName>
    <definedName name="Lubi_LongTime" localSheetId="11">#REF!</definedName>
    <definedName name="Lubi_LongTime" localSheetId="5">#REF!</definedName>
    <definedName name="Lubi_LongTime">#REF!</definedName>
    <definedName name="Lubi_ShortTime" localSheetId="17">#REF!</definedName>
    <definedName name="Lubi_ShortTime" localSheetId="1">#REF!</definedName>
    <definedName name="Lubi_ShortTime" localSheetId="16">#REF!</definedName>
    <definedName name="Lubi_ShortTime" localSheetId="3">#REF!</definedName>
    <definedName name="Lubi_ShortTime" localSheetId="5">#REF!</definedName>
    <definedName name="Lubi_ShortTime">#REF!</definedName>
    <definedName name="lylita_DW_chem" localSheetId="11">[2]Inputs!$E$184</definedName>
    <definedName name="lylita_DW_chem" localSheetId="0">[2]Inputs!$E$184</definedName>
    <definedName name="lylita_DW_chem">[3]Inputs!$E$184</definedName>
    <definedName name="lylitaSisse_DepreciationCharge" localSheetId="11">[2]Inputs!$D$485</definedName>
    <definedName name="lylitaSisse_DepreciationCharge" localSheetId="0">[2]Inputs!$D$485</definedName>
    <definedName name="lylitaSisse_DepreciationCharge">[3]Inputs!$D$485</definedName>
    <definedName name="maha" localSheetId="11">[54]grantrate!$W$34</definedName>
    <definedName name="maha" localSheetId="0">[54]grantrate!$W$34</definedName>
    <definedName name="maha">[55]grantrate!$W$34</definedName>
    <definedName name="maint_costRate_DWSelfSupply" localSheetId="11">[2]ben1!$B$83</definedName>
    <definedName name="maint_costRate_DWSelfSupply" localSheetId="0">[2]ben1!$B$83</definedName>
    <definedName name="maint_costRate_DWSelfSupply">[3]ben1!$B$83</definedName>
    <definedName name="maint_costRate_WWSelfSupply" localSheetId="11">[2]ben1!$B$32</definedName>
    <definedName name="maint_costRate_WWSelfSupply" localSheetId="0">[2]ben1!$B$32</definedName>
    <definedName name="maint_costRate_WWSelfSupply">[3]ben1!$B$32</definedName>
    <definedName name="maintenance_rate" localSheetId="1">[4]Inputs!$E$196</definedName>
    <definedName name="maintenance_rate" localSheetId="11">[4]Inputs!$E$196</definedName>
    <definedName name="maintenance_rate" localSheetId="0">[4]Inputs!$E$196</definedName>
    <definedName name="maintenance_rate">[5]Inputs!$E$196</definedName>
    <definedName name="Mask2A" localSheetId="11">[27]Workings!$H$974:$AP$974</definedName>
    <definedName name="Mask2A" localSheetId="0">[27]Workings!$H$974:$AP$974</definedName>
    <definedName name="Mask2A">[28]Workings!$H$974:$AP$974</definedName>
    <definedName name="max_päev" localSheetId="16">#REF!</definedName>
    <definedName name="max_päev" localSheetId="11">#REF!</definedName>
    <definedName name="max_päev">#REF!</definedName>
    <definedName name="max_tund" localSheetId="16">#REF!</definedName>
    <definedName name="max_tund" localSheetId="11">#REF!</definedName>
    <definedName name="max_tund">#REF!</definedName>
    <definedName name="maxd">[9]Pumplate_arvutus!$B$11</definedName>
    <definedName name="min_ehitus_kulg" localSheetId="11">[2]jaotus!$C$89</definedName>
    <definedName name="min_ehitus_kulg" localSheetId="0">[2]jaotus!$C$89</definedName>
    <definedName name="min_ehitus_kulg">[3]jaotus!$C$89</definedName>
    <definedName name="minimum" localSheetId="11">[25]hinnad!$A$5</definedName>
    <definedName name="minimum" localSheetId="0">[25]hinnad!$A$5</definedName>
    <definedName name="minimum">[26]hinnad!$A$5</definedName>
    <definedName name="MuudTulud" localSheetId="11">[56]CBA!$G$229</definedName>
    <definedName name="MuudTulud" localSheetId="0">[56]CBA!$G$229</definedName>
    <definedName name="MuudTulud">[57]CBA!$G$229</definedName>
    <definedName name="MuuKaive" localSheetId="11">[14]Inputs!$H$163:$AP$163</definedName>
    <definedName name="MuuKaive" localSheetId="0">[14]Inputs!$H$163:$AP$163</definedName>
    <definedName name="MuuKaive">[15]Inputs!$H$163:$AP$163</definedName>
    <definedName name="NBVBaseClosing" localSheetId="1">[4]Workings!$G$744</definedName>
    <definedName name="NBVBaseClosing" localSheetId="11">[4]Workings!$G$744</definedName>
    <definedName name="NBVBaseClosing" localSheetId="0">[4]Workings!$G$744</definedName>
    <definedName name="NBVBaseClosing">[5]Workings!$G$744</definedName>
    <definedName name="NBVBaseClosingCCD" localSheetId="1">[4]Workings!$H$776:$AK$776</definedName>
    <definedName name="NBVBaseClosingCCD" localSheetId="11">[4]Workings!$H$776:$AK$776</definedName>
    <definedName name="NBVBaseClosingCCD" localSheetId="0">[4]Workings!$H$776:$AK$776</definedName>
    <definedName name="NBVBaseClosingCCD">[5]Workings!$H$776:$AK$776</definedName>
    <definedName name="NBVBaseClosingHCA" localSheetId="1">[4]Workings!$H$759:$AK$759</definedName>
    <definedName name="NBVBaseClosingHCA" localSheetId="11">[4]Workings!$H$759:$AK$759</definedName>
    <definedName name="NBVBaseClosingHCA" localSheetId="0">[4]Workings!$H$759:$AK$759</definedName>
    <definedName name="NBVBaseClosingHCA">[5]Workings!$H$759:$AK$759</definedName>
    <definedName name="NBVBaseClosingIn" localSheetId="1">[4]Inputs!$G$286</definedName>
    <definedName name="NBVBaseClosingIn" localSheetId="11">[4]Inputs!$G$286</definedName>
    <definedName name="NBVBaseClosingIn" localSheetId="0">[4]Inputs!$G$286</definedName>
    <definedName name="NBVBaseClosingIn">[5]Inputs!$G$286</definedName>
    <definedName name="NBVDevBf" localSheetId="1">[4]Workings!$H$656:$AK$656</definedName>
    <definedName name="NBVDevBf" localSheetId="11">[4]Workings!$H$656:$AK$656</definedName>
    <definedName name="NBVDevBf" localSheetId="0">[4]Workings!$H$656:$AK$656</definedName>
    <definedName name="NBVDevBf">[5]Workings!$H$656:$AK$656</definedName>
    <definedName name="NBVDevCf" localSheetId="1">[4]Workings!$H$659:$AK$659</definedName>
    <definedName name="NBVDevCf" localSheetId="11">[4]Workings!$H$659:$AK$659</definedName>
    <definedName name="NBVDevCf" localSheetId="0">[4]Workings!$H$659:$AK$659</definedName>
    <definedName name="NBVDevCf">[5]Workings!$H$659:$AK$659</definedName>
    <definedName name="NBVDevelopmentAdditions" localSheetId="1">[4]Workings!$H$657:$AK$657</definedName>
    <definedName name="NBVDevelopmentAdditions" localSheetId="11">[4]Workings!$H$657:$AK$657</definedName>
    <definedName name="NBVDevelopmentAdditions" localSheetId="0">[4]Workings!$H$657:$AK$657</definedName>
    <definedName name="NBVDevelopmentAdditions">[5]Workings!$H$657:$AK$657</definedName>
    <definedName name="NBVDevelopmentClosingCCD" localSheetId="1">[4]Workings!$H$685:$AK$685</definedName>
    <definedName name="NBVDevelopmentClosingCCD" localSheetId="11">[4]Workings!$H$685:$AK$685</definedName>
    <definedName name="NBVDevelopmentClosingCCD" localSheetId="0">[4]Workings!$H$685:$AK$685</definedName>
    <definedName name="NBVDevelopmentClosingCCD">[5]Workings!$H$685:$AK$685</definedName>
    <definedName name="NBVMaintAdditions" localSheetId="1">[4]Workings!$H$718:$AK$718</definedName>
    <definedName name="NBVMaintAdditions" localSheetId="11">[4]Workings!$H$718:$AK$718</definedName>
    <definedName name="NBVMaintAdditions" localSheetId="0">[4]Workings!$H$718:$AK$718</definedName>
    <definedName name="NBVMaintAdditions">[5]Workings!$H$718:$AK$718</definedName>
    <definedName name="NBVMaintBf" localSheetId="1">[4]Workings!$H$717:$AK$717</definedName>
    <definedName name="NBVMaintBf" localSheetId="11">[4]Workings!$H$717:$AK$717</definedName>
    <definedName name="NBVMaintBf" localSheetId="0">[4]Workings!$H$717:$AK$717</definedName>
    <definedName name="NBVMaintBf">[5]Workings!$H$717:$AK$717</definedName>
    <definedName name="NBVMaintCf" localSheetId="1">[4]Workings!$H$720:$AK$720</definedName>
    <definedName name="NBVMaintCf" localSheetId="11">[4]Workings!$H$720:$AK$720</definedName>
    <definedName name="NBVMaintCf" localSheetId="0">[4]Workings!$H$720:$AK$720</definedName>
    <definedName name="NBVMaintCf">[5]Workings!$H$720:$AK$720</definedName>
    <definedName name="NBVMaintClosingCCD" localSheetId="1">[4]Workings!$H$740:$AK$740</definedName>
    <definedName name="NBVMaintClosingCCD" localSheetId="11">[4]Workings!$H$740:$AK$740</definedName>
    <definedName name="NBVMaintClosingCCD" localSheetId="0">[4]Workings!$H$740:$AK$740</definedName>
    <definedName name="NBVMaintClosingCCD">[5]Workings!$H$740:$AK$740</definedName>
    <definedName name="NBVTotalCf" localSheetId="1">[4]Workings!$H$787:$AK$787</definedName>
    <definedName name="NBVTotalCf" localSheetId="11">[4]Workings!$H$787:$AK$787</definedName>
    <definedName name="NBVTotalCf" localSheetId="0">[4]Workings!$H$787:$AK$787</definedName>
    <definedName name="NBVTotalCf">[5]Workings!$H$787:$AK$787</definedName>
    <definedName name="NetCashBaseClosing" localSheetId="1">[4]Workings!$G$813</definedName>
    <definedName name="NetCashBaseClosing" localSheetId="11">[4]Workings!$G$813</definedName>
    <definedName name="NetCashBaseClosing" localSheetId="0">[4]Workings!$G$813</definedName>
    <definedName name="NetCashBaseClosing">[5]Workings!$G$813</definedName>
    <definedName name="NetCashBaseClosingIn" localSheetId="1">[4]Inputs!$G$257</definedName>
    <definedName name="NetCashBaseClosingIn" localSheetId="11">[4]Inputs!$G$257</definedName>
    <definedName name="NetCashBaseClosingIn" localSheetId="0">[4]Inputs!$G$257</definedName>
    <definedName name="NetCashBaseClosingIn">[5]Inputs!$G$257</definedName>
    <definedName name="NetCashBf" localSheetId="1">[4]Workings!$H$814:$AK$814</definedName>
    <definedName name="NetCashBf" localSheetId="11">[4]Workings!$H$814:$AK$814</definedName>
    <definedName name="NetCashBf" localSheetId="0">[4]Workings!$H$814:$AK$814</definedName>
    <definedName name="NetCashBf">[5]Workings!$H$814:$AK$814</definedName>
    <definedName name="NetCashCf" localSheetId="1">[4]Workings!$H$816:$AK$816</definedName>
    <definedName name="NetCashCf" localSheetId="11">[4]Workings!$H$816:$AK$816</definedName>
    <definedName name="NetCashCf" localSheetId="0">[4]Workings!$H$816:$AK$816</definedName>
    <definedName name="NetCashCf">[5]Workings!$H$816:$AK$816</definedName>
    <definedName name="NetCashIncrease" localSheetId="1">[4]Workings!$H$815:$AK$815</definedName>
    <definedName name="NetCashIncrease" localSheetId="11">[4]Workings!$H$815:$AK$815</definedName>
    <definedName name="NetCashIncrease" localSheetId="0">[4]Workings!$H$815:$AK$815</definedName>
    <definedName name="NetCashIncrease">[5]Workings!$H$815:$AK$815</definedName>
    <definedName name="NetCashMinOpeningCurrent" localSheetId="1">[4]Workings!$H$818:$AK$818</definedName>
    <definedName name="NetCashMinOpeningCurrent" localSheetId="11">[4]Workings!$H$818:$AK$818</definedName>
    <definedName name="NetCashMinOpeningCurrent" localSheetId="0">[4]Workings!$H$818:$AK$818</definedName>
    <definedName name="NetCashMinOpeningCurrent">[5]Workings!$H$818:$AK$818</definedName>
    <definedName name="NetCashMinPcToCostOperatingIn" localSheetId="1">[4]Inputs!$G$259</definedName>
    <definedName name="NetCashMinPcToCostOperatingIn" localSheetId="11">[4]Inputs!$G$259</definedName>
    <definedName name="NetCashMinPcToCostOperatingIn" localSheetId="0">[4]Inputs!$G$259</definedName>
    <definedName name="NetCashMinPcToCostOperatingIn">[5]Inputs!$G$259</definedName>
    <definedName name="NetCashMinToCostOperating" localSheetId="1">[4]Workings!$G$817</definedName>
    <definedName name="NetCashMinToCostOperating" localSheetId="11">[4]Workings!$G$817</definedName>
    <definedName name="NetCashMinToCostOperating" localSheetId="0">[4]Workings!$G$817</definedName>
    <definedName name="NetCashMinToCostOperating">[5]Workings!$G$817</definedName>
    <definedName name="NetIncomePerAnnumConstant" localSheetId="11">'[58]General assumptions'!$D$18:$AJ$18</definedName>
    <definedName name="NetIncomePerAnnumConstant" localSheetId="0">'[58]General assumptions'!$D$18:$AJ$18</definedName>
    <definedName name="NetIncomePerAnnumConstant">'[59]General assumptions'!$D$18:$AJ$18</definedName>
    <definedName name="netokaibe_uleminek" localSheetId="11">[2]jaotus!$C$69</definedName>
    <definedName name="netokaibe_uleminek" localSheetId="0">[2]jaotus!$C$69</definedName>
    <definedName name="netokaibe_uleminek">[3]jaotus!$C$69</definedName>
    <definedName name="no_contingency" localSheetId="11">[2]Inputs!$E$477</definedName>
    <definedName name="no_contingency" localSheetId="0">[2]Inputs!$E$477</definedName>
    <definedName name="no_contingency">[3]Inputs!$E$477</definedName>
    <definedName name="NonMonetaryCostPrice_DWOption2" localSheetId="11">[2]ben1!$E$106:$AG$106</definedName>
    <definedName name="NonMonetaryCostPrice_DWOption2" localSheetId="0">[2]ben1!$E$106:$AG$106</definedName>
    <definedName name="NonMonetaryCostPrice_DWOption2">[3]ben1!$E$106:$AG$106</definedName>
    <definedName name="NonMonetaryCostPrice_WWOption2" localSheetId="11">[2]ben1!$E$54:$AG$54</definedName>
    <definedName name="NonMonetaryCostPrice_WWOption2" localSheetId="0">[2]ben1!$E$54:$AG$54</definedName>
    <definedName name="NonMonetaryCostPrice_WWOption2">[3]ben1!$E$54:$AG$54</definedName>
    <definedName name="NPVProjectPSPLCU" localSheetId="1">[4]Workings!$G$1223</definedName>
    <definedName name="NPVProjectPSPLCU" localSheetId="11">[4]Workings!$G$1223</definedName>
    <definedName name="NPVProjectPSPLCU" localSheetId="0">[4]Workings!$G$1223</definedName>
    <definedName name="NPVProjectPSPLCU">[5]Workings!$G$1223</definedName>
    <definedName name="NPVTotalCashFlowInitial" localSheetId="1">[4]Inputs!$G$574</definedName>
    <definedName name="NPVTotalCashFlowInitial" localSheetId="11">[4]Inputs!$G$574</definedName>
    <definedName name="NPVTotalCashFlowInitial" localSheetId="0">[4]Inputs!$G$574</definedName>
    <definedName name="NPVTotalCashFlowInitial">[5]Inputs!$G$574</definedName>
    <definedName name="nullkasv_income" localSheetId="1">[4]Inputs!$E$474</definedName>
    <definedName name="nullkasv_income" localSheetId="11">[4]Inputs!$E$474</definedName>
    <definedName name="nullkasv_income" localSheetId="0">[4]Inputs!$E$474</definedName>
    <definedName name="nullkasv_income">[5]Inputs!$E$474</definedName>
    <definedName name="nullkasv_tarbimine_hh" localSheetId="1">[4]Inputs!$E$473</definedName>
    <definedName name="nullkasv_tarbimine_hh" localSheetId="11">[4]Inputs!$E$473</definedName>
    <definedName name="nullkasv_tarbimine_hh" localSheetId="0">[4]Inputs!$E$473</definedName>
    <definedName name="nullkasv_tarbimine_hh">[5]Inputs!$E$473</definedName>
    <definedName name="nullsts_LA" localSheetId="17">#REF!</definedName>
    <definedName name="nullsts_LA" localSheetId="1">#REF!</definedName>
    <definedName name="nullsts_LA" localSheetId="16">#REF!</definedName>
    <definedName name="nullsts_LA" localSheetId="3">#REF!</definedName>
    <definedName name="nullsts_LA" localSheetId="11">#REF!</definedName>
    <definedName name="nullsts_LA" localSheetId="5">#REF!</definedName>
    <definedName name="nullsts_LA">#REF!</definedName>
    <definedName name="NumberOfEmployeesIn" localSheetId="1">[4]Inputs!$G$212</definedName>
    <definedName name="NumberOfEmployeesIn" localSheetId="11">[4]Inputs!$G$212</definedName>
    <definedName name="NumberOfEmployeesIn" localSheetId="0">[4]Inputs!$G$212</definedName>
    <definedName name="NumberOfEmployeesIn">[5]Inputs!$G$212</definedName>
    <definedName name="odavam" localSheetId="11">[16]PV!$I$1318</definedName>
    <definedName name="odavam" localSheetId="0">[16]PV!$I$1318</definedName>
    <definedName name="odavam">[17]PV!$I$1318</definedName>
    <definedName name="oncost_ratio" localSheetId="11">[2]Inputs!$J$307</definedName>
    <definedName name="oncost_ratio" localSheetId="0">[2]Inputs!$J$307</definedName>
    <definedName name="oncost_ratio">[3]Inputs!$J$307</definedName>
    <definedName name="OpeningDebtCase" localSheetId="1">[4]Workings!$G$842</definedName>
    <definedName name="OpeningDebtCase" localSheetId="11">[4]Workings!$G$842</definedName>
    <definedName name="OpeningDebtCase" localSheetId="0">[4]Workings!$G$842</definedName>
    <definedName name="OpeningDebtCase">[5]Workings!$G$842</definedName>
    <definedName name="OpeningDebtCaseIn" localSheetId="1">[4]Inputs!$G$290</definedName>
    <definedName name="OpeningDebtCaseIn" localSheetId="11">[4]Inputs!$G$290</definedName>
    <definedName name="OpeningDebtCaseIn" localSheetId="0">[4]Inputs!$G$290</definedName>
    <definedName name="OpeningDebtCaseIn">[5]Inputs!$G$290</definedName>
    <definedName name="OperationalRatio" localSheetId="1">[4]Workings!$H$599:$AK$599</definedName>
    <definedName name="OperationalRatio" localSheetId="11">[4]Workings!$H$599:$AK$599</definedName>
    <definedName name="OperationalRatio" localSheetId="0">[4]Workings!$H$599:$AK$599</definedName>
    <definedName name="OperationalRatio">[5]Workings!$H$599:$AK$599</definedName>
    <definedName name="OpexDWSelfSupplyAnnualConstant" localSheetId="11">[2]ben1!$B$80</definedName>
    <definedName name="OpexDWSelfSupplyAnnualConstant" localSheetId="0">[2]ben1!$B$80</definedName>
    <definedName name="OpexDWSelfSupplyAnnualConstant">[3]ben1!$B$80</definedName>
    <definedName name="OpexWWSelfSupplyAnnualConstant" localSheetId="11">[2]ben1!$B$31</definedName>
    <definedName name="OpexWWSelfSupplyAnnualConstant" localSheetId="0">[2]ben1!$B$31</definedName>
    <definedName name="OpexWWSelfSupplyAnnualConstant">[3]ben1!$B$31</definedName>
    <definedName name="Ordoviitsium" localSheetId="11">[2]jaotus!$D$136:$AG$136</definedName>
    <definedName name="Ordoviitsium" localSheetId="0">[2]jaotus!$D$136:$AG$136</definedName>
    <definedName name="Ordoviitsium">[3]jaotus!$D$136:$AG$136</definedName>
    <definedName name="Otepaa" localSheetId="11">[60]KOOND!$D$10</definedName>
    <definedName name="Otepaa" localSheetId="0">[60]KOOND!$D$10</definedName>
    <definedName name="Otepaa">[61]KOOND!$D$10</definedName>
    <definedName name="OtherCostBaseROWIn" localSheetId="11">[62]Inputs!$H$158:$AP$158</definedName>
    <definedName name="OtherCostBaseROWIn" localSheetId="0">[62]Inputs!$H$158:$AP$158</definedName>
    <definedName name="OtherCostBaseROWIn">[63]Inputs!$H$158:$AP$158</definedName>
    <definedName name="OtherIncome1Base" localSheetId="1">[4]Workings!$G$120</definedName>
    <definedName name="OtherIncome1Base" localSheetId="11">[4]Workings!$G$120</definedName>
    <definedName name="OtherIncome1Base" localSheetId="0">[4]Workings!$G$120</definedName>
    <definedName name="OtherIncome1Base">[5]Workings!$G$120</definedName>
    <definedName name="OtherIncome1BaseIn" localSheetId="1">[4]Inputs!$G$163</definedName>
    <definedName name="OtherIncome1BaseIn" localSheetId="11">[4]Inputs!$G$163</definedName>
    <definedName name="OtherIncome1BaseIn" localSheetId="0">[4]Inputs!$G$163</definedName>
    <definedName name="OtherIncome1BaseIn">[5]Inputs!$G$163</definedName>
    <definedName name="OtherIncome1BaseROWIn" localSheetId="11">[62]Inputs!$H$161:$AP$161</definedName>
    <definedName name="OtherIncome1BaseROWIn" localSheetId="0">[62]Inputs!$H$161:$AP$161</definedName>
    <definedName name="OtherIncome1BaseROWIn">[63]Inputs!$H$161:$AP$161</definedName>
    <definedName name="OtherIncome1ConstantLCU" localSheetId="1">[4]Workings!$H$121:$AK$121</definedName>
    <definedName name="OtherIncome1ConstantLCU" localSheetId="11">[4]Workings!$H$121:$AK$121</definedName>
    <definedName name="OtherIncome1ConstantLCU" localSheetId="0">[4]Workings!$H$121:$AK$121</definedName>
    <definedName name="OtherIncome1ConstantLCU">[5]Workings!$H$121:$AK$121</definedName>
    <definedName name="OtherIncome1CurrentLCU" localSheetId="1">[4]Workings!$H$122:$AK$122</definedName>
    <definedName name="OtherIncome1CurrentLCU" localSheetId="11">[4]Workings!$H$122:$AK$122</definedName>
    <definedName name="OtherIncome1CurrentLCU" localSheetId="0">[4]Workings!$H$122:$AK$122</definedName>
    <definedName name="OtherIncome1CurrentLCU">[5]Workings!$H$122:$AK$122</definedName>
    <definedName name="OtherIncome2BaseIn" localSheetId="11">[39]Inputs!$H$162:$AP$162</definedName>
    <definedName name="OtherIncome2BaseIn" localSheetId="0">[39]Inputs!$H$162:$AP$162</definedName>
    <definedName name="OtherIncome2BaseIn">[40]Inputs!$H$162:$AP$162</definedName>
    <definedName name="OtherIncome2ConstantLCU" localSheetId="11">[39]Workings!$H$123:$AP$123</definedName>
    <definedName name="OtherIncome2ConstantLCU" localSheetId="0">[39]Workings!$H$123:$AP$123</definedName>
    <definedName name="OtherIncome2ConstantLCU">[40]Workings!$H$123:$AP$123</definedName>
    <definedName name="OverdraftClosing" localSheetId="1">[4]Workings!$H$836:$AK$836</definedName>
    <definedName name="OverdraftClosing" localSheetId="11">[4]Workings!$H$836:$AK$836</definedName>
    <definedName name="OverdraftClosing" localSheetId="0">[4]Workings!$H$836:$AK$836</definedName>
    <definedName name="OverdraftClosing">[5]Workings!$H$836:$AK$836</definedName>
    <definedName name="OverdraftOpening" localSheetId="1">[4]Workings!$H$835:$AK$835</definedName>
    <definedName name="OverdraftOpening" localSheetId="11">[4]Workings!$H$835:$AK$835</definedName>
    <definedName name="OverdraftOpening" localSheetId="0">[4]Workings!$H$835:$AK$835</definedName>
    <definedName name="OverdraftOpening">[5]Workings!$H$835:$AK$835</definedName>
    <definedName name="PaidPcToCostOperating" localSheetId="1">[4]Workings!$H$579:$AK$579</definedName>
    <definedName name="PaidPcToCostOperating" localSheetId="11">[4]Workings!$H$579:$AK$579</definedName>
    <definedName name="PaidPcToCostOperating" localSheetId="0">[4]Workings!$H$579:$AK$579</definedName>
    <definedName name="PaidPcToCostOperating">[5]Workings!$H$579:$AK$579</definedName>
    <definedName name="PaidPcToCostOperatingIn" localSheetId="1">[4]Inputs!$H$250:$AK$250</definedName>
    <definedName name="PaidPcToCostOperatingIn" localSheetId="11">[4]Inputs!$H$250:$AK$250</definedName>
    <definedName name="PaidPcToCostOperatingIn" localSheetId="0">[4]Inputs!$H$250:$AK$250</definedName>
    <definedName name="PaidPcToCostOperatingIn">[5]Inputs!$H$250:$AK$250</definedName>
    <definedName name="PaidPcToPayablesClosing" localSheetId="1">[4]Workings!$H$580:$AK$580</definedName>
    <definedName name="PaidPcToPayablesClosing" localSheetId="11">[4]Workings!$H$580:$AK$580</definedName>
    <definedName name="PaidPcToPayablesClosing" localSheetId="0">[4]Workings!$H$580:$AK$580</definedName>
    <definedName name="PaidPcToPayablesClosing">[5]Workings!$H$580:$AK$580</definedName>
    <definedName name="PaidPcToPayablesClosingIn" localSheetId="1">[4]Inputs!$H$251:$AK$251</definedName>
    <definedName name="PaidPcToPayablesClosingIn" localSheetId="11">[4]Inputs!$H$251:$AK$251</definedName>
    <definedName name="PaidPcToPayablesClosingIn" localSheetId="0">[4]Inputs!$H$251:$AK$251</definedName>
    <definedName name="PaidPcToPayablesClosingIn">[5]Inputs!$H$251:$AK$251</definedName>
    <definedName name="PaidToCostOperating" localSheetId="1">[4]Workings!$H$582:$AK$582</definedName>
    <definedName name="PaidToCostOperating" localSheetId="11">[4]Workings!$H$582:$AK$582</definedName>
    <definedName name="PaidToCostOperating" localSheetId="0">[4]Workings!$H$582:$AK$582</definedName>
    <definedName name="PaidToCostOperating">[5]Workings!$H$582:$AK$582</definedName>
    <definedName name="PaidToPayables" localSheetId="1">[4]Workings!$H$583:$AK$583</definedName>
    <definedName name="PaidToPayables" localSheetId="11">[4]Workings!$H$583:$AK$583</definedName>
    <definedName name="PaidToPayables" localSheetId="0">[4]Workings!$H$583:$AK$583</definedName>
    <definedName name="PaidToPayables">[5]Workings!$H$583:$AK$583</definedName>
    <definedName name="parameetrid" localSheetId="1">[4]KOOND!$E$12:$E$46</definedName>
    <definedName name="parameetrid" localSheetId="11">[4]KOOND!$E$12:$E$46</definedName>
    <definedName name="parameetrid" localSheetId="0">[4]KOOND!$E$12:$E$46</definedName>
    <definedName name="parameetrid">[5]KOOND!$E$12:$E$46</definedName>
    <definedName name="PAT" localSheetId="1">[4]Workings!$H$797:$AK$797</definedName>
    <definedName name="PAT" localSheetId="11">[4]Workings!$H$797:$AK$797</definedName>
    <definedName name="PAT" localSheetId="0">[4]Workings!$H$797:$AK$797</definedName>
    <definedName name="PAT">[5]Workings!$H$797:$AK$797</definedName>
    <definedName name="PayablesBaseClosing" localSheetId="1">[4]Workings!$G$578</definedName>
    <definedName name="PayablesBaseClosing" localSheetId="11">[4]Workings!$G$578</definedName>
    <definedName name="PayablesBaseClosing" localSheetId="0">[4]Workings!$G$578</definedName>
    <definedName name="PayablesBaseClosing">[5]Workings!$G$578</definedName>
    <definedName name="PayablesBaseClosingIn" localSheetId="1">[4]Inputs!$G$249</definedName>
    <definedName name="PayablesBaseClosingIn" localSheetId="11">[4]Inputs!$G$249</definedName>
    <definedName name="PayablesBaseClosingIn" localSheetId="0">[4]Inputs!$G$249</definedName>
    <definedName name="PayablesBaseClosingIn">[5]Inputs!$G$249</definedName>
    <definedName name="PayablesClosing" localSheetId="1">[4]Workings!$H$584:$AK$584</definedName>
    <definedName name="PayablesClosing" localSheetId="11">[4]Workings!$H$584:$AK$584</definedName>
    <definedName name="PayablesClosing" localSheetId="0">[4]Workings!$H$584:$AK$584</definedName>
    <definedName name="PayablesClosing">[5]Workings!$H$584:$AK$584</definedName>
    <definedName name="PayablesIncrease" localSheetId="1">[4]Workings!$H$585:$AK$585</definedName>
    <definedName name="PayablesIncrease" localSheetId="11">[4]Workings!$H$585:$AK$585</definedName>
    <definedName name="PayablesIncrease" localSheetId="0">[4]Workings!$H$585:$AK$585</definedName>
    <definedName name="PayablesIncrease">[5]Workings!$H$585:$AK$585</definedName>
    <definedName name="PayablesOpening" localSheetId="1">[4]Workings!$H$581:$AK$581</definedName>
    <definedName name="PayablesOpening" localSheetId="11">[4]Workings!$H$581:$AK$581</definedName>
    <definedName name="PayablesOpening" localSheetId="0">[4]Workings!$H$581:$AK$581</definedName>
    <definedName name="PayablesOpening">[5]Workings!$H$581:$AK$581</definedName>
    <definedName name="PBIT" localSheetId="1">[4]Workings!$H$795:$AK$795</definedName>
    <definedName name="PBIT" localSheetId="11">[4]Workings!$H$795:$AK$795</definedName>
    <definedName name="PBIT" localSheetId="0">[4]Workings!$H$795:$AK$795</definedName>
    <definedName name="PBIT">[5]Workings!$H$795:$AK$795</definedName>
    <definedName name="PBITX" localSheetId="1">[4]Workings!$H$798:$AK$798</definedName>
    <definedName name="PBITX" localSheetId="11">[4]Workings!$H$798:$AK$798</definedName>
    <definedName name="PBITX" localSheetId="0">[4]Workings!$H$798:$AK$798</definedName>
    <definedName name="PBITX">[5]Workings!$H$798:$AK$798</definedName>
    <definedName name="PBT" localSheetId="1">[4]Workings!$H$796:$AK$796</definedName>
    <definedName name="PBT" localSheetId="11">[4]Workings!$H$796:$AK$796</definedName>
    <definedName name="PBT" localSheetId="0">[4]Workings!$H$796:$AK$796</definedName>
    <definedName name="PBT">[5]Workings!$H$796:$AK$796</definedName>
    <definedName name="PercentForAllCont" localSheetId="17">#REF!</definedName>
    <definedName name="PercentForAllCont" localSheetId="1">#REF!</definedName>
    <definedName name="PercentForAllCont" localSheetId="16">#REF!</definedName>
    <definedName name="PercentForAllCont" localSheetId="3">#REF!</definedName>
    <definedName name="PercentForAllCont" localSheetId="11">#REF!</definedName>
    <definedName name="PercentForAllCont" localSheetId="5">#REF!</definedName>
    <definedName name="PercentForAllCont">#REF!</definedName>
    <definedName name="PercentForTAEtc" localSheetId="17">#REF!</definedName>
    <definedName name="PercentForTAEtc" localSheetId="1">#REF!</definedName>
    <definedName name="PercentForTAEtc" localSheetId="16">#REF!</definedName>
    <definedName name="PercentForTAEtc" localSheetId="3">#REF!</definedName>
    <definedName name="PercentForTAEtc" localSheetId="5">#REF!</definedName>
    <definedName name="PercentForTAEtc">#REF!</definedName>
    <definedName name="period" localSheetId="17">OFFSET(#REF!,,,,#REF!)</definedName>
    <definedName name="period" localSheetId="16">OFFSET(#REF!,,,,#REF!)</definedName>
    <definedName name="period" localSheetId="3">OFFSET(#REF!,,,,#REF!)</definedName>
    <definedName name="period" localSheetId="11">OFFSET(#REF!,,,,#REF!)</definedName>
    <definedName name="period" localSheetId="5">OFFSET(#REF!,,,,#REF!)</definedName>
    <definedName name="period" localSheetId="0">OFFSET(#REF!,,,,#REF!)</definedName>
    <definedName name="period">OFFSET(#REF!,,,,#REF!)</definedName>
    <definedName name="periodactual2" localSheetId="17">OFFSET(#REF!,,,,#REF!)</definedName>
    <definedName name="periodactual2" localSheetId="16">OFFSET(#REF!,,,,#REF!)</definedName>
    <definedName name="periodactual2" localSheetId="3">OFFSET(#REF!,,,,#REF!)</definedName>
    <definedName name="periodactual2" localSheetId="5">OFFSET(#REF!,,,,#REF!)</definedName>
    <definedName name="periodactual2">OFFSET(#REF!,,,,#REF!)</definedName>
    <definedName name="periodbudget" localSheetId="16">OFFSET(#REF!,,,,#REF!)</definedName>
    <definedName name="periodbudget" localSheetId="3">OFFSET(#REF!,,,,#REF!)</definedName>
    <definedName name="periodbudget">OFFSET(#REF!,,,,#REF!)</definedName>
    <definedName name="PersonalIncomeBase" localSheetId="1">[4]Workings!$G$335</definedName>
    <definedName name="PersonalIncomeBase" localSheetId="11">[4]Workings!$G$335</definedName>
    <definedName name="PersonalIncomeBase" localSheetId="0">[4]Workings!$G$335</definedName>
    <definedName name="PersonalIncomeBase">[5]Workings!$G$335</definedName>
    <definedName name="PersonalIncomeBaseIn" localSheetId="1">[4]Inputs!$G$13</definedName>
    <definedName name="PersonalIncomeBaseIn" localSheetId="11">[4]Inputs!$G$13</definedName>
    <definedName name="PersonalIncomeBaseIn" localSheetId="0">[4]Inputs!$G$13</definedName>
    <definedName name="PersonalIncomeBaseIn">[5]Inputs!$G$13</definedName>
    <definedName name="PersonalIncomeConstant" localSheetId="1">[4]Workings!$H$338:$AK$338</definedName>
    <definedName name="PersonalIncomeConstant" localSheetId="11">[4]Workings!$H$338:$AK$338</definedName>
    <definedName name="PersonalIncomeConstant" localSheetId="0">[4]Workings!$H$338:$AK$338</definedName>
    <definedName name="PersonalIncomeConstant">[5]Workings!$H$338:$AK$338</definedName>
    <definedName name="PersonalIncomeCurrent" localSheetId="1">[4]Workings!$H$340:$AK$340</definedName>
    <definedName name="PersonalIncomeCurrent" localSheetId="11">[4]Workings!$H$340:$AK$340</definedName>
    <definedName name="PersonalIncomeCurrent" localSheetId="0">[4]Workings!$H$340:$AK$340</definedName>
    <definedName name="PersonalIncomeCurrent">[5]Workings!$H$340:$AK$340</definedName>
    <definedName name="PersonalIncomeIncreaseReal" localSheetId="1">[4]Workings!$H$336:$AK$336</definedName>
    <definedName name="PersonalIncomeIncreaseReal" localSheetId="11">[4]Workings!$H$336:$AK$336</definedName>
    <definedName name="PersonalIncomeIncreaseReal" localSheetId="0">[4]Workings!$H$336:$AK$336</definedName>
    <definedName name="PersonalIncomeIncreaseReal">[5]Workings!$H$336:$AK$336</definedName>
    <definedName name="PersonalIncomeIncreaserealIn" localSheetId="1">[4]Inputs!$H$14:$AK$14</definedName>
    <definedName name="PersonalIncomeIncreaserealIn" localSheetId="11">[4]Inputs!$H$14:$AK$14</definedName>
    <definedName name="PersonalIncomeIncreaserealIn" localSheetId="0">[4]Inputs!$H$14:$AK$14</definedName>
    <definedName name="PersonalIncomeIncreaserealIn">[5]Inputs!$H$14:$AK$14</definedName>
    <definedName name="PersonalIncomeIndexReal" localSheetId="1">[4]Workings!$H$337:$AK$337</definedName>
    <definedName name="PersonalIncomeIndexReal" localSheetId="11">[4]Workings!$H$337:$AK$337</definedName>
    <definedName name="PersonalIncomeIndexReal" localSheetId="0">[4]Workings!$H$337:$AK$337</definedName>
    <definedName name="PersonalIncomeIndexReal">[5]Workings!$H$337:$AK$337</definedName>
    <definedName name="PIU_percent" localSheetId="11">[21]main!$S$4</definedName>
    <definedName name="PIU_percent" localSheetId="0">[21]main!$S$4</definedName>
    <definedName name="PIU_percent">[22]main!$S$4</definedName>
    <definedName name="PohivaraGrupid" localSheetId="11">[2]notes!$C$23:$E$38</definedName>
    <definedName name="PohivaraGrupid" localSheetId="0">[2]notes!$C$23:$E$38</definedName>
    <definedName name="PohivaraGrupid">[3]notes!$C$23:$E$38</definedName>
    <definedName name="Population_KOV1" localSheetId="1">[4]Viljandi!$D$175:$S$175</definedName>
    <definedName name="Population_KOV1" localSheetId="11">[4]Viljandi!$D$175:$S$175</definedName>
    <definedName name="Population_KOV1" localSheetId="0">[4]Viljandi!$D$175:$S$175</definedName>
    <definedName name="Population_KOV1">[5]Viljandi!$D$175:$S$175</definedName>
    <definedName name="pref">[64]pref!$B$3:$D$13</definedName>
    <definedName name="prevperiod" localSheetId="17">OFFSET(#REF!,,,,#REF!)</definedName>
    <definedName name="prevperiod" localSheetId="16">OFFSET(#REF!,,,,#REF!)</definedName>
    <definedName name="prevperiod" localSheetId="3">OFFSET(#REF!,,,,#REF!)</definedName>
    <definedName name="prevperiod" localSheetId="11">OFFSET(#REF!,,,,#REF!)</definedName>
    <definedName name="prevperiod" localSheetId="5">OFFSET(#REF!,,,,#REF!)</definedName>
    <definedName name="prevperiod" localSheetId="0">OFFSET(#REF!,,,,#REF!)</definedName>
    <definedName name="prevperiod">OFFSET(#REF!,,,,#REF!)</definedName>
    <definedName name="Prindiala_2" localSheetId="16">#REF!</definedName>
    <definedName name="Prindiala_2" localSheetId="11">#REF!</definedName>
    <definedName name="Prindiala_2">#REF!</definedName>
    <definedName name="Prindiala_3" localSheetId="16">#REF!</definedName>
    <definedName name="Prindiala_3" localSheetId="11">#REF!</definedName>
    <definedName name="Prindiala_3">#REF!</definedName>
    <definedName name="_xlnm.Print_Area" localSheetId="2">EE!$A$1:$Q$39</definedName>
    <definedName name="_xlnm.Print_Area" localSheetId="1">EE_kum!$A$1:$AS$56</definedName>
    <definedName name="_xlnm.Print_Area" localSheetId="11">'Kulum&amp;INV'!$A$1:$O$64</definedName>
    <definedName name="_xlnm.Print_Area" localSheetId="6">LAEN!$A$1:$P$16</definedName>
    <definedName name="_xlnm.Print_Area" localSheetId="5">MAHUD!$A$1:$Q$149</definedName>
    <definedName name="_xlnm.Print_Area" localSheetId="10">ÜVKAK_FIN!$A$1:$O$80</definedName>
    <definedName name="ProbabilityResult1" localSheetId="11">[2]Risk!$L$5:$L$300</definedName>
    <definedName name="ProbabilityResult1" localSheetId="0">[2]Risk!$L$5:$L$300</definedName>
    <definedName name="ProbabilityResult1">[3]Risk!$L$5:$L$300</definedName>
    <definedName name="proj_char" localSheetId="17">[38]input1!#REF!</definedName>
    <definedName name="proj_char" localSheetId="1">[38]input1!#REF!</definedName>
    <definedName name="proj_char" localSheetId="16">[38]input1!#REF!</definedName>
    <definedName name="proj_char" localSheetId="3">[38]input1!#REF!</definedName>
    <definedName name="proj_char" localSheetId="11">[38]input1!#REF!</definedName>
    <definedName name="proj_char" localSheetId="5">[38]input1!#REF!</definedName>
    <definedName name="proj_char" localSheetId="0">[38]input1!#REF!</definedName>
    <definedName name="proj_char">[38]input1!#REF!</definedName>
    <definedName name="Publicity_percent" localSheetId="11">[21]main!$V$4</definedName>
    <definedName name="Publicity_percent" localSheetId="0">[21]main!$V$4</definedName>
    <definedName name="Publicity_percent">[22]main!$V$4</definedName>
    <definedName name="pumpla_DW_hooldus_yhekordne" localSheetId="11">[25]lisainvest!$BD$1</definedName>
    <definedName name="pumpla_DW_hooldus_yhekordne" localSheetId="0">[25]lisainvest!$BD$1</definedName>
    <definedName name="pumpla_DW_hooldus_yhekordne">[26]lisainvest!$BD$1</definedName>
    <definedName name="pumpla_WW_hooldus_yhekordne" localSheetId="11">[25]lisainvest!$AV$1</definedName>
    <definedName name="pumpla_WW_hooldus_yhekordne" localSheetId="0">[25]lisainvest!$AV$1</definedName>
    <definedName name="pumpla_WW_hooldus_yhekordne">[26]lisainvest!$AV$1</definedName>
    <definedName name="pumplate_valvekulu" localSheetId="11">[25]Inputs!$G$235</definedName>
    <definedName name="pumplate_valvekulu" localSheetId="0">[25]Inputs!$G$235</definedName>
    <definedName name="pumplate_valvekulu">[26]Inputs!$G$235</definedName>
    <definedName name="Põlevkiviõli" localSheetId="17">#REF!</definedName>
    <definedName name="Põlevkiviõli" localSheetId="1">#REF!</definedName>
    <definedName name="Põlevkiviõli" localSheetId="16">#REF!</definedName>
    <definedName name="Põlevkiviõli" localSheetId="3">#REF!</definedName>
    <definedName name="Põlevkiviõli" localSheetId="11">#REF!</definedName>
    <definedName name="Põlevkiviõli" localSheetId="5">#REF!</definedName>
    <definedName name="Põlevkiviõli">#REF!</definedName>
    <definedName name="RakKanal" localSheetId="11">[2]lisainvest!$L$146,[2]lisainvest!$L$148,[2]lisainvest!$L$151,[2]lisainvest!$L$140,[2]lisainvest!$L$143,[2]lisainvest!$L$144,[2]lisainvest!$L$141,[2]lisainvest!$L$139,[2]lisainvest!$L$138,[2]lisainvest!$L$134,[2]lisainvest!$L$133,[2]lisainvest!$L$131,[2]lisainvest!$L$125,[2]lisainvest!$L$111:$L$122,[2]lisainvest!$L$104:$L$111</definedName>
    <definedName name="RakKanal" localSheetId="0">[2]lisainvest!$L$146,[2]lisainvest!$L$148,[2]lisainvest!$L$151,[2]lisainvest!$L$140,[2]lisainvest!$L$143,[2]lisainvest!$L$144,[2]lisainvest!$L$141,[2]lisainvest!$L$139,[2]lisainvest!$L$138,[2]lisainvest!$L$134,[2]lisainvest!$L$133,[2]lisainvest!$L$131,[2]lisainvest!$L$125,[2]lisainvest!$L$111:$L$122,[2]lisainvest!$L$104:$L$111</definedName>
    <definedName name="RakKanal">[3]lisainvest!$L$146,[3]lisainvest!$L$148,[3]lisainvest!$L$151,[3]lisainvest!$L$140,[3]lisainvest!$L$143,[3]lisainvest!$L$144,[3]lisainvest!$L$141,[3]lisainvest!$L$139,[3]lisainvest!$L$138,[3]lisainvest!$L$134,[3]lisainvest!$L$133,[3]lisainvest!$L$131,[3]lisainvest!$L$125,[3]lisainvest!$L$111:$L$122,[3]lisainvest!$L$104:$L$111</definedName>
    <definedName name="Rakvere" localSheetId="11">[2]KOOND!$P$8</definedName>
    <definedName name="Rakvere" localSheetId="0">[2]KOOND!$P$8</definedName>
    <definedName name="Rakvere">[3]KOOND!$P$8</definedName>
    <definedName name="Rapla" localSheetId="11">[2]KOOND!$D$3</definedName>
    <definedName name="Rapla" localSheetId="0">[2]KOOND!$D$3</definedName>
    <definedName name="Rapla">[3]KOOND!$D$3</definedName>
    <definedName name="RatioDomesticSewerageToWaterVol" localSheetId="1">[4]Workings!$H$347:$AK$347</definedName>
    <definedName name="RatioDomesticSewerageToWaterVol" localSheetId="11">[4]Workings!$H$347:$AK$347</definedName>
    <definedName name="RatioDomesticSewerageToWaterVol" localSheetId="0">[4]Workings!$H$347:$AK$347</definedName>
    <definedName name="RatioDomesticSewerageToWaterVol">[5]Workings!$H$347:$AK$347</definedName>
    <definedName name="RatioDomesticSewerageToWaterVolBaseIn" localSheetId="1">[4]Inputs!$G$23</definedName>
    <definedName name="RatioDomesticSewerageToWaterVolBaseIn" localSheetId="11">[4]Inputs!$G$23</definedName>
    <definedName name="RatioDomesticSewerageToWaterVolBaseIn" localSheetId="0">[4]Inputs!$G$23</definedName>
    <definedName name="RatioDomesticSewerageToWaterVolBaseIn">[5]Inputs!$G$23</definedName>
    <definedName name="ReceivablesBaseClosing" localSheetId="1">[4]Workings!$G$567</definedName>
    <definedName name="ReceivablesBaseClosing" localSheetId="11">[4]Workings!$G$567</definedName>
    <definedName name="ReceivablesBaseClosing" localSheetId="0">[4]Workings!$G$567</definedName>
    <definedName name="ReceivablesBaseClosing">[5]Workings!$G$567</definedName>
    <definedName name="ReceivablesBaseClosingIn" localSheetId="1">[4]Inputs!$G$253</definedName>
    <definedName name="ReceivablesBaseClosingIn" localSheetId="11">[4]Inputs!$G$253</definedName>
    <definedName name="ReceivablesBaseClosingIn" localSheetId="0">[4]Inputs!$G$253</definedName>
    <definedName name="ReceivablesBaseClosingIn">[5]Inputs!$G$253</definedName>
    <definedName name="ReceivablesClosing" localSheetId="1">[4]Workings!$H$574:$AK$574</definedName>
    <definedName name="ReceivablesClosing" localSheetId="11">[4]Workings!$H$574:$AK$574</definedName>
    <definedName name="ReceivablesClosing" localSheetId="0">[4]Workings!$H$574:$AK$574</definedName>
    <definedName name="ReceivablesClosing">[5]Workings!$H$574:$AK$574</definedName>
    <definedName name="ReceivablesIncrease" localSheetId="1">[4]Workings!$H$575:$AK$575</definedName>
    <definedName name="ReceivablesIncrease" localSheetId="11">[4]Workings!$H$575:$AK$575</definedName>
    <definedName name="ReceivablesIncrease" localSheetId="0">[4]Workings!$H$575:$AK$575</definedName>
    <definedName name="ReceivablesIncrease">[5]Workings!$H$575:$AK$575</definedName>
    <definedName name="ReceivablesOpening" localSheetId="1">[4]Workings!$H$570:$AK$570</definedName>
    <definedName name="ReceivablesOpening" localSheetId="11">[4]Workings!$H$570:$AK$570</definedName>
    <definedName name="ReceivablesOpening" localSheetId="0">[4]Workings!$H$570:$AK$570</definedName>
    <definedName name="ReceivablesOpening">[5]Workings!$H$570:$AK$570</definedName>
    <definedName name="ReceivedFromReceivables" localSheetId="1">[4]Workings!$H$572:$AK$572</definedName>
    <definedName name="ReceivedFromReceivables" localSheetId="11">[4]Workings!$H$572:$AK$572</definedName>
    <definedName name="ReceivedFromReceivables" localSheetId="0">[4]Workings!$H$572:$AK$572</definedName>
    <definedName name="ReceivedFromReceivables">[5]Workings!$H$572:$AK$572</definedName>
    <definedName name="ReceivedFromRevenue" localSheetId="1">[4]Workings!$H$571:$AK$571</definedName>
    <definedName name="ReceivedFromRevenue" localSheetId="11">[4]Workings!$H$571:$AK$571</definedName>
    <definedName name="ReceivedFromRevenue" localSheetId="0">[4]Workings!$H$571:$AK$571</definedName>
    <definedName name="ReceivedFromRevenue">[5]Workings!$H$571:$AK$571</definedName>
    <definedName name="ReceivedPcToReceivablesClosing" localSheetId="1">[4]Workings!$H$569:$AK$569</definedName>
    <definedName name="ReceivedPcToReceivablesClosing" localSheetId="11">[4]Workings!$H$569:$AK$569</definedName>
    <definedName name="ReceivedPcToReceivablesClosing" localSheetId="0">[4]Workings!$H$569:$AK$569</definedName>
    <definedName name="ReceivedPcToReceivablesClosing">[5]Workings!$H$569:$AK$569</definedName>
    <definedName name="ReceivedPcToReceivablesClosingIn" localSheetId="1">[4]Inputs!$H$255:$AK$255</definedName>
    <definedName name="ReceivedPcToReceivablesClosingIn" localSheetId="11">[4]Inputs!$H$255:$AK$255</definedName>
    <definedName name="ReceivedPcToReceivablesClosingIn" localSheetId="0">[4]Inputs!$H$255:$AK$255</definedName>
    <definedName name="ReceivedPcToReceivablesClosingIn">[5]Inputs!$H$255:$AK$255</definedName>
    <definedName name="ReceivedPcToRevenue" localSheetId="1">[4]Workings!$H$568:$AK$568</definedName>
    <definedName name="ReceivedPcToRevenue" localSheetId="11">[4]Workings!$H$568:$AK$568</definedName>
    <definedName name="ReceivedPcToRevenue" localSheetId="0">[4]Workings!$H$568:$AK$568</definedName>
    <definedName name="ReceivedPcToRevenue">[5]Workings!$H$568:$AK$568</definedName>
    <definedName name="ReceivedPcToRevenueIn" localSheetId="1">[4]Inputs!$H$254:$AK$254</definedName>
    <definedName name="ReceivedPcToRevenueIn" localSheetId="11">[4]Inputs!$H$254:$AK$254</definedName>
    <definedName name="ReceivedPcToRevenueIn" localSheetId="0">[4]Inputs!$H$254:$AK$254</definedName>
    <definedName name="ReceivedPcToRevenueIn">[5]Inputs!$H$254:$AK$254</definedName>
    <definedName name="ref_no" localSheetId="1">[10]Uhikhinnad!$A$8:$A$104</definedName>
    <definedName name="ref_no" localSheetId="11">[10]Uhikhinnad!$A$8:$A$104</definedName>
    <definedName name="ref_no" localSheetId="0">[10]Uhikhinnad!$A$8:$A$104</definedName>
    <definedName name="ref_no">[11]Uhikhinnad!$A$8:$A$104</definedName>
    <definedName name="RegLevyBaseLCUIn" localSheetId="1">[4]Inputs!$G$211</definedName>
    <definedName name="RegLevyBaseLCUIn" localSheetId="11">[4]Inputs!$G$211</definedName>
    <definedName name="RegLevyBaseLCUIn" localSheetId="0">[4]Inputs!$G$211</definedName>
    <definedName name="RegLevyBaseLCUIn">[5]Inputs!$G$211</definedName>
    <definedName name="RegLevyConstantLCU" localSheetId="1">[4]Workings!$H$524:$AK$524</definedName>
    <definedName name="RegLevyConstantLCU" localSheetId="11">[4]Workings!$H$524:$AK$524</definedName>
    <definedName name="RegLevyConstantLCU" localSheetId="0">[4]Workings!$H$524:$AK$524</definedName>
    <definedName name="RegLevyConstantLCU">[5]Workings!$H$524:$AK$524</definedName>
    <definedName name="RegLevyCurrentLCU" localSheetId="1">[4]Workings!$H$526:$AK$526</definedName>
    <definedName name="RegLevyCurrentLCU" localSheetId="11">[4]Workings!$H$526:$AK$526</definedName>
    <definedName name="RegLevyCurrentLCU" localSheetId="0">[4]Workings!$H$526:$AK$526</definedName>
    <definedName name="RegLevyCurrentLCU">[5]Workings!$H$526:$AK$526</definedName>
    <definedName name="RegLevyPercentSales" localSheetId="1">[4]Workings!$G$407</definedName>
    <definedName name="RegLevyPercentSales" localSheetId="11">[4]Workings!$G$407</definedName>
    <definedName name="RegLevyPercentSales" localSheetId="0">[4]Workings!$G$407</definedName>
    <definedName name="RegLevyPercentSales">[5]Workings!$G$407</definedName>
    <definedName name="RegLevyPercentSalesIn" localSheetId="1">[4]Inputs!$G$189</definedName>
    <definedName name="RegLevyPercentSalesIn" localSheetId="11">[4]Inputs!$G$189</definedName>
    <definedName name="RegLevyPercentSalesIn" localSheetId="0">[4]Inputs!$G$189</definedName>
    <definedName name="RegLevyPercentSalesIn">[5]Inputs!$G$189</definedName>
    <definedName name="ReinvestmentEligibleCurrent" localSheetId="11">[2]CBA!$E$174:$AM$174</definedName>
    <definedName name="ReinvestmentEligibleCurrent" localSheetId="0">[2]CBA!$E$174:$AM$174</definedName>
    <definedName name="ReinvestmentEligibleCurrent">[3]CBA!$E$174:$AM$174</definedName>
    <definedName name="RekViiakseEllu" localSheetId="11">[2]grantrate!$AA$31</definedName>
    <definedName name="RekViiakseEllu" localSheetId="0">[2]grantrate!$AA$31</definedName>
    <definedName name="RekViiakseEllu">[3]grantrate!$AA$31</definedName>
    <definedName name="RemainingLifespan" localSheetId="1">[4]bvo1!$AC$11:$AC$237</definedName>
    <definedName name="RemainingLifespan" localSheetId="11">[4]bvo1!$AC$11:$AC$237</definedName>
    <definedName name="RemainingLifespan" localSheetId="0">[4]bvo1!$AC$11:$AC$237</definedName>
    <definedName name="RemainingLifespan">[5]bvo1!$AC$11:$AC$237</definedName>
    <definedName name="RetainedEarningsBf" localSheetId="1">[4]Workings!$H$800:$AK$800</definedName>
    <definedName name="RetainedEarningsBf" localSheetId="11">[4]Workings!$H$800:$AK$800</definedName>
    <definedName name="RetainedEarningsBf" localSheetId="0">[4]Workings!$H$800:$AK$800</definedName>
    <definedName name="RetainedEarningsBf">[5]Workings!$H$800:$AK$800</definedName>
    <definedName name="RetainedEarningsCf" localSheetId="1">[4]Workings!$H$802:$AK$802</definedName>
    <definedName name="RetainedEarningsCf" localSheetId="11">[4]Workings!$H$802:$AK$802</definedName>
    <definedName name="RetainedEarningsCf" localSheetId="0">[4]Workings!$H$802:$AK$802</definedName>
    <definedName name="RetainedEarningsCf">[5]Workings!$H$802:$AK$802</definedName>
    <definedName name="RetainedEarningsIncrease" localSheetId="1">[4]Workings!$H$801:$AK$801</definedName>
    <definedName name="RetainedEarningsIncrease" localSheetId="11">[4]Workings!$H$801:$AK$801</definedName>
    <definedName name="RetainedEarningsIncrease" localSheetId="0">[4]Workings!$H$801:$AK$801</definedName>
    <definedName name="RetainedEarningsIncrease">[5]Workings!$H$801:$AK$801</definedName>
    <definedName name="ReturnsToFinancingCase" localSheetId="1">[4]Workings!$G$1188</definedName>
    <definedName name="ReturnsToFinancingCase" localSheetId="11">[4]Workings!$G$1188</definedName>
    <definedName name="ReturnsToFinancingCase" localSheetId="0">[4]Workings!$G$1188</definedName>
    <definedName name="ReturnsToFinancingCase">[5]Workings!$G$1188</definedName>
    <definedName name="ReturnsToFinancingCaseIn" localSheetId="1">[4]Inputs!$G$38</definedName>
    <definedName name="ReturnsToFinancingCaseIn" localSheetId="11">[4]Inputs!$G$38</definedName>
    <definedName name="ReturnsToFinancingCaseIn" localSheetId="0">[4]Inputs!$G$38</definedName>
    <definedName name="ReturnsToFinancingCaseIn">[5]Inputs!$G$38</definedName>
    <definedName name="ReturnsToFinancingConstantLCU" localSheetId="1">[4]Workings!$H$1190:$AK$1190</definedName>
    <definedName name="ReturnsToFinancingConstantLCU" localSheetId="11">[4]Workings!$H$1190:$AK$1190</definedName>
    <definedName name="ReturnsToFinancingConstantLCU" localSheetId="0">[4]Workings!$H$1190:$AK$1190</definedName>
    <definedName name="ReturnsToFinancingConstantLCU">[5]Workings!$H$1190:$AK$1190</definedName>
    <definedName name="ReturnsToFinancingCurrentLCU" localSheetId="1">[4]Workings!$H$1189:$AK$1189</definedName>
    <definedName name="ReturnsToFinancingCurrentLCU" localSheetId="11">[4]Workings!$H$1189:$AK$1189</definedName>
    <definedName name="ReturnsToFinancingCurrentLCU" localSheetId="0">[4]Workings!$H$1189:$AK$1189</definedName>
    <definedName name="ReturnsToFinancingCurrentLCU">[5]Workings!$H$1189:$AK$1189</definedName>
    <definedName name="RevalSurplusBase" localSheetId="1">[4]Workings!$H$769:$AK$769</definedName>
    <definedName name="RevalSurplusBase" localSheetId="11">[4]Workings!$H$769:$AK$769</definedName>
    <definedName name="RevalSurplusBase" localSheetId="0">[4]Workings!$H$769:$AK$769</definedName>
    <definedName name="RevalSurplusBase">[5]Workings!$H$769:$AK$769</definedName>
    <definedName name="RevalSurplusDevelopment" localSheetId="1">[4]Workings!$H$678:$AK$678</definedName>
    <definedName name="RevalSurplusDevelopment" localSheetId="11">[4]Workings!$H$678:$AK$678</definedName>
    <definedName name="RevalSurplusDevelopment" localSheetId="0">[4]Workings!$H$678:$AK$678</definedName>
    <definedName name="RevalSurplusDevelopment">[5]Workings!$H$678:$AK$678</definedName>
    <definedName name="RevalSurplusMaint" localSheetId="1">[4]Workings!$H$733:$AK$733</definedName>
    <definedName name="RevalSurplusMaint" localSheetId="11">[4]Workings!$H$733:$AK$733</definedName>
    <definedName name="RevalSurplusMaint" localSheetId="0">[4]Workings!$H$733:$AK$733</definedName>
    <definedName name="RevalSurplusMaint">[5]Workings!$H$733:$AK$733</definedName>
    <definedName name="RevalSurplusTotal" localSheetId="1">[4]Workings!$H$789:$AK$789</definedName>
    <definedName name="RevalSurplusTotal" localSheetId="11">[4]Workings!$H$789:$AK$789</definedName>
    <definedName name="RevalSurplusTotal" localSheetId="0">[4]Workings!$H$789:$AK$789</definedName>
    <definedName name="RevalSurplusTotal">[5]Workings!$H$789:$AK$789</definedName>
    <definedName name="RevaluationCase" localSheetId="1">[4]Workings!$G$601</definedName>
    <definedName name="RevaluationCase" localSheetId="11">[4]Workings!$G$601</definedName>
    <definedName name="RevaluationCase" localSheetId="0">[4]Workings!$G$601</definedName>
    <definedName name="RevaluationCase">[5]Workings!$G$601</definedName>
    <definedName name="RevaluationCaseIn" localSheetId="1">[4]Inputs!$G$282</definedName>
    <definedName name="RevaluationCaseIn" localSheetId="11">[4]Inputs!$G$282</definedName>
    <definedName name="RevaluationCaseIn" localSheetId="0">[4]Inputs!$G$282</definedName>
    <definedName name="RevaluationCaseIn">[5]Inputs!$G$282</definedName>
    <definedName name="RevenueAtBaseChargesConstant" localSheetId="1">[4]Workings!$H$387:$AK$387</definedName>
    <definedName name="RevenueAtBaseChargesConstant" localSheetId="11">[4]Workings!$H$387:$AK$387</definedName>
    <definedName name="RevenueAtBaseChargesConstant" localSheetId="0">[4]Workings!$H$387:$AK$387</definedName>
    <definedName name="RevenueAtBaseChargesConstant">[5]Workings!$H$387:$AK$387</definedName>
    <definedName name="RevenueChargeConnWaterConstant" localSheetId="1">[4]Workings!$H$115:$AK$115</definedName>
    <definedName name="RevenueChargeConnWaterConstant" localSheetId="11">[4]Workings!$H$115:$AK$115</definedName>
    <definedName name="RevenueChargeConnWaterConstant" localSheetId="0">[4]Workings!$H$115:$AK$115</definedName>
    <definedName name="RevenueChargeConnWaterConstant">[5]Workings!$H$115:$AK$115</definedName>
    <definedName name="RevenueChargeConnWaterCurrent" localSheetId="1">[4]Workings!$H$116:$AK$116</definedName>
    <definedName name="RevenueChargeConnWaterCurrent" localSheetId="11">[4]Workings!$H$116:$AK$116</definedName>
    <definedName name="RevenueChargeConnWaterCurrent" localSheetId="0">[4]Workings!$H$116:$AK$116</definedName>
    <definedName name="RevenueChargeConnWaterCurrent">[5]Workings!$H$116:$AK$116</definedName>
    <definedName name="RevenueChargeConnWaterDomConstant" localSheetId="1">[4]Workings!$H$110:$AK$110</definedName>
    <definedName name="RevenueChargeConnWaterDomConstant" localSheetId="11">[4]Workings!$H$110:$AK$110</definedName>
    <definedName name="RevenueChargeConnWaterDomConstant" localSheetId="0">[4]Workings!$H$110:$AK$110</definedName>
    <definedName name="RevenueChargeConnWaterDomConstant">[5]Workings!$H$110:$AK$110</definedName>
    <definedName name="RevenueChargeConnWaterDomCurrent" localSheetId="1">[4]Workings!$H$112:$AK$112</definedName>
    <definedName name="RevenueChargeConnWaterDomCurrent" localSheetId="11">[4]Workings!$H$112:$AK$112</definedName>
    <definedName name="RevenueChargeConnWaterDomCurrent" localSheetId="0">[4]Workings!$H$112:$AK$112</definedName>
    <definedName name="RevenueChargeConnWaterDomCurrent">[5]Workings!$H$112:$AK$112</definedName>
    <definedName name="RevenueChargeConnWaterNonDomConstant" localSheetId="1">[4]Workings!$H$111:$AK$111</definedName>
    <definedName name="RevenueChargeConnWaterNonDomConstant" localSheetId="11">[4]Workings!$H$111:$AK$111</definedName>
    <definedName name="RevenueChargeConnWaterNonDomConstant" localSheetId="0">[4]Workings!$H$111:$AK$111</definedName>
    <definedName name="RevenueChargeConnWaterNonDomConstant">[5]Workings!$H$111:$AK$111</definedName>
    <definedName name="RevenueChargeConnWaterNonDomCurrent" localSheetId="1">[4]Workings!$H$113:$AK$113</definedName>
    <definedName name="RevenueChargeConnWaterNonDomCurrent" localSheetId="11">[4]Workings!$H$113:$AK$113</definedName>
    <definedName name="RevenueChargeConnWaterNonDomCurrent" localSheetId="0">[4]Workings!$H$113:$AK$113</definedName>
    <definedName name="RevenueChargeConnWaterNonDomCurrent">[5]Workings!$H$113:$AK$113</definedName>
    <definedName name="RevenueChargeUnmeteredBaseIn" localSheetId="1">[4]Inputs!$G$173</definedName>
    <definedName name="RevenueChargeUnmeteredBaseIn" localSheetId="11">[4]Inputs!$G$173</definedName>
    <definedName name="RevenueChargeUnmeteredBaseIn" localSheetId="0">[4]Inputs!$G$173</definedName>
    <definedName name="RevenueChargeUnmeteredBaseIn">[5]Inputs!$G$173</definedName>
    <definedName name="RevenueChargeUnmeteredDomesticSewerageConstant" localSheetId="1">[4]Workings!$H$310:$AK$310</definedName>
    <definedName name="RevenueChargeUnmeteredDomesticSewerageConstant" localSheetId="11">[4]Workings!$H$310:$AK$310</definedName>
    <definedName name="RevenueChargeUnmeteredDomesticSewerageConstant" localSheetId="0">[4]Workings!$H$310:$AK$310</definedName>
    <definedName name="RevenueChargeUnmeteredDomesticSewerageConstant">[5]Workings!$H$310:$AK$310</definedName>
    <definedName name="RevenueChargeUnmeteredDomesticSewerageCurrent" localSheetId="1">[4]Workings!$H$280:$AK$280</definedName>
    <definedName name="RevenueChargeUnmeteredDomesticSewerageCurrent" localSheetId="11">[4]Workings!$H$280:$AK$280</definedName>
    <definedName name="RevenueChargeUnmeteredDomesticSewerageCurrent" localSheetId="0">[4]Workings!$H$280:$AK$280</definedName>
    <definedName name="RevenueChargeUnmeteredDomesticSewerageCurrent">[5]Workings!$H$280:$AK$280</definedName>
    <definedName name="RevenueChargeUnmeteredDomesticWaterConstant" localSheetId="1">[4]Workings!$H$309:$AK$309</definedName>
    <definedName name="RevenueChargeUnmeteredDomesticWaterConstant" localSheetId="11">[4]Workings!$H$309:$AK$309</definedName>
    <definedName name="RevenueChargeUnmeteredDomesticWaterConstant" localSheetId="0">[4]Workings!$H$309:$AK$309</definedName>
    <definedName name="RevenueChargeUnmeteredDomesticWaterConstant">[5]Workings!$H$309:$AK$309</definedName>
    <definedName name="RevenueChargeUnmeteredDomesticWaterCurrent" localSheetId="1">[4]Workings!$H$279:$AK$279</definedName>
    <definedName name="RevenueChargeUnmeteredDomesticWaterCurrent" localSheetId="11">[4]Workings!$H$279:$AK$279</definedName>
    <definedName name="RevenueChargeUnmeteredDomesticWaterCurrent" localSheetId="0">[4]Workings!$H$279:$AK$279</definedName>
    <definedName name="RevenueChargeUnmeteredDomesticWaterCurrent">[5]Workings!$H$279:$AK$279</definedName>
    <definedName name="RevenueChargeUnmeteredTotalConstant" localSheetId="1">[4]Workings!$H$311:$AK$311</definedName>
    <definedName name="RevenueChargeUnmeteredTotalConstant" localSheetId="11">[4]Workings!$H$311:$AK$311</definedName>
    <definedName name="RevenueChargeUnmeteredTotalConstant" localSheetId="0">[4]Workings!$H$311:$AK$311</definedName>
    <definedName name="RevenueChargeUnmeteredTotalConstant">[5]Workings!$H$311:$AK$311</definedName>
    <definedName name="RevenueChargeUnmeteredTotalCurrent" localSheetId="1">[4]Workings!$H$281:$AK$281</definedName>
    <definedName name="RevenueChargeUnmeteredTotalCurrent" localSheetId="11">[4]Workings!$H$281:$AK$281</definedName>
    <definedName name="RevenueChargeUnmeteredTotalCurrent" localSheetId="0">[4]Workings!$H$281:$AK$281</definedName>
    <definedName name="RevenueChargeUnmeteredTotalCurrent">[5]Workings!$H$281:$AK$281</definedName>
    <definedName name="RevenueFixedChargeBaseIn" localSheetId="1">[4]Inputs!$G$172</definedName>
    <definedName name="RevenueFixedChargeBaseIn" localSheetId="11">[4]Inputs!$G$172</definedName>
    <definedName name="RevenueFixedChargeBaseIn" localSheetId="0">[4]Inputs!$G$172</definedName>
    <definedName name="RevenueFixedChargeBaseIn">[5]Inputs!$G$172</definedName>
    <definedName name="RevenueFixedChargeBulkSewerage1Constant" localSheetId="1">[4]Workings!$H$294:$AK$294</definedName>
    <definedName name="RevenueFixedChargeBulkSewerage1Constant" localSheetId="11">[4]Workings!$H$294:$AK$294</definedName>
    <definedName name="RevenueFixedChargeBulkSewerage1Constant" localSheetId="0">[4]Workings!$H$294:$AK$294</definedName>
    <definedName name="RevenueFixedChargeBulkSewerage1Constant">[5]Workings!$H$294:$AK$294</definedName>
    <definedName name="RevenueFixedChargeBulkWater1Constant" localSheetId="1">[4]Workings!$H$289:$AK$289</definedName>
    <definedName name="RevenueFixedChargeBulkWater1Constant" localSheetId="11">[4]Workings!$H$289:$AK$289</definedName>
    <definedName name="RevenueFixedChargeBulkWater1Constant" localSheetId="0">[4]Workings!$H$289:$AK$289</definedName>
    <definedName name="RevenueFixedChargeBulkWater1Constant">[5]Workings!$H$289:$AK$289</definedName>
    <definedName name="RevenueFixedChargeCommSewerageConstant" localSheetId="1">[4]Workings!$H$292:$AK$292</definedName>
    <definedName name="RevenueFixedChargeCommSewerageConstant" localSheetId="11">[4]Workings!$H$292:$AK$292</definedName>
    <definedName name="RevenueFixedChargeCommSewerageConstant" localSheetId="0">[4]Workings!$H$292:$AK$292</definedName>
    <definedName name="RevenueFixedChargeCommSewerageConstant">[5]Workings!$H$292:$AK$292</definedName>
    <definedName name="RevenueFixedChargeCommWaterConstant" localSheetId="1">[4]Workings!$H$286:$AK$286</definedName>
    <definedName name="RevenueFixedChargeCommWaterConstant" localSheetId="11">[4]Workings!$H$286:$AK$286</definedName>
    <definedName name="RevenueFixedChargeCommWaterConstant" localSheetId="0">[4]Workings!$H$286:$AK$286</definedName>
    <definedName name="RevenueFixedChargeCommWaterConstant">[5]Workings!$H$286:$AK$286</definedName>
    <definedName name="RevenueFixedChargeDomesticConstantSewerage" localSheetId="1">[4]Workings!$H$291:$AK$291</definedName>
    <definedName name="RevenueFixedChargeDomesticConstantSewerage" localSheetId="11">[4]Workings!$H$291:$AK$291</definedName>
    <definedName name="RevenueFixedChargeDomesticConstantSewerage" localSheetId="0">[4]Workings!$H$291:$AK$291</definedName>
    <definedName name="RevenueFixedChargeDomesticConstantSewerage">[5]Workings!$H$291:$AK$291</definedName>
    <definedName name="RevenueFixedChargeDomesticConstantWater" localSheetId="1">[4]Workings!$H$285:$AK$285</definedName>
    <definedName name="RevenueFixedChargeDomesticConstantWater" localSheetId="11">[4]Workings!$H$285:$AK$285</definedName>
    <definedName name="RevenueFixedChargeDomesticConstantWater" localSheetId="0">[4]Workings!$H$285:$AK$285</definedName>
    <definedName name="RevenueFixedChargeDomesticConstantWater">[5]Workings!$H$285:$AK$285</definedName>
    <definedName name="RevenueFixedChargeInstSewerageConstant" localSheetId="1">[4]Workings!$H$293:$AK$293</definedName>
    <definedName name="RevenueFixedChargeInstSewerageConstant" localSheetId="11">[4]Workings!$H$293:$AK$293</definedName>
    <definedName name="RevenueFixedChargeInstSewerageConstant" localSheetId="0">[4]Workings!$H$293:$AK$293</definedName>
    <definedName name="RevenueFixedChargeInstSewerageConstant">[5]Workings!$H$293:$AK$293</definedName>
    <definedName name="RevenueFixedChargeInstWaterConstant" localSheetId="1">[4]Workings!$H$287:$AK$287</definedName>
    <definedName name="RevenueFixedChargeInstWaterConstant" localSheetId="11">[4]Workings!$H$287:$AK$287</definedName>
    <definedName name="RevenueFixedChargeInstWaterConstant" localSheetId="0">[4]Workings!$H$287:$AK$287</definedName>
    <definedName name="RevenueFixedChargeInstWaterConstant">[5]Workings!$H$287:$AK$287</definedName>
    <definedName name="RevenueFixedChargeKioskConstant" localSheetId="1">[4]Workings!$H$288:$AK$288</definedName>
    <definedName name="RevenueFixedChargeKioskConstant" localSheetId="11">[4]Workings!$H$288:$AK$288</definedName>
    <definedName name="RevenueFixedChargeKioskConstant" localSheetId="0">[4]Workings!$H$288:$AK$288</definedName>
    <definedName name="RevenueFixedChargeKioskConstant">[5]Workings!$H$288:$AK$288</definedName>
    <definedName name="RevenueFixedChargeOtherWater1Constant" localSheetId="1">[4]Workings!$H$290:$AK$290</definedName>
    <definedName name="RevenueFixedChargeOtherWater1Constant" localSheetId="11">[4]Workings!$H$290:$AK$290</definedName>
    <definedName name="RevenueFixedChargeOtherWater1Constant" localSheetId="0">[4]Workings!$H$290:$AK$290</definedName>
    <definedName name="RevenueFixedChargeOtherWater1Constant">[5]Workings!$H$290:$AK$290</definedName>
    <definedName name="RevenueFixedChargeTotalConstant" localSheetId="1">[4]Workings!$H$295:$AK$295</definedName>
    <definedName name="RevenueFixedChargeTotalConstant" localSheetId="11">[4]Workings!$H$295:$AK$295</definedName>
    <definedName name="RevenueFixedChargeTotalConstant" localSheetId="0">[4]Workings!$H$295:$AK$295</definedName>
    <definedName name="RevenueFixedChargeTotalConstant">[5]Workings!$H$295:$AK$295</definedName>
    <definedName name="RevenueFixedChargeTotalCurrent" localSheetId="1">[4]Workings!$H$265:$AK$265</definedName>
    <definedName name="RevenueFixedChargeTotalCurrent" localSheetId="11">[4]Workings!$H$265:$AK$265</definedName>
    <definedName name="RevenueFixedChargeTotalCurrent" localSheetId="0">[4]Workings!$H$265:$AK$265</definedName>
    <definedName name="RevenueFixedChargeTotalCurrent">[5]Workings!$H$265:$AK$265</definedName>
    <definedName name="RevenuesBaseLine" localSheetId="1">[4]Workings!$H$1243:$AK$1243</definedName>
    <definedName name="RevenuesBaseLine" localSheetId="11">[4]Workings!$H$1243:$AK$1243</definedName>
    <definedName name="RevenuesBaseLine" localSheetId="0">[4]Workings!$H$1243:$AK$1243</definedName>
    <definedName name="RevenuesBaseLine">[5]Workings!$H$1243:$AK$1243</definedName>
    <definedName name="RevenueTotalConstant" localSheetId="1">[4]Workings!$H$283:$AK$283</definedName>
    <definedName name="RevenueTotalConstant" localSheetId="11">[4]Workings!$H$283:$AK$283</definedName>
    <definedName name="RevenueTotalConstant" localSheetId="0">[4]Workings!$H$283:$AK$283</definedName>
    <definedName name="RevenueTotalConstant">[5]Workings!$H$283:$AK$283</definedName>
    <definedName name="RevenueTotalCurrent" localSheetId="1">[4]Workings!$H$253:$AK$253</definedName>
    <definedName name="RevenueTotalCurrent" localSheetId="11">[4]Workings!$H$253:$AK$253</definedName>
    <definedName name="RevenueTotalCurrent" localSheetId="0">[4]Workings!$H$253:$AK$253</definedName>
    <definedName name="RevenueTotalCurrent">[5]Workings!$H$253:$AK$253</definedName>
    <definedName name="RevenueUnitBilledConstant" localSheetId="1">[4]Workings!$H$284:$AK$284</definedName>
    <definedName name="RevenueUnitBilledConstant" localSheetId="11">[4]Workings!$H$284:$AK$284</definedName>
    <definedName name="RevenueUnitBilledConstant" localSheetId="0">[4]Workings!$H$284:$AK$284</definedName>
    <definedName name="RevenueUnitBilledConstant">[5]Workings!$H$284:$AK$284</definedName>
    <definedName name="RevenueVolumetricBaseIn" localSheetId="1">[4]Inputs!$G$171</definedName>
    <definedName name="RevenueVolumetricBaseIn" localSheetId="11">[4]Inputs!$G$171</definedName>
    <definedName name="RevenueVolumetricBaseIn" localSheetId="0">[4]Inputs!$G$171</definedName>
    <definedName name="RevenueVolumetricBaseIn">[5]Inputs!$G$171</definedName>
    <definedName name="RevenueVolumetricBulkSewerage1Constant" localSheetId="1">[4]Workings!$H$305:$AK$305</definedName>
    <definedName name="RevenueVolumetricBulkSewerage1Constant" localSheetId="11">[4]Workings!$H$305:$AK$305</definedName>
    <definedName name="RevenueVolumetricBulkSewerage1Constant" localSheetId="0">[4]Workings!$H$305:$AK$305</definedName>
    <definedName name="RevenueVolumetricBulkSewerage1Constant">[5]Workings!$H$305:$AK$305</definedName>
    <definedName name="RevenueVolumetricBulkSewerage1Current" localSheetId="1">[4]Workings!$H$276:$AK$276</definedName>
    <definedName name="RevenueVolumetricBulkSewerage1Current" localSheetId="11">[4]Workings!$H$276:$AK$276</definedName>
    <definedName name="RevenueVolumetricBulkSewerage1Current" localSheetId="0">[4]Workings!$H$276:$AK$276</definedName>
    <definedName name="RevenueVolumetricBulkSewerage1Current">[5]Workings!$H$276:$AK$276</definedName>
    <definedName name="RevenueVolumetricBulkWater1Constant" localSheetId="1">[4]Workings!$H$301:$AK$301</definedName>
    <definedName name="RevenueVolumetricBulkWater1Constant" localSheetId="11">[4]Workings!$H$301:$AK$301</definedName>
    <definedName name="RevenueVolumetricBulkWater1Constant" localSheetId="0">[4]Workings!$H$301:$AK$301</definedName>
    <definedName name="RevenueVolumetricBulkWater1Constant">[5]Workings!$H$301:$AK$301</definedName>
    <definedName name="RevenueVolumetricBulkWater1Current" localSheetId="1">[4]Workings!$H$271:$AK$271</definedName>
    <definedName name="RevenueVolumetricBulkWater1Current" localSheetId="11">[4]Workings!$H$271:$AK$271</definedName>
    <definedName name="RevenueVolumetricBulkWater1Current" localSheetId="0">[4]Workings!$H$271:$AK$271</definedName>
    <definedName name="RevenueVolumetricBulkWater1Current">[5]Workings!$H$271:$AK$271</definedName>
    <definedName name="RevenueVolumetricCommSewerageConstant" localSheetId="1">[4]Workings!$H$304:$AK$304</definedName>
    <definedName name="RevenueVolumetricCommSewerageConstant" localSheetId="11">[4]Workings!$H$304:$AK$304</definedName>
    <definedName name="RevenueVolumetricCommSewerageConstant" localSheetId="0">[4]Workings!$H$304:$AK$304</definedName>
    <definedName name="RevenueVolumetricCommSewerageConstant">[5]Workings!$H$304:$AK$304</definedName>
    <definedName name="RevenueVolumetricCommSewerageCurrent" localSheetId="1">[4]Workings!$H$274:$AK$274</definedName>
    <definedName name="RevenueVolumetricCommSewerageCurrent" localSheetId="11">[4]Workings!$H$274:$AK$274</definedName>
    <definedName name="RevenueVolumetricCommSewerageCurrent" localSheetId="0">[4]Workings!$H$274:$AK$274</definedName>
    <definedName name="RevenueVolumetricCommSewerageCurrent">[5]Workings!$H$274:$AK$274</definedName>
    <definedName name="RevenueVolumetricCommWaterConstant" localSheetId="1">[4]Workings!$H$298:$AK$298</definedName>
    <definedName name="RevenueVolumetricCommWaterConstant" localSheetId="11">[4]Workings!$H$298:$AK$298</definedName>
    <definedName name="RevenueVolumetricCommWaterConstant" localSheetId="0">[4]Workings!$H$298:$AK$298</definedName>
    <definedName name="RevenueVolumetricCommWaterConstant">[5]Workings!$H$298:$AK$298</definedName>
    <definedName name="RevenueVolumetricCommWaterCurrent" localSheetId="1">[4]Workings!$H$268:$AK$268</definedName>
    <definedName name="RevenueVolumetricCommWaterCurrent" localSheetId="11">[4]Workings!$H$268:$AK$268</definedName>
    <definedName name="RevenueVolumetricCommWaterCurrent" localSheetId="0">[4]Workings!$H$268:$AK$268</definedName>
    <definedName name="RevenueVolumetricCommWaterCurrent">[5]Workings!$H$268:$AK$268</definedName>
    <definedName name="RevenueVolumetricDomesticConstantSewerage" localSheetId="1">[4]Workings!$H$303:$AK$303</definedName>
    <definedName name="RevenueVolumetricDomesticConstantSewerage" localSheetId="11">[4]Workings!$H$303:$AK$303</definedName>
    <definedName name="RevenueVolumetricDomesticConstantSewerage" localSheetId="0">[4]Workings!$H$303:$AK$303</definedName>
    <definedName name="RevenueVolumetricDomesticConstantSewerage">[5]Workings!$H$303:$AK$303</definedName>
    <definedName name="RevenueVolumetricDomesticConstantWater" localSheetId="1">[4]Workings!$H$297:$AK$297</definedName>
    <definedName name="RevenueVolumetricDomesticConstantWater" localSheetId="11">[4]Workings!$H$297:$AK$297</definedName>
    <definedName name="RevenueVolumetricDomesticConstantWater" localSheetId="0">[4]Workings!$H$297:$AK$297</definedName>
    <definedName name="RevenueVolumetricDomesticConstantWater">[5]Workings!$H$297:$AK$297</definedName>
    <definedName name="RevenueVolumetricDomesticCurrentSewerage" localSheetId="1">[4]Workings!$H$273:$AK$273</definedName>
    <definedName name="RevenueVolumetricDomesticCurrentSewerage" localSheetId="11">[4]Workings!$H$273:$AK$273</definedName>
    <definedName name="RevenueVolumetricDomesticCurrentSewerage" localSheetId="0">[4]Workings!$H$273:$AK$273</definedName>
    <definedName name="RevenueVolumetricDomesticCurrentSewerage">[5]Workings!$H$273:$AK$273</definedName>
    <definedName name="RevenueVolumetricDomesticCurrentWater" localSheetId="1">[4]Workings!$H$267:$AK$267</definedName>
    <definedName name="RevenueVolumetricDomesticCurrentWater" localSheetId="11">[4]Workings!$H$267:$AK$267</definedName>
    <definedName name="RevenueVolumetricDomesticCurrentWater" localSheetId="0">[4]Workings!$H$267:$AK$267</definedName>
    <definedName name="RevenueVolumetricDomesticCurrentWater">[5]Workings!$H$267:$AK$267</definedName>
    <definedName name="RevenueVolumetricIncreaseNominalOverBase" localSheetId="1">[4]Workings!$H$331:$AK$331</definedName>
    <definedName name="RevenueVolumetricIncreaseNominalOverBase" localSheetId="11">[4]Workings!$H$331:$AK$331</definedName>
    <definedName name="RevenueVolumetricIncreaseNominalOverBase" localSheetId="0">[4]Workings!$H$331:$AK$331</definedName>
    <definedName name="RevenueVolumetricIncreaseNominalOverBase">[5]Workings!$H$331:$AK$331</definedName>
    <definedName name="RevenueVolumetricIncreaseNominalOverPrevious" localSheetId="1">[4]Workings!$H$330:$AK$330</definedName>
    <definedName name="RevenueVolumetricIncreaseNominalOverPrevious" localSheetId="11">[4]Workings!$H$330:$AK$330</definedName>
    <definedName name="RevenueVolumetricIncreaseNominalOverPrevious" localSheetId="0">[4]Workings!$H$330:$AK$330</definedName>
    <definedName name="RevenueVolumetricIncreaseNominalOverPrevious">[5]Workings!$H$330:$AK$330</definedName>
    <definedName name="RevenueVolumetricIncreaseRealOverBase" localSheetId="1">[4]Workings!$H$318:$AK$318</definedName>
    <definedName name="RevenueVolumetricIncreaseRealOverBase" localSheetId="11">[4]Workings!$H$318:$AK$318</definedName>
    <definedName name="RevenueVolumetricIncreaseRealOverBase" localSheetId="0">[4]Workings!$H$318:$AK$318</definedName>
    <definedName name="RevenueVolumetricIncreaseRealOverBase">[5]Workings!$H$318:$AK$318</definedName>
    <definedName name="RevenueVolumetricIncreaseRealOverPrevious" localSheetId="1">[4]Workings!$H$317:$AK$317</definedName>
    <definedName name="RevenueVolumetricIncreaseRealOverPrevious" localSheetId="11">[4]Workings!$H$317:$AK$317</definedName>
    <definedName name="RevenueVolumetricIncreaseRealOverPrevious" localSheetId="0">[4]Workings!$H$317:$AK$317</definedName>
    <definedName name="RevenueVolumetricIncreaseRealOverPrevious">[5]Workings!$H$317:$AK$317</definedName>
    <definedName name="RevenueVolumetricInstSewerageConstant" localSheetId="1">[4]Workings!$H$306:$AK$306</definedName>
    <definedName name="RevenueVolumetricInstSewerageConstant" localSheetId="11">[4]Workings!$H$306:$AK$306</definedName>
    <definedName name="RevenueVolumetricInstSewerageConstant" localSheetId="0">[4]Workings!$H$306:$AK$306</definedName>
    <definedName name="RevenueVolumetricInstSewerageConstant">[5]Workings!$H$306:$AK$306</definedName>
    <definedName name="RevenueVolumetricInstSewerageCurrent" localSheetId="1">[4]Workings!$H$275:$AK$275</definedName>
    <definedName name="RevenueVolumetricInstSewerageCurrent" localSheetId="11">[4]Workings!$H$275:$AK$275</definedName>
    <definedName name="RevenueVolumetricInstSewerageCurrent" localSheetId="0">[4]Workings!$H$275:$AK$275</definedName>
    <definedName name="RevenueVolumetricInstSewerageCurrent">[5]Workings!$H$275:$AK$275</definedName>
    <definedName name="RevenueVolumetricInstWaterConstant" localSheetId="1">[4]Workings!$H$299:$AK$299</definedName>
    <definedName name="RevenueVolumetricInstWaterConstant" localSheetId="11">[4]Workings!$H$299:$AK$299</definedName>
    <definedName name="RevenueVolumetricInstWaterConstant" localSheetId="0">[4]Workings!$H$299:$AK$299</definedName>
    <definedName name="RevenueVolumetricInstWaterConstant">[5]Workings!$H$299:$AK$299</definedName>
    <definedName name="RevenueVolumetricInstWaterCurrent" localSheetId="1">[4]Workings!$H$269:$AK$269</definedName>
    <definedName name="RevenueVolumetricInstWaterCurrent" localSheetId="11">[4]Workings!$H$269:$AK$269</definedName>
    <definedName name="RevenueVolumetricInstWaterCurrent" localSheetId="0">[4]Workings!$H$269:$AK$269</definedName>
    <definedName name="RevenueVolumetricInstWaterCurrent">[5]Workings!$H$269:$AK$269</definedName>
    <definedName name="RevenueVolumetricKioskConstant" localSheetId="1">[4]Workings!$H$300:$AK$300</definedName>
    <definedName name="RevenueVolumetricKioskConstant" localSheetId="11">[4]Workings!$H$300:$AK$300</definedName>
    <definedName name="RevenueVolumetricKioskConstant" localSheetId="0">[4]Workings!$H$300:$AK$300</definedName>
    <definedName name="RevenueVolumetricKioskConstant">[5]Workings!$H$300:$AK$300</definedName>
    <definedName name="RevenueVolumetricKioskCurrent" localSheetId="1">[4]Workings!$H$270:$AK$270</definedName>
    <definedName name="RevenueVolumetricKioskCurrent" localSheetId="11">[4]Workings!$H$270:$AK$270</definedName>
    <definedName name="RevenueVolumetricKioskCurrent" localSheetId="0">[4]Workings!$H$270:$AK$270</definedName>
    <definedName name="RevenueVolumetricKioskCurrent">[5]Workings!$H$270:$AK$270</definedName>
    <definedName name="RevenueVolumetricOtherWater1Constant" localSheetId="1">[4]Workings!$H$302:$AK$302</definedName>
    <definedName name="RevenueVolumetricOtherWater1Constant" localSheetId="11">[4]Workings!$H$302:$AK$302</definedName>
    <definedName name="RevenueVolumetricOtherWater1Constant" localSheetId="0">[4]Workings!$H$302:$AK$302</definedName>
    <definedName name="RevenueVolumetricOtherWater1Constant">[5]Workings!$H$302:$AK$302</definedName>
    <definedName name="RevenueVolumetricOtherWater1Current" localSheetId="1">[4]Workings!$H$272:$AK$272</definedName>
    <definedName name="RevenueVolumetricOtherWater1Current" localSheetId="11">[4]Workings!$H$272:$AK$272</definedName>
    <definedName name="RevenueVolumetricOtherWater1Current" localSheetId="0">[4]Workings!$H$272:$AK$272</definedName>
    <definedName name="RevenueVolumetricOtherWater1Current">[5]Workings!$H$272:$AK$272</definedName>
    <definedName name="RevenueVolumetricTotalConstant" localSheetId="1">[4]Workings!$H$307:$AK$307</definedName>
    <definedName name="RevenueVolumetricTotalConstant" localSheetId="11">[4]Workings!$H$307:$AK$307</definedName>
    <definedName name="RevenueVolumetricTotalConstant" localSheetId="0">[4]Workings!$H$307:$AK$307</definedName>
    <definedName name="RevenueVolumetricTotalConstant">[5]Workings!$H$307:$AK$307</definedName>
    <definedName name="RevenueVolumetricTotalCurrent" localSheetId="1">[4]Workings!$H$277:$AK$277</definedName>
    <definedName name="RevenueVolumetricTotalCurrent" localSheetId="11">[4]Workings!$H$277:$AK$277</definedName>
    <definedName name="RevenueVolumetricTotalCurrent" localSheetId="0">[4]Workings!$H$277:$AK$277</definedName>
    <definedName name="RevenueVolumetricTotalCurrent">[5]Workings!$H$277:$AK$277</definedName>
    <definedName name="RevenueVolUnitBilledConstant" localSheetId="1">[4]Workings!$H$355:$AK$355</definedName>
    <definedName name="RevenueVolUnitBilledConstant" localSheetId="11">[4]Workings!$H$355:$AK$355</definedName>
    <definedName name="RevenueVolUnitBilledConstant" localSheetId="0">[4]Workings!$H$355:$AK$355</definedName>
    <definedName name="RevenueVolUnitBilledConstant">[5]Workings!$H$355:$AK$355</definedName>
    <definedName name="RevenueVolUnitBilledCurrent" localSheetId="1">[4]Workings!$H$356:$AK$356</definedName>
    <definedName name="RevenueVolUnitBilledCurrent" localSheetId="11">[4]Workings!$H$356:$AK$356</definedName>
    <definedName name="RevenueVolUnitBilledCurrent" localSheetId="0">[4]Workings!$H$356:$AK$356</definedName>
    <definedName name="RevenueVolUnitBilledCurrent">[5]Workings!$H$356:$AK$356</definedName>
    <definedName name="RIDA_Bad_ConstantIn" localSheetId="11">[2]Inputs!$H$45:$AP$45</definedName>
    <definedName name="RIDA_Bad_ConstantIn" localSheetId="0">[2]Inputs!$H$45:$AP$45</definedName>
    <definedName name="RIDA_Bad_ConstantIn">[3]Inputs!$H$45:$AP$45</definedName>
    <definedName name="RIDA_Bad_CurrentIn" localSheetId="11">[2]Inputs!$H$42:$AP$42</definedName>
    <definedName name="RIDA_Bad_CurrentIn" localSheetId="0">[2]Inputs!$H$42:$AP$42</definedName>
    <definedName name="RIDA_Bad_CurrentIn">[3]Inputs!$H$42:$AP$42</definedName>
    <definedName name="Risk1Probability" localSheetId="11">[2]Risk!$D$5:$D$300</definedName>
    <definedName name="Risk1Probability" localSheetId="0">[2]Risk!$D$5:$D$300</definedName>
    <definedName name="Risk1Probability">[3]Risk!$D$5:$D$300</definedName>
    <definedName name="Risk2Probability" localSheetId="11">[2]Risk!$G$5:$G$300</definedName>
    <definedName name="Risk2Probability" localSheetId="0">[2]Risk!$G$5:$G$300</definedName>
    <definedName name="Risk2Probability">[3]Risk!$G$5:$G$300</definedName>
    <definedName name="Risk3Probability" localSheetId="11">[2]Risk!$I$5:$I$300</definedName>
    <definedName name="Risk3Probability" localSheetId="0">[2]Risk!$I$5:$I$300</definedName>
    <definedName name="Risk3Probability">[3]Risk!$I$5:$I$300</definedName>
    <definedName name="RiskAnalysis" localSheetId="11">[2]Risk!$A$2</definedName>
    <definedName name="RiskAnalysis" localSheetId="0">[2]Risk!$A$2</definedName>
    <definedName name="RiskAnalysis">[3]Risk!$A$2</definedName>
    <definedName name="RiskCriteria1" localSheetId="11">[2]Risk!$B$1</definedName>
    <definedName name="RiskCriteria1" localSheetId="0">[2]Risk!$B$1</definedName>
    <definedName name="RiskCriteria1">[3]Risk!$B$1</definedName>
    <definedName name="Riskcriteria2" localSheetId="11">[2]Risk!$E$1</definedName>
    <definedName name="Riskcriteria2" localSheetId="0">[2]Risk!$E$1</definedName>
    <definedName name="Riskcriteria2">[3]Risk!$E$1</definedName>
    <definedName name="RiskCriteria3" localSheetId="11">[2]Risk!$H$1</definedName>
    <definedName name="RiskCriteria3" localSheetId="0">[2]Risk!$H$1</definedName>
    <definedName name="RiskCriteria3">[3]Risk!$H$1</definedName>
    <definedName name="RoundingFactor" localSheetId="17">#REF!</definedName>
    <definedName name="RoundingFactor" localSheetId="1">#REF!</definedName>
    <definedName name="RoundingFactor" localSheetId="16">#REF!</definedName>
    <definedName name="RoundingFactor" localSheetId="3">#REF!</definedName>
    <definedName name="RoundingFactor" localSheetId="11">#REF!</definedName>
    <definedName name="RoundingFactor" localSheetId="5">#REF!</definedName>
    <definedName name="RoundingFactor">#REF!</definedName>
    <definedName name="RV_yr" localSheetId="17">[38]input1!#REF!</definedName>
    <definedName name="RV_yr" localSheetId="16">[38]input1!#REF!</definedName>
    <definedName name="RV_yr" localSheetId="3">[38]input1!#REF!</definedName>
    <definedName name="RV_yr" localSheetId="11">[38]input1!#REF!</definedName>
    <definedName name="RV_yr" localSheetId="5">[38]input1!#REF!</definedName>
    <definedName name="RV_yr" localSheetId="0">[38]input1!#REF!</definedName>
    <definedName name="RV_yr">[38]input1!#REF!</definedName>
    <definedName name="RVCase" localSheetId="1">[4]Workings!$G$35</definedName>
    <definedName name="RVCase" localSheetId="11">[4]Workings!$G$35</definedName>
    <definedName name="RVCase" localSheetId="0">[4]Workings!$G$35</definedName>
    <definedName name="RVCase">[5]Workings!$G$35</definedName>
    <definedName name="RVCaseIn" localSheetId="1">[4]Inputs!$G$36</definedName>
    <definedName name="RVCaseIn" localSheetId="11">[4]Inputs!$G$36</definedName>
    <definedName name="RVCaseIn" localSheetId="0">[4]Inputs!$G$36</definedName>
    <definedName name="RVCaseIn">[5]Inputs!$G$36</definedName>
    <definedName name="RVCaseText" localSheetId="1">[4]Workings!$G$36</definedName>
    <definedName name="RVCaseText" localSheetId="11">[4]Workings!$G$36</definedName>
    <definedName name="RVCaseText" localSheetId="0">[4]Workings!$G$36</definedName>
    <definedName name="RVCaseText">[5]Workings!$G$36</definedName>
    <definedName name="RVP_nullstsenaarium" localSheetId="11">[2]KOOND!$M$1</definedName>
    <definedName name="RVP_nullstsenaarium" localSheetId="0">[2]KOOND!$M$1</definedName>
    <definedName name="RVP_nullstsenaarium">[3]KOOND!$M$1</definedName>
    <definedName name="Saastetasu11" localSheetId="11">[2]jaotus!$D$183:$AG$183</definedName>
    <definedName name="Saastetasu11" localSheetId="0">[2]jaotus!$D$183:$AG$183</definedName>
    <definedName name="Saastetasu11">[3]jaotus!$D$183:$AG$183</definedName>
    <definedName name="Saastetasu12" localSheetId="11">[2]jaotus!$D$184:$AG$184</definedName>
    <definedName name="Saastetasu12" localSheetId="0">[2]jaotus!$D$184:$AG$184</definedName>
    <definedName name="Saastetasu12">[3]jaotus!$D$184:$AG$184</definedName>
    <definedName name="Saastetasu13" localSheetId="11">[2]jaotus!$D$185:$AE$185</definedName>
    <definedName name="Saastetasu13" localSheetId="0">[2]jaotus!$D$185:$AE$185</definedName>
    <definedName name="Saastetasu13">[3]jaotus!$D$185:$AE$185</definedName>
    <definedName name="Sadevesi" localSheetId="16">#REF!</definedName>
    <definedName name="Sadevesi" localSheetId="11">#REF!</definedName>
    <definedName name="Sadevesi">#REF!</definedName>
    <definedName name="sal_inc" localSheetId="11">'[6]General assumptions'!$D$10:$AJ$10</definedName>
    <definedName name="sal_inc" localSheetId="0">'[6]General assumptions'!$D$10:$AJ$10</definedName>
    <definedName name="sal_inc">'[7]General assumptions'!$D$10:$AJ$10</definedName>
    <definedName name="SENS_koguinvest_koef" localSheetId="11">[2]tundlikkus!$B$3</definedName>
    <definedName name="SENS_koguinvest_koef" localSheetId="0">[2]tundlikkus!$B$3</definedName>
    <definedName name="SENS_koguinvest_koef">[3]tundlikkus!$B$3</definedName>
    <definedName name="SENS_tulu_koef" localSheetId="11">[2]tundlikkus!$A$3</definedName>
    <definedName name="SENS_tulu_koef" localSheetId="0">[2]tundlikkus!$A$3</definedName>
    <definedName name="SENS_tulu_koef">[3]tundlikkus!$A$3</definedName>
    <definedName name="sew_tot" localSheetId="11">'[6]technical assumptions With'!$C$2:$AG$2</definedName>
    <definedName name="sew_tot" localSheetId="0">'[6]technical assumptions With'!$C$2:$AG$2</definedName>
    <definedName name="sew_tot">'[7]technical assumptions With'!$C$2:$AG$2</definedName>
    <definedName name="ShareAnnualCapex_DWOption2" localSheetId="11">[2]ben1!$D$104:$AG$104</definedName>
    <definedName name="ShareAnnualCapex_DWOption2" localSheetId="0">[2]ben1!$D$104:$AG$104</definedName>
    <definedName name="ShareAnnualCapex_DWOption2">[3]ben1!$D$104:$AG$104</definedName>
    <definedName name="ShareAnnualCapex_WWOption2" localSheetId="11">[2]ben1!$D$52:$AG$52</definedName>
    <definedName name="ShareAnnualCapex_WWOption2" localSheetId="0">[2]ben1!$D$52:$AG$52</definedName>
    <definedName name="ShareAnnualCapex_WWOption2">[3]ben1!$D$52:$AG$52</definedName>
    <definedName name="ShortTimeAssets" localSheetId="11">[16]CBA!$G$118</definedName>
    <definedName name="ShortTimeAssets" localSheetId="0">[16]CBA!$G$118</definedName>
    <definedName name="ShortTimeAssets">[17]CBA!$G$118</definedName>
    <definedName name="ShortTimeAssets1" localSheetId="11">[16]CBA!$G$118</definedName>
    <definedName name="ShortTimeAssets1" localSheetId="0">[16]CBA!$G$118</definedName>
    <definedName name="ShortTimeAssets1">[17]CBA!$G$118</definedName>
    <definedName name="Sihtfinantseering_Opening" localSheetId="11">[25]Workings!$G$1034</definedName>
    <definedName name="Sihtfinantseering_Opening" localSheetId="0">[25]Workings!$G$1034</definedName>
    <definedName name="Sihtfinantseering_Opening">[26]Workings!$G$1034</definedName>
    <definedName name="Siseläbimõõt">[65]abi!$N$4:$N$11</definedName>
    <definedName name="SizeHouseholdBase" localSheetId="1">[4]Workings!$G$333</definedName>
    <definedName name="SizeHouseholdBase" localSheetId="11">[4]Workings!$G$333</definedName>
    <definedName name="SizeHouseholdBase" localSheetId="0">[4]Workings!$G$333</definedName>
    <definedName name="SizeHouseholdBase">[5]Workings!$G$333</definedName>
    <definedName name="SizeHouseholdBaseIn" localSheetId="1">[4]Inputs!$G$16</definedName>
    <definedName name="SizeHouseholdBaseIn" localSheetId="11">[4]Inputs!$G$16</definedName>
    <definedName name="SizeHouseholdBaseIn" localSheetId="0">[4]Inputs!$G$16</definedName>
    <definedName name="SizeHouseholdBaseIn">[5]Inputs!$G$16</definedName>
    <definedName name="SizeHouseholdIn" localSheetId="1">[4]Inputs!$H$17:$AK$17</definedName>
    <definedName name="SizeHouseholdIn" localSheetId="11">[4]Inputs!$H$17:$AK$17</definedName>
    <definedName name="SizeHouseholdIn" localSheetId="0">[4]Inputs!$H$17:$AK$17</definedName>
    <definedName name="SizeHouseholdIn">[5]Inputs!$H$17:$AK$17</definedName>
    <definedName name="SKP_kogutous" localSheetId="11">[2]Inputs!$H$4:$AP$4</definedName>
    <definedName name="SKP_kogutous" localSheetId="0">[2]Inputs!$H$4:$AP$4</definedName>
    <definedName name="SKP_kogutous">[3]Inputs!$H$4:$AP$4</definedName>
    <definedName name="SocialAsPercentWage" localSheetId="1">[4]Workings!$G$124</definedName>
    <definedName name="SocialAsPercentWage" localSheetId="11">[4]Workings!$G$124</definedName>
    <definedName name="SocialAsPercentWage" localSheetId="0">[4]Workings!$G$124</definedName>
    <definedName name="SocialAsPercentWage">[5]Workings!$G$124</definedName>
    <definedName name="SocialAsPercentWageIn" localSheetId="1">[4]Inputs!$G$166</definedName>
    <definedName name="SocialAsPercentWageIn" localSheetId="11">[4]Inputs!$G$166</definedName>
    <definedName name="SocialAsPercentWageIn" localSheetId="0">[4]Inputs!$G$166</definedName>
    <definedName name="SocialAsPercentWageIn">[5]Inputs!$G$166</definedName>
    <definedName name="SoetM_HE" localSheetId="11">[2]jaakBASELINE!$AN$7:$AN$669</definedName>
    <definedName name="SoetM_HE" localSheetId="0">[2]jaakBASELINE!$AN$7:$AN$669</definedName>
    <definedName name="SoetM_HE">[3]jaakBASELINE!$AN$7:$AN$669</definedName>
    <definedName name="SoetM_MS" localSheetId="11">[2]jaakBASELINE!$AO$7:$AO$669</definedName>
    <definedName name="SoetM_MS" localSheetId="0">[2]jaakBASELINE!$AO$7:$AO$669</definedName>
    <definedName name="SoetM_MS">[3]jaakBASELINE!$AO$7:$AO$669</definedName>
    <definedName name="SoetM_MU" localSheetId="11">[2]jaakBASELINE!$AP$7:$AP$669</definedName>
    <definedName name="SoetM_MU" localSheetId="0">[2]jaakBASELINE!$AP$7:$AP$669</definedName>
    <definedName name="SoetM_MU">[3]jaakBASELINE!$AP$7:$AP$669</definedName>
    <definedName name="SoetM1_HE" localSheetId="11">[14]jaakBASELINE!$AR$7:$AR$669</definedName>
    <definedName name="SoetM1_HE" localSheetId="0">[14]jaakBASELINE!$AR$7:$AR$669</definedName>
    <definedName name="SoetM1_HE">[15]jaakBASELINE!$AR$7:$AR$669</definedName>
    <definedName name="SoetM1_MS" localSheetId="11">[14]jaakBASELINE!$AS$7:$AS$669</definedName>
    <definedName name="SoetM1_MS" localSheetId="0">[14]jaakBASELINE!$AS$7:$AS$669</definedName>
    <definedName name="SoetM1_MS">[15]jaakBASELINE!$AS$7:$AS$669</definedName>
    <definedName name="SoetM1_MU" localSheetId="11">[14]jaakBASELINE!$AT$7:$AT$669</definedName>
    <definedName name="SoetM1_MU" localSheetId="0">[14]jaakBASELINE!$AT$7:$AT$669</definedName>
    <definedName name="SoetM1_MU">[15]jaakBASELINE!$AT$7:$AT$669</definedName>
    <definedName name="SoetM2_HE" localSheetId="11">[14]jaakBASELINE!$AU$7:$AU$669</definedName>
    <definedName name="SoetM2_HE" localSheetId="0">[14]jaakBASELINE!$AU$7:$AU$669</definedName>
    <definedName name="SoetM2_HE">[15]jaakBASELINE!$AU$7:$AU$669</definedName>
    <definedName name="SoetM2_MS" localSheetId="11">[14]jaakBASELINE!$AV$7:$AV$669</definedName>
    <definedName name="SoetM2_MS" localSheetId="0">[14]jaakBASELINE!$AV$7:$AV$669</definedName>
    <definedName name="SoetM2_MS">[15]jaakBASELINE!$AV$7:$AV$669</definedName>
    <definedName name="SoetM2_MU" localSheetId="11">[14]jaakBASELINE!$AW$7:$AW$669</definedName>
    <definedName name="SoetM2_MU" localSheetId="0">[14]jaakBASELINE!$AW$7:$AW$669</definedName>
    <definedName name="SoetM2_MU">[15]jaakBASELINE!$AW$7:$AW$669</definedName>
    <definedName name="SoetM3_HE" localSheetId="11">[16]jaakBASELINE!$AX$7:$AX$669</definedName>
    <definedName name="SoetM3_HE" localSheetId="0">[16]jaakBASELINE!$AX$7:$AX$669</definedName>
    <definedName name="SoetM3_HE">[17]jaakBASELINE!$AX$7:$AX$669</definedName>
    <definedName name="SoetM3_MS" localSheetId="11">[16]jaakBASELINE!$AY$7:$AY$669</definedName>
    <definedName name="SoetM3_MS" localSheetId="0">[16]jaakBASELINE!$AY$7:$AY$669</definedName>
    <definedName name="SoetM3_MS">[17]jaakBASELINE!$AY$7:$AY$669</definedName>
    <definedName name="SoetM3_MU" localSheetId="11">[16]jaakBASELINE!$AZ$7:$AZ$669</definedName>
    <definedName name="SoetM3_MU" localSheetId="0">[16]jaakBASELINE!$AZ$7:$AZ$669</definedName>
    <definedName name="SoetM3_MU">[17]jaakBASELINE!$AZ$7:$AZ$669</definedName>
    <definedName name="SoetMaksumusedConstant" localSheetId="11">[2]jaakvaartus!$E$7:$E$652</definedName>
    <definedName name="SoetMaksumusedConstant" localSheetId="0">[2]jaakvaartus!$E$7:$E$652</definedName>
    <definedName name="SoetMaksumusedConstant">[3]jaakvaartus!$E$7:$E$652</definedName>
    <definedName name="Soetusmaksumus" localSheetId="1">[4]bvo1!$L$11:$L$238</definedName>
    <definedName name="Soetusmaksumus" localSheetId="11">[4]bvo1!$L$11:$L$238</definedName>
    <definedName name="Soetusmaksumus" localSheetId="0">[4]bvo1!$L$11:$L$238</definedName>
    <definedName name="Soetusmaksumus">[5]bvo1!$L$11:$L$238</definedName>
    <definedName name="SoetusMaksumusedUneligibleConstant" localSheetId="11">[2]jaakvaartus!$F$7:$F$652</definedName>
    <definedName name="SoetusMaksumusedUneligibleConstant" localSheetId="0">[2]jaakvaartus!$F$7:$F$652</definedName>
    <definedName name="SoetusMaksumusedUneligibleConstant">[3]jaakvaartus!$F$7:$F$652</definedName>
    <definedName name="SpetsAsula1_prod_WW" localSheetId="11">[2]Inputs!$H$701:$AP$701</definedName>
    <definedName name="SpetsAsula1_prod_WW" localSheetId="0">[2]Inputs!$H$701:$AP$701</definedName>
    <definedName name="SpetsAsula1_prod_WW">[3]Inputs!$H$701:$AP$701</definedName>
    <definedName name="SpetsAsula2_prod_WW" localSheetId="11">[2]Inputs!$H$702:$AP$702</definedName>
    <definedName name="SpetsAsula2_prod_WW" localSheetId="0">[2]Inputs!$H$702:$AP$702</definedName>
    <definedName name="SpetsAsula2_prod_WW">[3]Inputs!$H$702:$AP$702</definedName>
    <definedName name="SpetsAsula3_prod_WW" localSheetId="11">[2]Inputs!$H$703:$AP$703</definedName>
    <definedName name="SpetsAsula3_prod_WW" localSheetId="0">[2]Inputs!$H$703:$AP$703</definedName>
    <definedName name="SpetsAsula3_prod_WW">[3]Inputs!$H$703:$AP$703</definedName>
    <definedName name="SpetsAsula4_prod_WW" localSheetId="11">[2]Inputs!$H$704:$AP$704</definedName>
    <definedName name="SpetsAsula4_prod_WW" localSheetId="0">[2]Inputs!$H$704:$AP$704</definedName>
    <definedName name="SpetsAsula4_prod_WW">[3]Inputs!$H$704:$AP$704</definedName>
    <definedName name="SubsidyCostEnergyConstantLCU" localSheetId="1">[4]Workings!$H$129:$AK$129</definedName>
    <definedName name="SubsidyCostEnergyConstantLCU" localSheetId="11">[4]Workings!$H$129:$AK$129</definedName>
    <definedName name="SubsidyCostEnergyConstantLCU" localSheetId="0">[4]Workings!$H$129:$AK$129</definedName>
    <definedName name="SubsidyCostEnergyConstantLCU">[5]Workings!$H$129:$AK$129</definedName>
    <definedName name="SubsidyCostEnergyCurrentLCU" localSheetId="1">[4]Workings!$H$130:$AK$130</definedName>
    <definedName name="SubsidyCostEnergyCurrentLCU" localSheetId="11">[4]Workings!$H$130:$AK$130</definedName>
    <definedName name="SubsidyCostEnergyCurrentLCU" localSheetId="0">[4]Workings!$H$130:$AK$130</definedName>
    <definedName name="SubsidyCostEnergyCurrentLCU">[5]Workings!$H$130:$AK$130</definedName>
    <definedName name="SubsidyCostEnergyFactor" localSheetId="1">[4]Workings!$H$128:$AK$128</definedName>
    <definedName name="SubsidyCostEnergyFactor" localSheetId="11">[4]Workings!$H$128:$AK$128</definedName>
    <definedName name="SubsidyCostEnergyFactor" localSheetId="0">[4]Workings!$H$128:$AK$128</definedName>
    <definedName name="SubsidyCostEnergyFactor">[5]Workings!$H$128:$AK$128</definedName>
    <definedName name="SubsidyCostEnergyFactorIn" localSheetId="1">[4]Inputs!$H$168:$AK$168</definedName>
    <definedName name="SubsidyCostEnergyFactorIn" localSheetId="11">[4]Inputs!$H$168:$AK$168</definedName>
    <definedName name="SubsidyCostEnergyFactorIn" localSheetId="0">[4]Inputs!$H$168:$AK$168</definedName>
    <definedName name="SubsidyCostEnergyFactorIn">[5]Inputs!$H$168:$AK$168</definedName>
    <definedName name="SubsidyCostSocialConstantLCU" localSheetId="1">[4]Workings!$H$126:$AK$126</definedName>
    <definedName name="SubsidyCostSocialConstantLCU" localSheetId="11">[4]Workings!$H$126:$AK$126</definedName>
    <definedName name="SubsidyCostSocialConstantLCU" localSheetId="0">[4]Workings!$H$126:$AK$126</definedName>
    <definedName name="SubsidyCostSocialConstantLCU">[5]Workings!$H$126:$AK$126</definedName>
    <definedName name="SubsidyCostSocialCurrentLCU" localSheetId="1">[4]Workings!$H$127:$AK$127</definedName>
    <definedName name="SubsidyCostSocialCurrentLCU" localSheetId="11">[4]Workings!$H$127:$AK$127</definedName>
    <definedName name="SubsidyCostSocialCurrentLCU" localSheetId="0">[4]Workings!$H$127:$AK$127</definedName>
    <definedName name="SubsidyCostSocialCurrentLCU">[5]Workings!$H$127:$AK$127</definedName>
    <definedName name="SubsidyCostSocialFactor" localSheetId="1">[4]Workings!$H$125:$AK$125</definedName>
    <definedName name="SubsidyCostSocialFactor" localSheetId="11">[4]Workings!$H$125:$AK$125</definedName>
    <definedName name="SubsidyCostSocialFactor" localSheetId="0">[4]Workings!$H$125:$AK$125</definedName>
    <definedName name="SubsidyCostSocialFactor">[5]Workings!$H$125:$AK$125</definedName>
    <definedName name="SubsidyCostSocialFactorIn" localSheetId="1">[4]Inputs!$H$167:$AK$167</definedName>
    <definedName name="SubsidyCostSocialFactorIn" localSheetId="11">[4]Inputs!$H$167:$AK$167</definedName>
    <definedName name="SubsidyCostSocialFactorIn" localSheetId="0">[4]Inputs!$H$167:$AK$167</definedName>
    <definedName name="SubsidyCostSocialFactorIn">[5]Inputs!$H$167:$AK$167</definedName>
    <definedName name="SubsidyRevenueCurrentLCU" localSheetId="1">[4]Workings!$H$132:$AK$132</definedName>
    <definedName name="SubsidyRevenueCurrentLCU" localSheetId="11">[4]Workings!$H$132:$AK$132</definedName>
    <definedName name="SubsidyRevenueCurrentLCU" localSheetId="0">[4]Workings!$H$132:$AK$132</definedName>
    <definedName name="SubsidyRevenueCurrentLCU">[5]Workings!$H$132:$AK$132</definedName>
    <definedName name="Summary" localSheetId="16">#REF!</definedName>
    <definedName name="Summary" localSheetId="11">#REF!</definedName>
    <definedName name="Summary">#REF!</definedName>
    <definedName name="SummaryData">[38]workings2!$A$7:$I$29</definedName>
    <definedName name="Supervision_percent" localSheetId="11">[21]main!$U$4</definedName>
    <definedName name="Supervision_percent" localSheetId="0">[21]main!$U$4</definedName>
    <definedName name="Supervision_percent">[22]main!$U$4</definedName>
    <definedName name="taissts_LA" localSheetId="17">#REF!</definedName>
    <definedName name="taissts_LA" localSheetId="1">#REF!</definedName>
    <definedName name="taissts_LA" localSheetId="16">#REF!</definedName>
    <definedName name="taissts_LA" localSheetId="3">#REF!</definedName>
    <definedName name="taissts_LA" localSheetId="11">#REF!</definedName>
    <definedName name="taissts_LA" localSheetId="5">#REF!</definedName>
    <definedName name="taissts_LA">#REF!</definedName>
    <definedName name="Tamsalu" localSheetId="11">[2]KOOND!$P$4</definedName>
    <definedName name="Tamsalu" localSheetId="0">[2]KOOND!$P$4</definedName>
    <definedName name="Tamsalu">[3]KOOND!$P$4</definedName>
    <definedName name="Tapa" localSheetId="11">[27]KOOND!$D$5</definedName>
    <definedName name="Tapa" localSheetId="0">[27]KOOND!$D$5</definedName>
    <definedName name="Tapa">[28]KOOND!$D$5</definedName>
    <definedName name="tarb_DW" localSheetId="11">[6]OH1!$C$63:$AG$63</definedName>
    <definedName name="tarb_DW" localSheetId="0">[6]OH1!$C$63:$AG$63</definedName>
    <definedName name="tarb_DW">[7]OH1!$C$63:$AG$63</definedName>
    <definedName name="tarb_WW" localSheetId="11">[6]OH1!$C$64:$AG$64</definedName>
    <definedName name="tarb_WW" localSheetId="0">[6]OH1!$C$64:$AG$64</definedName>
    <definedName name="tarb_WW">[7]OH1!$C$64:$AG$64</definedName>
    <definedName name="tarb0_DW" localSheetId="11">[6]OH0!$C$63:$AG$63</definedName>
    <definedName name="tarb0_DW" localSheetId="0">[6]OH0!$C$63:$AG$63</definedName>
    <definedName name="tarb0_DW">[7]OH0!$C$63:$AG$63</definedName>
    <definedName name="tarb0_WW" localSheetId="11">[6]OH0!$C$64:$AG$64</definedName>
    <definedName name="tarb0_WW" localSheetId="0">[6]OH0!$C$64:$AG$64</definedName>
    <definedName name="tarb0_WW">[7]OH0!$C$64:$AG$64</definedName>
    <definedName name="tariff" localSheetId="17">#REF!</definedName>
    <definedName name="tariff" localSheetId="16">#REF!</definedName>
    <definedName name="tariff" localSheetId="11">#REF!</definedName>
    <definedName name="tariff" localSheetId="5">#REF!</definedName>
    <definedName name="tariff" localSheetId="0">#REF!</definedName>
    <definedName name="tariff">#REF!</definedName>
    <definedName name="TariffBaseBulkSewerage1Vol" localSheetId="1">[4]Workings!$G$180</definedName>
    <definedName name="TariffBaseBulkSewerage1Vol" localSheetId="11">[4]Workings!$G$180</definedName>
    <definedName name="TariffBaseBulkSewerage1Vol" localSheetId="0">[4]Workings!$G$180</definedName>
    <definedName name="TariffBaseBulkSewerage1Vol">[5]Workings!$G$180</definedName>
    <definedName name="TariffBaseBulkWater1Vol" localSheetId="1">[4]Workings!$G$155</definedName>
    <definedName name="TariffBaseBulkWater1Vol" localSheetId="11">[4]Workings!$G$155</definedName>
    <definedName name="TariffBaseBulkWater1Vol" localSheetId="0">[4]Workings!$G$155</definedName>
    <definedName name="TariffBaseBulkWater1Vol">[5]Workings!$G$155</definedName>
    <definedName name="TariffBaseBulkWater1VolIn" localSheetId="1">[4]Inputs!$G$57</definedName>
    <definedName name="TariffBaseBulkWater1VolIn" localSheetId="11">[4]Inputs!$G$57</definedName>
    <definedName name="TariffBaseBulkWater1VolIn" localSheetId="0">[4]Inputs!$G$57</definedName>
    <definedName name="TariffBaseBulkWater1VolIn">[5]Inputs!$G$57</definedName>
    <definedName name="TariffBaseCommSewerageVol" localSheetId="1">[4]Workings!$G$170</definedName>
    <definedName name="TariffBaseCommSewerageVol" localSheetId="11">[4]Workings!$G$170</definedName>
    <definedName name="TariffBaseCommSewerageVol" localSheetId="0">[4]Workings!$G$170</definedName>
    <definedName name="TariffBaseCommSewerageVol">[5]Workings!$G$170</definedName>
    <definedName name="TariffBaseCommSewerageVolIn" localSheetId="1">[4]Inputs!$G$65</definedName>
    <definedName name="TariffBaseCommSewerageVolIn" localSheetId="11">[4]Inputs!$G$65</definedName>
    <definedName name="TariffBaseCommSewerageVolIn" localSheetId="0">[4]Inputs!$G$65</definedName>
    <definedName name="TariffBaseCommSewerageVolIn">[5]Inputs!$G$65</definedName>
    <definedName name="TariffBaseCommWaterVol" localSheetId="1">[4]Workings!$G$140</definedName>
    <definedName name="TariffBaseCommWaterVol" localSheetId="11">[4]Workings!$G$140</definedName>
    <definedName name="TariffBaseCommWaterVol" localSheetId="0">[4]Workings!$G$140</definedName>
    <definedName name="TariffBaseCommWaterVol">[5]Workings!$G$140</definedName>
    <definedName name="TariffBaseCommWaterVolIn" localSheetId="1">[4]Inputs!$G$51</definedName>
    <definedName name="TariffBaseCommWaterVolIn" localSheetId="11">[4]Inputs!$G$51</definedName>
    <definedName name="TariffBaseCommWaterVolIn" localSheetId="0">[4]Inputs!$G$51</definedName>
    <definedName name="TariffBaseCommWaterVolIn">[5]Inputs!$G$51</definedName>
    <definedName name="TariffBaseDomesticSewerageVol" localSheetId="1">[4]Workings!$G$165</definedName>
    <definedName name="TariffBaseDomesticSewerageVol" localSheetId="11">[4]Workings!$G$165</definedName>
    <definedName name="TariffBaseDomesticSewerageVol" localSheetId="0">[4]Workings!$G$165</definedName>
    <definedName name="TariffBaseDomesticSewerageVol">[5]Workings!$G$165</definedName>
    <definedName name="TariffBaseDomesticSewerageVolIn" localSheetId="1">[4]Inputs!$G$63</definedName>
    <definedName name="TariffBaseDomesticSewerageVolIn" localSheetId="11">[4]Inputs!$G$63</definedName>
    <definedName name="TariffBaseDomesticSewerageVolIn" localSheetId="0">[4]Inputs!$G$63</definedName>
    <definedName name="TariffBaseDomesticSewerageVolIn">[5]Inputs!$G$63</definedName>
    <definedName name="TariffBaseDomesticWaterVol" localSheetId="1">[4]Workings!$G$135</definedName>
    <definedName name="TariffBaseDomesticWaterVol" localSheetId="11">[4]Workings!$G$135</definedName>
    <definedName name="TariffBaseDomesticWaterVol" localSheetId="0">[4]Workings!$G$135</definedName>
    <definedName name="TariffBaseDomesticWaterVol">[5]Workings!$G$135</definedName>
    <definedName name="TariffBaseDomesticWaterVolIn" localSheetId="1">[4]Inputs!$G$49</definedName>
    <definedName name="TariffBaseDomesticWaterVolIn" localSheetId="11">[4]Inputs!$G$49</definedName>
    <definedName name="TariffBaseDomesticWaterVolIn" localSheetId="0">[4]Inputs!$G$49</definedName>
    <definedName name="TariffBaseDomesticWaterVolIn">[5]Inputs!$G$49</definedName>
    <definedName name="TariffBaseInstSewerageVol" localSheetId="1">[4]Workings!$G$175</definedName>
    <definedName name="TariffBaseInstSewerageVol" localSheetId="11">[4]Workings!$G$175</definedName>
    <definedName name="TariffBaseInstSewerageVol" localSheetId="0">[4]Workings!$G$175</definedName>
    <definedName name="TariffBaseInstSewerageVol">[5]Workings!$G$175</definedName>
    <definedName name="TariffBaseInstSewerageVolIn" localSheetId="1">[4]Inputs!$G$67</definedName>
    <definedName name="TariffBaseInstSewerageVolIn" localSheetId="11">[4]Inputs!$G$67</definedName>
    <definedName name="TariffBaseInstSewerageVolIn" localSheetId="0">[4]Inputs!$G$67</definedName>
    <definedName name="TariffBaseInstSewerageVolIn">[5]Inputs!$G$67</definedName>
    <definedName name="TariffBaseInstWaterVol" localSheetId="1">[4]Workings!$G$145</definedName>
    <definedName name="TariffBaseInstWaterVol" localSheetId="11">[4]Workings!$G$145</definedName>
    <definedName name="TariffBaseInstWaterVol" localSheetId="0">[4]Workings!$G$145</definedName>
    <definedName name="TariffBaseInstWaterVol">[5]Workings!$G$145</definedName>
    <definedName name="TariffBaseInstWaterVolIn" localSheetId="1">[4]Inputs!$G$53</definedName>
    <definedName name="TariffBaseInstWaterVolIn" localSheetId="11">[4]Inputs!$G$53</definedName>
    <definedName name="TariffBaseInstWaterVolIn" localSheetId="0">[4]Inputs!$G$53</definedName>
    <definedName name="TariffBaseInstWaterVolIn">[5]Inputs!$G$53</definedName>
    <definedName name="TariffBaseKioskVol" localSheetId="1">[4]Workings!$G$150</definedName>
    <definedName name="TariffBaseKioskVol" localSheetId="11">[4]Workings!$G$150</definedName>
    <definedName name="TariffBaseKioskVol" localSheetId="0">[4]Workings!$G$150</definedName>
    <definedName name="TariffBaseKioskVol">[5]Workings!$G$150</definedName>
    <definedName name="TariffBaseKioskVolIn" localSheetId="1">[4]Inputs!$G$55</definedName>
    <definedName name="TariffBaseKioskVolIn" localSheetId="11">[4]Inputs!$G$55</definedName>
    <definedName name="TariffBaseKioskVolIn" localSheetId="0">[4]Inputs!$G$55</definedName>
    <definedName name="TariffBaseKioskVolIn">[5]Inputs!$G$55</definedName>
    <definedName name="TariffBaseOtherWater1Vol" localSheetId="1">[4]Workings!$G$160</definedName>
    <definedName name="TariffBaseOtherWater1Vol" localSheetId="11">[4]Workings!$G$160</definedName>
    <definedName name="TariffBaseOtherWater1Vol" localSheetId="0">[4]Workings!$G$160</definedName>
    <definedName name="TariffBaseOtherWater1Vol">[5]Workings!$G$160</definedName>
    <definedName name="TariffBaseOtherWater1VolIn" localSheetId="1">[4]Inputs!$G$59</definedName>
    <definedName name="TariffBaseOtherWater1VolIn" localSheetId="11">[4]Inputs!$G$59</definedName>
    <definedName name="TariffBaseOtherWater1VolIn" localSheetId="0">[4]Inputs!$G$59</definedName>
    <definedName name="TariffBaseOtherWater1VolIn">[5]Inputs!$G$59</definedName>
    <definedName name="TariffConstantBulkSewerage1Vol" localSheetId="1">[4]Workings!$H$183:$AK$183</definedName>
    <definedName name="TariffConstantBulkSewerage1Vol" localSheetId="11">[4]Workings!$H$183:$AK$183</definedName>
    <definedName name="TariffConstantBulkSewerage1Vol" localSheetId="0">[4]Workings!$H$183:$AK$183</definedName>
    <definedName name="TariffConstantBulkSewerage1Vol">[5]Workings!$H$183:$AK$183</definedName>
    <definedName name="TariffConstantBulkWater1Vol" localSheetId="1">[4]Workings!$H$158:$AK$158</definedName>
    <definedName name="TariffConstantBulkWater1Vol" localSheetId="11">[4]Workings!$H$158:$AK$158</definedName>
    <definedName name="TariffConstantBulkWater1Vol" localSheetId="0">[4]Workings!$H$158:$AK$158</definedName>
    <definedName name="TariffConstantBulkWater1Vol">[5]Workings!$H$158:$AK$158</definedName>
    <definedName name="TariffConstantCommSewerageVol" localSheetId="1">[4]Workings!$H$173:$AK$173</definedName>
    <definedName name="TariffConstantCommSewerageVol" localSheetId="11">[4]Workings!$H$173:$AK$173</definedName>
    <definedName name="TariffConstantCommSewerageVol" localSheetId="0">[4]Workings!$H$173:$AK$173</definedName>
    <definedName name="TariffConstantCommSewerageVol">[5]Workings!$H$173:$AK$173</definedName>
    <definedName name="TariffConstantCommWaterVol" localSheetId="1">[4]Workings!$H$143:$AK$143</definedName>
    <definedName name="TariffConstantCommWaterVol" localSheetId="11">[4]Workings!$H$143:$AK$143</definedName>
    <definedName name="TariffConstantCommWaterVol" localSheetId="0">[4]Workings!$H$143:$AK$143</definedName>
    <definedName name="TariffConstantCommWaterVol">[5]Workings!$H$143:$AK$143</definedName>
    <definedName name="TariffConstantDomesticSewerageVol" localSheetId="1">[4]Workings!$H$168:$AK$168</definedName>
    <definedName name="TariffConstantDomesticSewerageVol" localSheetId="11">[4]Workings!$H$168:$AK$168</definedName>
    <definedName name="TariffConstantDomesticSewerageVol" localSheetId="0">[4]Workings!$H$168:$AK$168</definedName>
    <definedName name="TariffConstantDomesticSewerageVol">[5]Workings!$H$168:$AK$168</definedName>
    <definedName name="TariffConstantDomesticWaterVol" localSheetId="1">[4]Workings!$H$138:$AK$138</definedName>
    <definedName name="TariffConstantDomesticWaterVol" localSheetId="11">[4]Workings!$H$138:$AK$138</definedName>
    <definedName name="TariffConstantDomesticWaterVol" localSheetId="0">[4]Workings!$H$138:$AK$138</definedName>
    <definedName name="TariffConstantDomesticWaterVol">[5]Workings!$H$138:$AK$138</definedName>
    <definedName name="TariffConstantInstSewerageVol" localSheetId="1">[4]Workings!$H$178:$AK$178</definedName>
    <definedName name="TariffConstantInstSewerageVol" localSheetId="11">[4]Workings!$H$178:$AK$178</definedName>
    <definedName name="TariffConstantInstSewerageVol" localSheetId="0">[4]Workings!$H$178:$AK$178</definedName>
    <definedName name="TariffConstantInstSewerageVol">[5]Workings!$H$178:$AK$178</definedName>
    <definedName name="TariffConstantInstWaterVol" localSheetId="1">[4]Workings!$H$148:$AK$148</definedName>
    <definedName name="TariffConstantInstWaterVol" localSheetId="11">[4]Workings!$H$148:$AK$148</definedName>
    <definedName name="TariffConstantInstWaterVol" localSheetId="0">[4]Workings!$H$148:$AK$148</definedName>
    <definedName name="TariffConstantInstWaterVol">[5]Workings!$H$148:$AK$148</definedName>
    <definedName name="TariffConstantKioskVol" localSheetId="1">[4]Workings!$H$153:$AK$153</definedName>
    <definedName name="TariffConstantKioskVol" localSheetId="11">[4]Workings!$H$153:$AK$153</definedName>
    <definedName name="TariffConstantKioskVol" localSheetId="0">[4]Workings!$H$153:$AK$153</definedName>
    <definedName name="TariffConstantKioskVol">[5]Workings!$H$153:$AK$153</definedName>
    <definedName name="TariffConstantOtherWater1Vol" localSheetId="1">[4]Workings!$H$163:$AK$163</definedName>
    <definedName name="TariffConstantOtherWater1Vol" localSheetId="11">[4]Workings!$H$163:$AK$163</definedName>
    <definedName name="TariffConstantOtherWater1Vol" localSheetId="0">[4]Workings!$H$163:$AK$163</definedName>
    <definedName name="TariffConstantOtherWater1Vol">[5]Workings!$H$163:$AK$163</definedName>
    <definedName name="TariffCurrentBulkSewerage1Vol" localSheetId="1">[4]Workings!$H$184:$AK$184</definedName>
    <definedName name="TariffCurrentBulkSewerage1Vol" localSheetId="11">[4]Workings!$H$184:$AK$184</definedName>
    <definedName name="TariffCurrentBulkSewerage1Vol" localSheetId="0">[4]Workings!$H$184:$AK$184</definedName>
    <definedName name="TariffCurrentBulkSewerage1Vol">[5]Workings!$H$184:$AK$184</definedName>
    <definedName name="TariffCurrentBulkWater1Vol" localSheetId="1">[4]Workings!$H$159:$AK$159</definedName>
    <definedName name="TariffCurrentBulkWater1Vol" localSheetId="11">[4]Workings!$H$159:$AK$159</definedName>
    <definedName name="TariffCurrentBulkWater1Vol" localSheetId="0">[4]Workings!$H$159:$AK$159</definedName>
    <definedName name="TariffCurrentBulkWater1Vol">[5]Workings!$H$159:$AK$159</definedName>
    <definedName name="TariffCurrentCommSewerageVol" localSheetId="1">[4]Workings!$H$174:$AK$174</definedName>
    <definedName name="TariffCurrentCommSewerageVol" localSheetId="11">[4]Workings!$H$174:$AK$174</definedName>
    <definedName name="TariffCurrentCommSewerageVol" localSheetId="0">[4]Workings!$H$174:$AK$174</definedName>
    <definedName name="TariffCurrentCommSewerageVol">[5]Workings!$H$174:$AK$174</definedName>
    <definedName name="TariffCurrentCommWaterVol" localSheetId="1">[4]Workings!$H$144:$AK$144</definedName>
    <definedName name="TariffCurrentCommWaterVol" localSheetId="11">[4]Workings!$H$144:$AK$144</definedName>
    <definedName name="TariffCurrentCommWaterVol" localSheetId="0">[4]Workings!$H$144:$AK$144</definedName>
    <definedName name="TariffCurrentCommWaterVol">[5]Workings!$H$144:$AK$144</definedName>
    <definedName name="TariffCurrentDomesticSewerageVol" localSheetId="1">[4]Workings!$H$169:$AK$169</definedName>
    <definedName name="TariffCurrentDomesticSewerageVol" localSheetId="11">[4]Workings!$H$169:$AK$169</definedName>
    <definedName name="TariffCurrentDomesticSewerageVol" localSheetId="0">[4]Workings!$H$169:$AK$169</definedName>
    <definedName name="TariffCurrentDomesticSewerageVol">[5]Workings!$H$169:$AK$169</definedName>
    <definedName name="TariffCurrentDomesticWaterVol" localSheetId="1">[4]Workings!$H$139:$AK$139</definedName>
    <definedName name="TariffCurrentDomesticWaterVol" localSheetId="11">[4]Workings!$H$139:$AK$139</definedName>
    <definedName name="TariffCurrentDomesticWaterVol" localSheetId="0">[4]Workings!$H$139:$AK$139</definedName>
    <definedName name="TariffCurrentDomesticWaterVol">[5]Workings!$H$139:$AK$139</definedName>
    <definedName name="TariffCurrentInstSewerageVol" localSheetId="1">[4]Workings!$H$179:$AK$179</definedName>
    <definedName name="TariffCurrentInstSewerageVol" localSheetId="11">[4]Workings!$H$179:$AK$179</definedName>
    <definedName name="TariffCurrentInstSewerageVol" localSheetId="0">[4]Workings!$H$179:$AK$179</definedName>
    <definedName name="TariffCurrentInstSewerageVol">[5]Workings!$H$179:$AK$179</definedName>
    <definedName name="TariffCurrentInstWaterVol" localSheetId="1">[4]Workings!$H$149:$AK$149</definedName>
    <definedName name="TariffCurrentInstWaterVol" localSheetId="11">[4]Workings!$H$149:$AK$149</definedName>
    <definedName name="TariffCurrentInstWaterVol" localSheetId="0">[4]Workings!$H$149:$AK$149</definedName>
    <definedName name="TariffCurrentInstWaterVol">[5]Workings!$H$149:$AK$149</definedName>
    <definedName name="TariffCurrentKioskVol" localSheetId="1">[4]Workings!$H$154:$AK$154</definedName>
    <definedName name="TariffCurrentKioskVol" localSheetId="11">[4]Workings!$H$154:$AK$154</definedName>
    <definedName name="TariffCurrentKioskVol" localSheetId="0">[4]Workings!$H$154:$AK$154</definedName>
    <definedName name="TariffCurrentKioskVol">[5]Workings!$H$154:$AK$154</definedName>
    <definedName name="TariffCurrentOtherWater1Vol" localSheetId="1">[4]Workings!$H$164:$AK$164</definedName>
    <definedName name="TariffCurrentOtherWater1Vol" localSheetId="11">[4]Workings!$H$164:$AK$164</definedName>
    <definedName name="TariffCurrentOtherWater1Vol" localSheetId="0">[4]Workings!$H$164:$AK$164</definedName>
    <definedName name="TariffCurrentOtherWater1Vol">[5]Workings!$H$164:$AK$164</definedName>
    <definedName name="TariffImpactRatio" localSheetId="1">[4]Workings!$G$394</definedName>
    <definedName name="TariffImpactRatio" localSheetId="11">[4]Workings!$G$394</definedName>
    <definedName name="TariffImpactRatio" localSheetId="0">[4]Workings!$G$394</definedName>
    <definedName name="TariffImpactRatio">[5]Workings!$G$394</definedName>
    <definedName name="TariffIncreaseForGrantRateCalculation" localSheetId="1">[4]Workings!$H$254:$AK$254</definedName>
    <definedName name="TariffIncreaseForGrantRateCalculation" localSheetId="11">[4]Workings!$H$254:$AK$254</definedName>
    <definedName name="TariffIncreaseForGrantRateCalculation" localSheetId="0">[4]Workings!$H$254:$AK$254</definedName>
    <definedName name="TariffIncreaseForGrantRateCalculation">[5]Workings!$H$254:$AK$254</definedName>
    <definedName name="TariffIncreaseNominalCombinedDomesticVolOverBase" localSheetId="1">[4]Workings!$H$188:$AK$188</definedName>
    <definedName name="TariffIncreaseNominalCombinedDomesticVolOverBase" localSheetId="11">[4]Workings!$H$188:$AK$188</definedName>
    <definedName name="TariffIncreaseNominalCombinedDomesticVolOverBase" localSheetId="0">[4]Workings!$H$188:$AK$188</definedName>
    <definedName name="TariffIncreaseNominalCombinedDomesticVolOverBase">[5]Workings!$H$188:$AK$188</definedName>
    <definedName name="TariffIncreaseNominalCombinedDomesticVolOverPrevious" localSheetId="1">[4]Workings!$H$187:$AK$187</definedName>
    <definedName name="TariffIncreaseNominalCombinedDomesticVolOverPrevious" localSheetId="11">[4]Workings!$H$187:$AK$187</definedName>
    <definedName name="TariffIncreaseNominalCombinedDomesticVolOverPrevious" localSheetId="0">[4]Workings!$H$187:$AK$187</definedName>
    <definedName name="TariffIncreaseNominalCombinedDomesticVolOverPrevious">[5]Workings!$H$187:$AK$187</definedName>
    <definedName name="TariffIncreaseRealBulkSewerage1Vol" localSheetId="1">[4]Workings!$H$181:$AK$181</definedName>
    <definedName name="TariffIncreaseRealBulkSewerage1Vol" localSheetId="11">[4]Workings!$H$181:$AK$181</definedName>
    <definedName name="TariffIncreaseRealBulkSewerage1Vol" localSheetId="0">[4]Workings!$H$181:$AK$181</definedName>
    <definedName name="TariffIncreaseRealBulkSewerage1Vol">[5]Workings!$H$181:$AK$181</definedName>
    <definedName name="TariffIncreaseRealBulkSewerage1VolIn" localSheetId="1">[4]Inputs!$H$70:$AK$70</definedName>
    <definedName name="TariffIncreaseRealBulkSewerage1VolIn" localSheetId="11">[4]Inputs!$H$70:$AK$70</definedName>
    <definedName name="TariffIncreaseRealBulkSewerage1VolIn" localSheetId="0">[4]Inputs!$H$70:$AK$70</definedName>
    <definedName name="TariffIncreaseRealBulkSewerage1VolIn">[5]Inputs!$H$70:$AK$70</definedName>
    <definedName name="TariffIncreaseRealBulkWater1Vol" localSheetId="1">[4]Workings!$H$156:$AK$156</definedName>
    <definedName name="TariffIncreaseRealBulkWater1Vol" localSheetId="11">[4]Workings!$H$156:$AK$156</definedName>
    <definedName name="TariffIncreaseRealBulkWater1Vol" localSheetId="0">[4]Workings!$H$156:$AK$156</definedName>
    <definedName name="TariffIncreaseRealBulkWater1Vol">[5]Workings!$H$156:$AK$156</definedName>
    <definedName name="TariffIncreaseRealBulkWater1VolIn" localSheetId="1">[4]Inputs!$H$58:$AK$58</definedName>
    <definedName name="TariffIncreaseRealBulkWater1VolIn" localSheetId="11">[4]Inputs!$H$58:$AK$58</definedName>
    <definedName name="TariffIncreaseRealBulkWater1VolIn" localSheetId="0">[4]Inputs!$H$58:$AK$58</definedName>
    <definedName name="TariffIncreaseRealBulkWater1VolIn">[5]Inputs!$H$58:$AK$58</definedName>
    <definedName name="TariffIncreaseRealCombinedDomesticVolOverBase" localSheetId="1">[4]Workings!$H$186:$AK$186</definedName>
    <definedName name="TariffIncreaseRealCombinedDomesticVolOverBase" localSheetId="11">[4]Workings!$H$186:$AK$186</definedName>
    <definedName name="TariffIncreaseRealCombinedDomesticVolOverBase" localSheetId="0">[4]Workings!$H$186:$AK$186</definedName>
    <definedName name="TariffIncreaseRealCombinedDomesticVolOverBase">[5]Workings!$H$186:$AK$186</definedName>
    <definedName name="TariffIncreaseRealCombinedDomesticVolOverPrevious" localSheetId="1">[4]Workings!$H$185:$AK$185</definedName>
    <definedName name="TariffIncreaseRealCombinedDomesticVolOverPrevious" localSheetId="11">[4]Workings!$H$185:$AK$185</definedName>
    <definedName name="TariffIncreaseRealCombinedDomesticVolOverPrevious" localSheetId="0">[4]Workings!$H$185:$AK$185</definedName>
    <definedName name="TariffIncreaseRealCombinedDomesticVolOverPrevious">[5]Workings!$H$185:$AK$185</definedName>
    <definedName name="TariffIncreaseRealCommSewerageVol" localSheetId="1">[4]Workings!$H$171:$AK$171</definedName>
    <definedName name="TariffIncreaseRealCommSewerageVol" localSheetId="11">[4]Workings!$H$171:$AK$171</definedName>
    <definedName name="TariffIncreaseRealCommSewerageVol" localSheetId="0">[4]Workings!$H$171:$AK$171</definedName>
    <definedName name="TariffIncreaseRealCommSewerageVol">[5]Workings!$H$171:$AK$171</definedName>
    <definedName name="TariffIncreaseRealCommSewerageVolIn" localSheetId="1">[4]Inputs!$H$66:$AK$66</definedName>
    <definedName name="TariffIncreaseRealCommSewerageVolIn" localSheetId="11">[4]Inputs!$H$66:$AK$66</definedName>
    <definedName name="TariffIncreaseRealCommSewerageVolIn" localSheetId="0">[4]Inputs!$H$66:$AK$66</definedName>
    <definedName name="TariffIncreaseRealCommSewerageVolIn">[5]Inputs!$H$66:$AK$66</definedName>
    <definedName name="TariffIncreaseRealCommWaterVol" localSheetId="1">[4]Workings!$H$141:$AK$141</definedName>
    <definedName name="TariffIncreaseRealCommWaterVol" localSheetId="11">[4]Workings!$H$141:$AK$141</definedName>
    <definedName name="TariffIncreaseRealCommWaterVol" localSheetId="0">[4]Workings!$H$141:$AK$141</definedName>
    <definedName name="TariffIncreaseRealCommWaterVol">[5]Workings!$H$141:$AK$141</definedName>
    <definedName name="TariffIncreaseRealCommWaterVolIn" localSheetId="1">[4]Inputs!$H$52:$AK$52</definedName>
    <definedName name="TariffIncreaseRealCommWaterVolIn" localSheetId="11">[4]Inputs!$H$52:$AK$52</definedName>
    <definedName name="TariffIncreaseRealCommWaterVolIn" localSheetId="0">[4]Inputs!$H$52:$AK$52</definedName>
    <definedName name="TariffIncreaseRealCommWaterVolIn">[5]Inputs!$H$52:$AK$52</definedName>
    <definedName name="TariffIncreaseRealDomesticSewerageVol" localSheetId="1">[4]Workings!$H$166:$AK$166</definedName>
    <definedName name="TariffIncreaseRealDomesticSewerageVol" localSheetId="11">[4]Workings!$H$166:$AK$166</definedName>
    <definedName name="TariffIncreaseRealDomesticSewerageVol" localSheetId="0">[4]Workings!$H$166:$AK$166</definedName>
    <definedName name="TariffIncreaseRealDomesticSewerageVol">[5]Workings!$H$166:$AK$166</definedName>
    <definedName name="TariffIncreaseRealDomesticSewerageVolIn" localSheetId="1">[4]Inputs!$H$64:$AK$64</definedName>
    <definedName name="TariffIncreaseRealDomesticSewerageVolIn" localSheetId="11">[4]Inputs!$H$64:$AK$64</definedName>
    <definedName name="TariffIncreaseRealDomesticSewerageVolIn" localSheetId="0">[4]Inputs!$H$64:$AK$64</definedName>
    <definedName name="TariffIncreaseRealDomesticSewerageVolIn">[5]Inputs!$H$64:$AK$64</definedName>
    <definedName name="TariffIncreaseRealDomesticWaterVol" localSheetId="1">[4]Workings!$H$136:$AK$136</definedName>
    <definedName name="TariffIncreaseRealDomesticWaterVol" localSheetId="11">[4]Workings!$H$136:$AK$136</definedName>
    <definedName name="TariffIncreaseRealDomesticWaterVol" localSheetId="0">[4]Workings!$H$136:$AK$136</definedName>
    <definedName name="TariffIncreaseRealDomesticWaterVol">[5]Workings!$H$136:$AK$136</definedName>
    <definedName name="TariffIncreaseRealDomesticWaterVolIn" localSheetId="1">[4]Inputs!$H$50:$AK$50</definedName>
    <definedName name="TariffIncreaseRealDomesticWaterVolIn" localSheetId="11">[4]Inputs!$H$50:$AK$50</definedName>
    <definedName name="TariffIncreaseRealDomesticWaterVolIn" localSheetId="0">[4]Inputs!$H$50:$AK$50</definedName>
    <definedName name="TariffIncreaseRealDomesticWaterVolIn">[5]Inputs!$H$50:$AK$50</definedName>
    <definedName name="TariffIncreaseRealInstSewerageVol" localSheetId="1">[4]Workings!$H$176:$AK$176</definedName>
    <definedName name="TariffIncreaseRealInstSewerageVol" localSheetId="11">[4]Workings!$H$176:$AK$176</definedName>
    <definedName name="TariffIncreaseRealInstSewerageVol" localSheetId="0">[4]Workings!$H$176:$AK$176</definedName>
    <definedName name="TariffIncreaseRealInstSewerageVol">[5]Workings!$H$176:$AK$176</definedName>
    <definedName name="TariffIncreaseRealInstSewerageVolIn" localSheetId="1">[4]Inputs!$H$68:$AK$68</definedName>
    <definedName name="TariffIncreaseRealInstSewerageVolIn" localSheetId="11">[4]Inputs!$H$68:$AK$68</definedName>
    <definedName name="TariffIncreaseRealInstSewerageVolIn" localSheetId="0">[4]Inputs!$H$68:$AK$68</definedName>
    <definedName name="TariffIncreaseRealInstSewerageVolIn">[5]Inputs!$H$68:$AK$68</definedName>
    <definedName name="TariffIncreaseRealInstWaterVol" localSheetId="1">[4]Workings!$H$146:$AK$146</definedName>
    <definedName name="TariffIncreaseRealInstWaterVol" localSheetId="11">[4]Workings!$H$146:$AK$146</definedName>
    <definedName name="TariffIncreaseRealInstWaterVol" localSheetId="0">[4]Workings!$H$146:$AK$146</definedName>
    <definedName name="TariffIncreaseRealInstWaterVol">[5]Workings!$H$146:$AK$146</definedName>
    <definedName name="TariffIncreaseRealInstWaterVolIn" localSheetId="1">[4]Inputs!$H$54:$AK$54</definedName>
    <definedName name="TariffIncreaseRealInstWaterVolIn" localSheetId="11">[4]Inputs!$H$54:$AK$54</definedName>
    <definedName name="TariffIncreaseRealInstWaterVolIn" localSheetId="0">[4]Inputs!$H$54:$AK$54</definedName>
    <definedName name="TariffIncreaseRealInstWaterVolIn">[5]Inputs!$H$54:$AK$54</definedName>
    <definedName name="TariffIncreaseRealKioskVol" localSheetId="1">[4]Workings!$H$151:$AK$151</definedName>
    <definedName name="TariffIncreaseRealKioskVol" localSheetId="11">[4]Workings!$H$151:$AK$151</definedName>
    <definedName name="TariffIncreaseRealKioskVol" localSheetId="0">[4]Workings!$H$151:$AK$151</definedName>
    <definedName name="TariffIncreaseRealKioskVol">[5]Workings!$H$151:$AK$151</definedName>
    <definedName name="TariffIncreaseRealKioskVolIn" localSheetId="1">[4]Inputs!$H$56:$AK$56</definedName>
    <definedName name="TariffIncreaseRealKioskVolIn" localSheetId="11">[4]Inputs!$H$56:$AK$56</definedName>
    <definedName name="TariffIncreaseRealKioskVolIn" localSheetId="0">[4]Inputs!$H$56:$AK$56</definedName>
    <definedName name="TariffIncreaseRealKioskVolIn">[5]Inputs!$H$56:$AK$56</definedName>
    <definedName name="TariffIncreaseRealOtherWater1Vol" localSheetId="1">[4]Workings!$H$161:$AK$161</definedName>
    <definedName name="TariffIncreaseRealOtherWater1Vol" localSheetId="11">[4]Workings!$H$161:$AK$161</definedName>
    <definedName name="TariffIncreaseRealOtherWater1Vol" localSheetId="0">[4]Workings!$H$161:$AK$161</definedName>
    <definedName name="TariffIncreaseRealOtherWater1Vol">[5]Workings!$H$161:$AK$161</definedName>
    <definedName name="TariffIncreaseRealOtherWater1VolIn" localSheetId="1">[4]Inputs!$H$60:$AK$60</definedName>
    <definedName name="TariffIncreaseRealOtherWater1VolIn" localSheetId="11">[4]Inputs!$H$60:$AK$60</definedName>
    <definedName name="TariffIncreaseRealOtherWater1VolIn" localSheetId="0">[4]Inputs!$H$60:$AK$60</definedName>
    <definedName name="TariffIncreaseRealOtherWater1VolIn">[5]Inputs!$H$60:$AK$60</definedName>
    <definedName name="TariffIndexBulkSewerage1Vol" localSheetId="1">[4]Workings!$H$182:$AK$182</definedName>
    <definedName name="TariffIndexBulkSewerage1Vol" localSheetId="11">[4]Workings!$H$182:$AK$182</definedName>
    <definedName name="TariffIndexBulkSewerage1Vol" localSheetId="0">[4]Workings!$H$182:$AK$182</definedName>
    <definedName name="TariffIndexBulkSewerage1Vol">[5]Workings!$H$182:$AK$182</definedName>
    <definedName name="TariffIndexBulkWater1Vol" localSheetId="1">[4]Workings!$H$157:$AK$157</definedName>
    <definedName name="TariffIndexBulkWater1Vol" localSheetId="11">[4]Workings!$H$157:$AK$157</definedName>
    <definedName name="TariffIndexBulkWater1Vol" localSheetId="0">[4]Workings!$H$157:$AK$157</definedName>
    <definedName name="TariffIndexBulkWater1Vol">[5]Workings!$H$157:$AK$157</definedName>
    <definedName name="TariffIndexCommSewerageVol" localSheetId="1">[4]Workings!$H$172:$AK$172</definedName>
    <definedName name="TariffIndexCommSewerageVol" localSheetId="11">[4]Workings!$H$172:$AK$172</definedName>
    <definedName name="TariffIndexCommSewerageVol" localSheetId="0">[4]Workings!$H$172:$AK$172</definedName>
    <definedName name="TariffIndexCommSewerageVol">[5]Workings!$H$172:$AK$172</definedName>
    <definedName name="TariffIndexCommWaterVol" localSheetId="1">[4]Workings!$H$142:$AK$142</definedName>
    <definedName name="TariffIndexCommWaterVol" localSheetId="11">[4]Workings!$H$142:$AK$142</definedName>
    <definedName name="TariffIndexCommWaterVol" localSheetId="0">[4]Workings!$H$142:$AK$142</definedName>
    <definedName name="TariffIndexCommWaterVol">[5]Workings!$H$142:$AK$142</definedName>
    <definedName name="TariffIndexDomesticSewerageVol" localSheetId="1">[4]Workings!$H$167:$AK$167</definedName>
    <definedName name="TariffIndexDomesticSewerageVol" localSheetId="11">[4]Workings!$H$167:$AK$167</definedName>
    <definedName name="TariffIndexDomesticSewerageVol" localSheetId="0">[4]Workings!$H$167:$AK$167</definedName>
    <definedName name="TariffIndexDomesticSewerageVol">[5]Workings!$H$167:$AK$167</definedName>
    <definedName name="TariffIndexDomesticWaterVol" localSheetId="1">[4]Workings!$H$137:$AK$137</definedName>
    <definedName name="TariffIndexDomesticWaterVol" localSheetId="11">[4]Workings!$H$137:$AK$137</definedName>
    <definedName name="TariffIndexDomesticWaterVol" localSheetId="0">[4]Workings!$H$137:$AK$137</definedName>
    <definedName name="TariffIndexDomesticWaterVol">[5]Workings!$H$137:$AK$137</definedName>
    <definedName name="TariffIndexInstSewerageVol" localSheetId="1">[4]Workings!$H$177:$AK$177</definedName>
    <definedName name="TariffIndexInstSewerageVol" localSheetId="11">[4]Workings!$H$177:$AK$177</definedName>
    <definedName name="TariffIndexInstSewerageVol" localSheetId="0">[4]Workings!$H$177:$AK$177</definedName>
    <definedName name="TariffIndexInstSewerageVol">[5]Workings!$H$177:$AK$177</definedName>
    <definedName name="TariffIndexInstWaterVol" localSheetId="1">[4]Workings!$H$147:$AK$147</definedName>
    <definedName name="TariffIndexInstWaterVol" localSheetId="11">[4]Workings!$H$147:$AK$147</definedName>
    <definedName name="TariffIndexInstWaterVol" localSheetId="0">[4]Workings!$H$147:$AK$147</definedName>
    <definedName name="TariffIndexInstWaterVol">[5]Workings!$H$147:$AK$147</definedName>
    <definedName name="TariffIndexKioskVol" localSheetId="1">[4]Workings!$H$152:$AK$152</definedName>
    <definedName name="TariffIndexKioskVol" localSheetId="11">[4]Workings!$H$152:$AK$152</definedName>
    <definedName name="TariffIndexKioskVol" localSheetId="0">[4]Workings!$H$152:$AK$152</definedName>
    <definedName name="TariffIndexKioskVol">[5]Workings!$H$152:$AK$152</definedName>
    <definedName name="TariffIndexOtherWater1Vol" localSheetId="1">[4]Workings!$H$162:$AK$162</definedName>
    <definedName name="TariffIndexOtherWater1Vol" localSheetId="11">[4]Workings!$H$162:$AK$162</definedName>
    <definedName name="TariffIndexOtherWater1Vol" localSheetId="0">[4]Workings!$H$162:$AK$162</definedName>
    <definedName name="TariffIndexOtherWater1Vol">[5]Workings!$H$162:$AK$162</definedName>
    <definedName name="TariffVolumetricDomesticCombinedConstant" localSheetId="1">[4]Workings!$H$348:$AK$348</definedName>
    <definedName name="TariffVolumetricDomesticCombinedConstant" localSheetId="11">[4]Workings!$H$348:$AK$348</definedName>
    <definedName name="TariffVolumetricDomesticCombinedConstant" localSheetId="0">[4]Workings!$H$348:$AK$348</definedName>
    <definedName name="TariffVolumetricDomesticCombinedConstant">[5]Workings!$H$348:$AK$348</definedName>
    <definedName name="TariffVolumetricDomesticCombinedConstantPerMonth" localSheetId="1">[4]Workings!$H$349:$AK$349</definedName>
    <definedName name="TariffVolumetricDomesticCombinedConstantPerMonth" localSheetId="11">[4]Workings!$H$349:$AK$349</definedName>
    <definedName name="TariffVolumetricDomesticCombinedConstantPerMonth" localSheetId="0">[4]Workings!$H$349:$AK$349</definedName>
    <definedName name="TariffVolumetricDomesticCombinedConstantPerMonth">[5]Workings!$H$349:$AK$349</definedName>
    <definedName name="TariffVolumetricDomesticCombinedCurrent" localSheetId="1">[4]Workings!$H$350:$AK$350</definedName>
    <definedName name="TariffVolumetricDomesticCombinedCurrent" localSheetId="11">[4]Workings!$H$350:$AK$350</definedName>
    <definedName name="TariffVolumetricDomesticCombinedCurrent" localSheetId="0">[4]Workings!$H$350:$AK$350</definedName>
    <definedName name="TariffVolumetricDomesticCombinedCurrent">[5]Workings!$H$350:$AK$350</definedName>
    <definedName name="TariffVolumetricDomesticCombinedCurrentPerMonth" localSheetId="1">[4]Workings!$H$351:$AK$351</definedName>
    <definedName name="TariffVolumetricDomesticCombinedCurrentPerMonth" localSheetId="11">[4]Workings!$H$351:$AK$351</definedName>
    <definedName name="TariffVolumetricDomesticCombinedCurrentPerMonth" localSheetId="0">[4]Workings!$H$351:$AK$351</definedName>
    <definedName name="TariffVolumetricDomesticCombinedCurrentPerMonth">[5]Workings!$H$351:$AK$351</definedName>
    <definedName name="Tartu" localSheetId="11">[39]KOOND!$D$5</definedName>
    <definedName name="Tartu" localSheetId="0">[39]KOOND!$D$5</definedName>
    <definedName name="Tartu">[40]KOOND!$D$5</definedName>
    <definedName name="tax" localSheetId="1">'[33]option 2'!$E$2</definedName>
    <definedName name="tax" localSheetId="11">'[33]option 2'!$E$2</definedName>
    <definedName name="tax" localSheetId="0">'[33]option 2'!$E$2</definedName>
    <definedName name="tax">'[34]option 2'!$E$2</definedName>
    <definedName name="tax_WW" localSheetId="11">[16]Võru!$W$142</definedName>
    <definedName name="tax_WW" localSheetId="0">[16]Võru!$W$142</definedName>
    <definedName name="tax_WW">[17]Võru!$W$142</definedName>
    <definedName name="tax_WWVõru" localSheetId="11">[16]Võru!$Z$142</definedName>
    <definedName name="tax_WWVõru" localSheetId="0">[16]Võru!$Z$142</definedName>
    <definedName name="tax_WWVõru">[17]Võru!$Z$142</definedName>
    <definedName name="TaxableProfit" localSheetId="1">[4]Workings!$H$1150:$AK$1150</definedName>
    <definedName name="TaxableProfit" localSheetId="11">[4]Workings!$H$1150:$AK$1150</definedName>
    <definedName name="TaxableProfit" localSheetId="0">[4]Workings!$H$1150:$AK$1150</definedName>
    <definedName name="TaxableProfit">[5]Workings!$H$1150:$AK$1150</definedName>
    <definedName name="TaxAmountSubjectToTax" localSheetId="1">[4]Workings!$H$1158:$AK$1158</definedName>
    <definedName name="TaxAmountSubjectToTax" localSheetId="11">[4]Workings!$H$1158:$AK$1158</definedName>
    <definedName name="TaxAmountSubjectToTax" localSheetId="0">[4]Workings!$H$1158:$AK$1158</definedName>
    <definedName name="TaxAmountSubjectToTax">[5]Workings!$H$1158:$AK$1158</definedName>
    <definedName name="TaxIncurred" localSheetId="1">[4]Workings!$H$1163:$AK$1163</definedName>
    <definedName name="TaxIncurred" localSheetId="11">[4]Workings!$H$1163:$AK$1163</definedName>
    <definedName name="TaxIncurred" localSheetId="0">[4]Workings!$H$1163:$AK$1163</definedName>
    <definedName name="TaxIncurred">[5]Workings!$H$1163:$AK$1163</definedName>
    <definedName name="TaxLossBf" localSheetId="1">[4]Workings!$H$1153:$AK$1153</definedName>
    <definedName name="TaxLossBf" localSheetId="11">[4]Workings!$H$1153:$AK$1153</definedName>
    <definedName name="TaxLossBf" localSheetId="0">[4]Workings!$H$1153:$AK$1153</definedName>
    <definedName name="TaxLossBf">[5]Workings!$H$1153:$AK$1153</definedName>
    <definedName name="TaxLossIncurred" localSheetId="1">[4]Workings!$H$1154:$AK$1154</definedName>
    <definedName name="TaxLossIncurred" localSheetId="11">[4]Workings!$H$1154:$AK$1154</definedName>
    <definedName name="TaxLossIncurred" localSheetId="0">[4]Workings!$H$1154:$AK$1154</definedName>
    <definedName name="TaxLossIncurred">[5]Workings!$H$1154:$AK$1154</definedName>
    <definedName name="TaxLossUsed" localSheetId="1">[4]Workings!$H$1155:$AK$1155</definedName>
    <definedName name="TaxLossUsed" localSheetId="11">[4]Workings!$H$1155:$AK$1155</definedName>
    <definedName name="TaxLossUsed" localSheetId="0">[4]Workings!$H$1155:$AK$1155</definedName>
    <definedName name="TaxLossUsed">[5]Workings!$H$1155:$AK$1155</definedName>
    <definedName name="Taxpaid" localSheetId="1">[4]Workings!$H$1164:$AK$1164</definedName>
    <definedName name="Taxpaid" localSheetId="11">[4]Workings!$H$1164:$AK$1164</definedName>
    <definedName name="Taxpaid" localSheetId="0">[4]Workings!$H$1164:$AK$1164</definedName>
    <definedName name="Taxpaid">[5]Workings!$H$1164:$AK$1164</definedName>
    <definedName name="TaxPayableBf" localSheetId="1">[4]Workings!$H$1162:$AK$1162</definedName>
    <definedName name="TaxPayableBf" localSheetId="11">[4]Workings!$H$1162:$AK$1162</definedName>
    <definedName name="TaxPayableBf" localSheetId="0">[4]Workings!$H$1162:$AK$1162</definedName>
    <definedName name="TaxPayableBf">[5]Workings!$H$1162:$AK$1162</definedName>
    <definedName name="TaxPayableCf" localSheetId="1">[4]Workings!$H$1165:$AK$1165</definedName>
    <definedName name="TaxPayableCf" localSheetId="11">[4]Workings!$H$1165:$AK$1165</definedName>
    <definedName name="TaxPayableCf" localSheetId="0">[4]Workings!$H$1165:$AK$1165</definedName>
    <definedName name="TaxPayableCf">[5]Workings!$H$1165:$AK$1165</definedName>
    <definedName name="TaxRate" localSheetId="1">[4]Workings!$G$1161</definedName>
    <definedName name="TaxRate" localSheetId="11">[4]Workings!$G$1161</definedName>
    <definedName name="TaxRate" localSheetId="0">[4]Workings!$G$1161</definedName>
    <definedName name="TaxRate">[5]Workings!$G$1161</definedName>
    <definedName name="thisyear" localSheetId="17">OFFSET(#REF!,,,,#REF!)</definedName>
    <definedName name="thisyear" localSheetId="16">OFFSET(#REF!,,,,#REF!)</definedName>
    <definedName name="thisyear" localSheetId="3">OFFSET(#REF!,,,,#REF!)</definedName>
    <definedName name="thisyear" localSheetId="11">OFFSET(#REF!,,,,#REF!)</definedName>
    <definedName name="thisyear" localSheetId="5">OFFSET(#REF!,,,,#REF!)</definedName>
    <definedName name="thisyear" localSheetId="0">OFFSET(#REF!,,,,#REF!)</definedName>
    <definedName name="thisyear">OFFSET(#REF!,,,,#REF!)</definedName>
    <definedName name="time" localSheetId="16">#REF!</definedName>
    <definedName name="time" localSheetId="11">#REF!</definedName>
    <definedName name="time">#REF!</definedName>
    <definedName name="Toetus1">'[37]Hankeplaan Märts2012'!$C$108</definedName>
    <definedName name="Toetus2">'[37]Hankeplaan Märts2012'!$C$113</definedName>
    <definedName name="Torma" localSheetId="11">[2]KOOND!$D$2</definedName>
    <definedName name="Torma" localSheetId="0">[2]KOOND!$D$2</definedName>
    <definedName name="Torma">[3]KOOND!$D$2</definedName>
    <definedName name="toru_DW_hooldus_yhekordne" localSheetId="11">[25]lisainvest!$AV$2</definedName>
    <definedName name="toru_DW_hooldus_yhekordne" localSheetId="0">[25]lisainvest!$AV$2</definedName>
    <definedName name="toru_DW_hooldus_yhekordne">[26]lisainvest!$AV$2</definedName>
    <definedName name="toru_WW_hooldus_yhekordne" localSheetId="11">[25]lisainvest!$AZ$1</definedName>
    <definedName name="toru_WW_hooldus_yhekordne" localSheetId="0">[25]lisainvest!$AZ$1</definedName>
    <definedName name="toru_WW_hooldus_yhekordne">[26]lisainvest!$AZ$1</definedName>
    <definedName name="Torva" localSheetId="11">[2]KOOND!$P$2</definedName>
    <definedName name="Torva" localSheetId="0">[2]KOOND!$P$2</definedName>
    <definedName name="Torva">[3]KOOND!$P$2</definedName>
    <definedName name="TotalCashFlowCurrentActual" localSheetId="1">'[4]CF '!$H$36:$AK$36</definedName>
    <definedName name="TotalCashFlowCurrentActual" localSheetId="11">'[4]CF '!$H$36:$AK$36</definedName>
    <definedName name="TotalCashFlowCurrentActual" localSheetId="0">'[4]CF '!$H$36:$AK$36</definedName>
    <definedName name="TotalCashFlowCurrentActual">'[5]CF '!$H$36:$AK$36</definedName>
    <definedName name="TotalCashFlowCurrentInitial" localSheetId="1">[4]Inputs!$H$568:$AK$568</definedName>
    <definedName name="TotalCashFlowCurrentInitial" localSheetId="11">[4]Inputs!$H$568:$AK$568</definedName>
    <definedName name="TotalCashFlowCurrentInitial" localSheetId="0">[4]Inputs!$H$568:$AK$568</definedName>
    <definedName name="TotalCashFlowCurrentInitial">[5]Inputs!$H$568:$AK$568</definedName>
    <definedName name="TotalCashFlowInitialMask" localSheetId="1">[4]Workings!$H$1260:$AK$1260</definedName>
    <definedName name="TotalCashFlowInitialMask" localSheetId="11">[4]Workings!$H$1260:$AK$1260</definedName>
    <definedName name="TotalCashFlowInitialMask" localSheetId="0">[4]Workings!$H$1260:$AK$1260</definedName>
    <definedName name="TotalCashFlowInitialMask">[5]Workings!$H$1260:$AK$1260</definedName>
    <definedName name="TotalCostPrice_DWOption2" localSheetId="11">[2]ben1!$E$105:$AG$105</definedName>
    <definedName name="TotalCostPrice_DWOption2" localSheetId="0">[2]ben1!$E$105:$AG$105</definedName>
    <definedName name="TotalCostPrice_DWOption2">[3]ben1!$E$105:$AG$105</definedName>
    <definedName name="TotalCostPrice_WWOption2" localSheetId="11">[2]ben1!$E$53:$AG$53</definedName>
    <definedName name="TotalCostPrice_WWOption2" localSheetId="0">[2]ben1!$E$53:$AG$53</definedName>
    <definedName name="TotalCostPrice_WWOption2">[3]ben1!$E$53:$AG$53</definedName>
    <definedName name="TotalRevenueCurrentInitial" localSheetId="1">[4]Inputs!$H$566:$AK$566</definedName>
    <definedName name="TotalRevenueCurrentInitial" localSheetId="11">[4]Inputs!$H$566:$AK$566</definedName>
    <definedName name="TotalRevenueCurrentInitial" localSheetId="0">[4]Inputs!$H$566:$AK$566</definedName>
    <definedName name="TotalRevenueCurrentInitial">[5]Inputs!$H$566:$AK$566</definedName>
    <definedName name="TownName" localSheetId="1">[4]Workings!$G$1</definedName>
    <definedName name="TownName" localSheetId="11">[4]Workings!$G$1</definedName>
    <definedName name="TownName" localSheetId="0">[4]Workings!$G$1</definedName>
    <definedName name="TownName">[5]Workings!$G$1</definedName>
    <definedName name="TownNameIn" localSheetId="1">[4]Inputs!$G$5</definedName>
    <definedName name="TownNameIn" localSheetId="11">[4]Inputs!$G$5</definedName>
    <definedName name="TownNameIn" localSheetId="0">[4]Inputs!$G$5</definedName>
    <definedName name="TownNameIn">[5]Inputs!$G$5</definedName>
    <definedName name="tulud_kulud" localSheetId="17">'[49]Maht&amp;Kulud_0_st'!#REF!</definedName>
    <definedName name="tulud_kulud" localSheetId="16">'[49]Maht&amp;Kulud_0_st'!#REF!</definedName>
    <definedName name="tulud_kulud" localSheetId="3">'[49]Maht&amp;Kulud_0_st'!#REF!</definedName>
    <definedName name="tulud_kulud" localSheetId="11">'[49]Maht&amp;Kulud_0_st'!#REF!</definedName>
    <definedName name="tulud_kulud" localSheetId="5">'[49]Maht&amp;Kulud_0_st'!#REF!</definedName>
    <definedName name="tulud_kulud" localSheetId="0">'[49]Maht&amp;Kulud_0_st'!#REF!</definedName>
    <definedName name="tulud_kulud">'[49]Maht&amp;Kulud_0_st'!#REF!</definedName>
    <definedName name="TUNDL_Investment" localSheetId="11">[2]Sensibility!$E$37</definedName>
    <definedName name="TUNDL_Investment" localSheetId="0">[2]Sensibility!$E$37</definedName>
    <definedName name="TUNDL_Investment">[3]Sensibility!$E$37</definedName>
    <definedName name="TUNDL_Revenue" localSheetId="11">[2]Sensibility!$E$55</definedName>
    <definedName name="TUNDL_Revenue" localSheetId="0">[2]Sensibility!$E$55</definedName>
    <definedName name="TUNDL_Revenue">[3]Sensibility!$E$55</definedName>
    <definedName name="txtPhysicalCompletion">'[66]Project Details'!$E$45</definedName>
    <definedName name="txtProjectStartDate">'[66]Project Details'!$E$43</definedName>
    <definedName name="UneligCapexDevCurrentLCU" localSheetId="11">[2]Inputs!$H$681:$AP$681</definedName>
    <definedName name="UneligCapexDevCurrentLCU" localSheetId="0">[2]Inputs!$H$681:$AP$681</definedName>
    <definedName name="UneligCapexDevCurrentLCU">[3]Inputs!$H$681:$AP$681</definedName>
    <definedName name="UneligCapexDevLocalRealLCU" localSheetId="11">[2]Inputs!$H$677:$AP$677</definedName>
    <definedName name="UneligCapexDevLocalRealLCU" localSheetId="0">[2]Inputs!$H$677:$AP$677</definedName>
    <definedName name="UneligCapexDevLocalRealLCU">[3]Inputs!$H$677:$AP$677</definedName>
    <definedName name="UneligCapexDevShortCurrentLCU" localSheetId="11">[2]Inputs!$H$683:$AP$683</definedName>
    <definedName name="UneligCapexDevShortCurrentLCU" localSheetId="0">[2]Inputs!$H$683:$AP$683</definedName>
    <definedName name="UneligCapexDevShortCurrentLCU">[3]Inputs!$H$683:$AP$683</definedName>
    <definedName name="UneligCapexDevShortLocalRealLCU" localSheetId="11">[2]Inputs!$H$679:$AP$679</definedName>
    <definedName name="UneligCapexDevShortLocalRealLCU" localSheetId="0">[2]Inputs!$H$679:$AP$679</definedName>
    <definedName name="UneligCapexDevShortLocalRealLCU">[3]Inputs!$H$679:$AP$679</definedName>
    <definedName name="UsefulLifetime" localSheetId="1">[4]bvo1!$Z$11:$Z$238</definedName>
    <definedName name="UsefulLifetime" localSheetId="11">[4]bvo1!$Z$11:$Z$238</definedName>
    <definedName name="UsefulLifetime" localSheetId="0">[4]bvo1!$Z$11:$Z$238</definedName>
    <definedName name="UsefulLifetime">[5]bvo1!$Z$11:$Z$238</definedName>
    <definedName name="UusKurss" localSheetId="11">[2]Inputs!$F$25</definedName>
    <definedName name="UusKurss" localSheetId="0">[2]Inputs!$F$25</definedName>
    <definedName name="UusKurss">[3]Inputs!$F$25</definedName>
    <definedName name="VaikeMaarja" localSheetId="11">[2]KOOND!$P$5</definedName>
    <definedName name="VaikeMaarja" localSheetId="0">[2]KOOND!$P$5</definedName>
    <definedName name="VaikeMaarja">[3]KOOND!$P$5</definedName>
    <definedName name="Valga" localSheetId="11">[2]KOOND!$P$3</definedName>
    <definedName name="Valga" localSheetId="0">[2]KOOND!$P$3</definedName>
    <definedName name="Valga">[3]KOOND!$P$3</definedName>
    <definedName name="ValueResult1" localSheetId="11">[2]Risk!$J$5:$J$300</definedName>
    <definedName name="ValueResult1" localSheetId="0">[2]Risk!$J$5:$J$300</definedName>
    <definedName name="ValueResult1">[3]Risk!$J$5:$J$300</definedName>
    <definedName name="vanade_VEEtorude_hooldus" localSheetId="11">[2]lisainvest!$BD$2</definedName>
    <definedName name="vanade_VEEtorude_hooldus" localSheetId="0">[2]lisainvest!$BD$2</definedName>
    <definedName name="vanade_VEEtorude_hooldus">[3]lisainvest!$BD$2</definedName>
    <definedName name="vanade_võrkude_hooldus_yhekordne" localSheetId="11">[25]lisainvest!$AZ$2</definedName>
    <definedName name="vanade_võrkude_hooldus_yhekordne" localSheetId="0">[25]lisainvest!$AZ$2</definedName>
    <definedName name="vanade_võrkude_hooldus_yhekordne">[26]lisainvest!$AZ$2</definedName>
    <definedName name="vat" localSheetId="1">'[33]Option 1B'!$A$1</definedName>
    <definedName name="vat" localSheetId="11">'[33]Option 1B'!$A$1</definedName>
    <definedName name="vat" localSheetId="0">'[33]Option 1B'!$A$1</definedName>
    <definedName name="vat">'[34]Option 1B'!$A$1</definedName>
    <definedName name="VATRateDomestic" localSheetId="1">[4]Workings!$G$32</definedName>
    <definedName name="VATRateDomestic" localSheetId="11">[4]Workings!$G$32</definedName>
    <definedName name="VATRateDomestic" localSheetId="0">[4]Workings!$G$32</definedName>
    <definedName name="VATRateDomestic">[5]Workings!$G$32</definedName>
    <definedName name="VATRateDomesticIn" localSheetId="1">[4]Inputs!$G$19</definedName>
    <definedName name="VATRateDomesticIn" localSheetId="11">[4]Inputs!$G$19</definedName>
    <definedName name="VATRateDomesticIn" localSheetId="0">[4]Inputs!$G$19</definedName>
    <definedName name="VATRateDomesticIn">[5]Inputs!$G$19</definedName>
    <definedName name="veetarbimine" localSheetId="16">#REF!</definedName>
    <definedName name="veetarbimine" localSheetId="11">#REF!</definedName>
    <definedName name="veetarbimine">#REF!</definedName>
    <definedName name="vesikanal" localSheetId="11">[12]KOOND!$Q$2:$Q$3</definedName>
    <definedName name="vesikanal" localSheetId="0">[12]KOOND!$Q$2:$Q$3</definedName>
    <definedName name="vesikanal">[13]KOOND!$Q$2:$Q$3</definedName>
    <definedName name="voimalda_CF_grant" localSheetId="11">[2]Inputs!$H$327:$AP$327</definedName>
    <definedName name="voimalda_CF_grant" localSheetId="0">[2]Inputs!$H$327:$AP$327</definedName>
    <definedName name="voimalda_CF_grant">[3]Inputs!$H$327:$AP$327</definedName>
    <definedName name="voimalda_grant1C" localSheetId="11">[16]Inputs!$H$332:$AP$332</definedName>
    <definedName name="voimalda_grant1C" localSheetId="0">[16]Inputs!$H$332:$AP$332</definedName>
    <definedName name="voimalda_grant1C">[17]Inputs!$H$332:$AP$332</definedName>
    <definedName name="voimalda_KOV_grant_1" localSheetId="11">[2]Inputs!$H$328:$AP$328</definedName>
    <definedName name="voimalda_KOV_grant_1" localSheetId="0">[2]Inputs!$H$328:$AP$328</definedName>
    <definedName name="voimalda_KOV_grant_1">[3]Inputs!$H$328:$AP$328</definedName>
    <definedName name="voimalda_KOV_grant_2" localSheetId="11">[2]Inputs!$H$329:$AP$329</definedName>
    <definedName name="voimalda_KOV_grant_2" localSheetId="0">[2]Inputs!$H$329:$AP$329</definedName>
    <definedName name="voimalda_KOV_grant_2">[3]Inputs!$H$329:$AP$329</definedName>
    <definedName name="voimalda_laen_FX1" localSheetId="11">[14]Inputs!$H$331:$AP$331</definedName>
    <definedName name="voimalda_laen_FX1" localSheetId="0">[14]Inputs!$H$331:$AP$331</definedName>
    <definedName name="voimalda_laen_FX1">[15]Inputs!$H$331:$AP$331</definedName>
    <definedName name="voimalda_laen_Local1" localSheetId="11">[14]Inputs!$H$330:$AP$330</definedName>
    <definedName name="voimalda_laen_Local1" localSheetId="0">[14]Inputs!$H$330:$AP$330</definedName>
    <definedName name="voimalda_laen_Local1">[15]Inputs!$H$330:$AP$330</definedName>
    <definedName name="VolBilledBulkSewerage1" localSheetId="1">[4]Workings!$H$81:$AK$81</definedName>
    <definedName name="VolBilledBulkSewerage1" localSheetId="11">[4]Workings!$H$81:$AK$81</definedName>
    <definedName name="VolBilledBulkSewerage1" localSheetId="0">[4]Workings!$H$81:$AK$81</definedName>
    <definedName name="VolBilledBulkSewerage1">[5]Workings!$H$81:$AK$81</definedName>
    <definedName name="VolBilledBulkWater1" localSheetId="1">[4]Workings!$H$61:$AK$61</definedName>
    <definedName name="VolBilledBulkWater1" localSheetId="11">[4]Workings!$H$61:$AK$61</definedName>
    <definedName name="VolBilledBulkWater1" localSheetId="0">[4]Workings!$H$61:$AK$61</definedName>
    <definedName name="VolBilledBulkWater1">[5]Workings!$H$61:$AK$61</definedName>
    <definedName name="VolBilledCommSewerage" localSheetId="1">[4]Workings!$H$73:$AK$73</definedName>
    <definedName name="VolBilledCommSewerage" localSheetId="11">[4]Workings!$H$73:$AK$73</definedName>
    <definedName name="VolBilledCommSewerage" localSheetId="0">[4]Workings!$H$73:$AK$73</definedName>
    <definedName name="VolBilledCommSewerage">[5]Workings!$H$73:$AK$73</definedName>
    <definedName name="VolBilledCommWater" localSheetId="1">[4]Workings!$H$49:$AK$49</definedName>
    <definedName name="VolBilledCommWater" localSheetId="11">[4]Workings!$H$49:$AK$49</definedName>
    <definedName name="VolBilledCommWater" localSheetId="0">[4]Workings!$H$49:$AK$49</definedName>
    <definedName name="VolBilledCommWater">[5]Workings!$H$49:$AK$49</definedName>
    <definedName name="VolBilledDomesticSewerage" localSheetId="1">[4]Workings!$H$69:$AK$69</definedName>
    <definedName name="VolBilledDomesticSewerage" localSheetId="11">[4]Workings!$H$69:$AK$69</definedName>
    <definedName name="VolBilledDomesticSewerage" localSheetId="0">[4]Workings!$H$69:$AK$69</definedName>
    <definedName name="VolBilledDomesticSewerage">[5]Workings!$H$69:$AK$69</definedName>
    <definedName name="VolBilledDomesticSewerageBase" localSheetId="1">[4]Workings!$G$69</definedName>
    <definedName name="VolBilledDomesticSewerageBase" localSheetId="11">[4]Workings!$G$69</definedName>
    <definedName name="VolBilledDomesticSewerageBase" localSheetId="0">[4]Workings!$G$69</definedName>
    <definedName name="VolBilledDomesticSewerageBase">[5]Workings!$G$69</definedName>
    <definedName name="VolBilledDomesticWater" localSheetId="1">[4]Workings!$H$45:$AK$45</definedName>
    <definedName name="VolBilledDomesticWater" localSheetId="11">[4]Workings!$H$45:$AK$45</definedName>
    <definedName name="VolBilledDomesticWater" localSheetId="0">[4]Workings!$H$45:$AK$45</definedName>
    <definedName name="VolBilledDomesticWater">[5]Workings!$H$45:$AK$45</definedName>
    <definedName name="VolBilledDomesticWaterBase" localSheetId="1">[4]Workings!$G$45</definedName>
    <definedName name="VolBilledDomesticWaterBase" localSheetId="11">[4]Workings!$G$45</definedName>
    <definedName name="VolBilledDomesticWaterBase" localSheetId="0">[4]Workings!$G$45</definedName>
    <definedName name="VolBilledDomesticWaterBase">[5]Workings!$G$45</definedName>
    <definedName name="VolBilledInstSewerage" localSheetId="1">[4]Workings!$H$77:$AK$77</definedName>
    <definedName name="VolBilledInstSewerage" localSheetId="11">[4]Workings!$H$77:$AK$77</definedName>
    <definedName name="VolBilledInstSewerage" localSheetId="0">[4]Workings!$H$77:$AK$77</definedName>
    <definedName name="VolBilledInstSewerage">[5]Workings!$H$77:$AK$77</definedName>
    <definedName name="VolBilledInstWater" localSheetId="1">[4]Workings!$H$53:$AK$53</definedName>
    <definedName name="VolBilledInstWater" localSheetId="11">[4]Workings!$H$53:$AK$53</definedName>
    <definedName name="VolBilledInstWater" localSheetId="0">[4]Workings!$H$53:$AK$53</definedName>
    <definedName name="VolBilledInstWater">[5]Workings!$H$53:$AK$53</definedName>
    <definedName name="VolBilledKiosk" localSheetId="1">[4]Workings!$H$57:$AK$57</definedName>
    <definedName name="VolBilledKiosk" localSheetId="11">[4]Workings!$H$57:$AK$57</definedName>
    <definedName name="VolBilledKiosk" localSheetId="0">[4]Workings!$H$57:$AK$57</definedName>
    <definedName name="VolBilledKiosk">[5]Workings!$H$57:$AK$57</definedName>
    <definedName name="VolBilledOtherWater1" localSheetId="1">[4]Workings!$H$65:$AK$65</definedName>
    <definedName name="VolBilledOtherWater1" localSheetId="11">[4]Workings!$H$65:$AK$65</definedName>
    <definedName name="VolBilledOtherWater1" localSheetId="0">[4]Workings!$H$65:$AK$65</definedName>
    <definedName name="VolBilledOtherWater1">[5]Workings!$H$65:$AK$65</definedName>
    <definedName name="VolBilledTotal" localSheetId="1">[4]Workings!$H$82:$AK$82</definedName>
    <definedName name="VolBilledTotal" localSheetId="11">[4]Workings!$H$82:$AK$82</definedName>
    <definedName name="VolBilledTotal" localSheetId="0">[4]Workings!$H$82:$AK$82</definedName>
    <definedName name="VolBilledTotal">[5]Workings!$H$82:$AK$82</definedName>
    <definedName name="VolConsumedBulkSewerage1" localSheetId="1">[4]Workings!$H$79:$AK$79</definedName>
    <definedName name="VolConsumedBulkSewerage1" localSheetId="11">[4]Workings!$H$79:$AK$79</definedName>
    <definedName name="VolConsumedBulkSewerage1" localSheetId="0">[4]Workings!$H$79:$AK$79</definedName>
    <definedName name="VolConsumedBulkSewerage1">[5]Workings!$H$79:$AK$79</definedName>
    <definedName name="VolConsumedBulkSewerage1BaseIn" localSheetId="1">[4]Inputs!$G$120</definedName>
    <definedName name="VolConsumedBulkSewerage1BaseIn" localSheetId="11">[4]Inputs!$G$120</definedName>
    <definedName name="VolConsumedBulkSewerage1BaseIn" localSheetId="0">[4]Inputs!$G$120</definedName>
    <definedName name="VolConsumedBulkSewerage1BaseIn">[5]Inputs!$G$120</definedName>
    <definedName name="VolConsumedBulkSewerage1In" localSheetId="1">[4]Inputs!$H$121:$AK$121</definedName>
    <definedName name="VolConsumedBulkSewerage1In" localSheetId="11">[4]Inputs!$H$121:$AK$121</definedName>
    <definedName name="VolConsumedBulkSewerage1In" localSheetId="0">[4]Inputs!$H$121:$AK$121</definedName>
    <definedName name="VolConsumedBulkSewerage1In">[5]Inputs!$H$121:$AK$121</definedName>
    <definedName name="VolConsumedBulkWater1" localSheetId="1">[4]Workings!$H$59:$AK$59</definedName>
    <definedName name="VolConsumedBulkWater1" localSheetId="11">[4]Workings!$H$59:$AK$59</definedName>
    <definedName name="VolConsumedBulkWater1" localSheetId="0">[4]Workings!$H$59:$AK$59</definedName>
    <definedName name="VolConsumedBulkWater1">[5]Workings!$H$59:$AK$59</definedName>
    <definedName name="VolConsumedBulkWater1BaseIn" localSheetId="1">[4]Inputs!$G$109</definedName>
    <definedName name="VolConsumedBulkWater1BaseIn" localSheetId="11">[4]Inputs!$G$109</definedName>
    <definedName name="VolConsumedBulkWater1BaseIn" localSheetId="0">[4]Inputs!$G$109</definedName>
    <definedName name="VolConsumedBulkWater1BaseIn">[5]Inputs!$G$109</definedName>
    <definedName name="VolConsumedBulkWater1In" localSheetId="1">[4]Inputs!$H$110:$AK$110</definedName>
    <definedName name="VolConsumedBulkWater1In" localSheetId="11">[4]Inputs!$H$110:$AK$110</definedName>
    <definedName name="VolConsumedBulkWater1In" localSheetId="0">[4]Inputs!$H$110:$AK$110</definedName>
    <definedName name="VolConsumedBulkWater1In">[5]Inputs!$H$110:$AK$110</definedName>
    <definedName name="VolConsumedCommSewerage" localSheetId="1">[4]Workings!$H$71:$AK$71</definedName>
    <definedName name="VolConsumedCommSewerage" localSheetId="11">[4]Workings!$H$71:$AK$71</definedName>
    <definedName name="VolConsumedCommSewerage" localSheetId="0">[4]Workings!$H$71:$AK$71</definedName>
    <definedName name="VolConsumedCommSewerage">[5]Workings!$H$71:$AK$71</definedName>
    <definedName name="VolConsumedCommSewerageBaseIn" localSheetId="1">[4]Inputs!$G$116</definedName>
    <definedName name="VolConsumedCommSewerageBaseIn" localSheetId="11">[4]Inputs!$G$116</definedName>
    <definedName name="VolConsumedCommSewerageBaseIn" localSheetId="0">[4]Inputs!$G$116</definedName>
    <definedName name="VolConsumedCommSewerageBaseIn">[5]Inputs!$G$116</definedName>
    <definedName name="VolConsumedCommSewerageIn" localSheetId="1">[4]Inputs!$H$117:$AK$117</definedName>
    <definedName name="VolConsumedCommSewerageIn" localSheetId="11">[4]Inputs!$H$117:$AK$117</definedName>
    <definedName name="VolConsumedCommSewerageIn" localSheetId="0">[4]Inputs!$H$117:$AK$117</definedName>
    <definedName name="VolConsumedCommSewerageIn">[5]Inputs!$H$117:$AK$117</definedName>
    <definedName name="VolConsumedCommWater" localSheetId="1">[4]Workings!$H$47:$AK$47</definedName>
    <definedName name="VolConsumedCommWater" localSheetId="11">[4]Workings!$H$47:$AK$47</definedName>
    <definedName name="VolConsumedCommWater" localSheetId="0">[4]Workings!$H$47:$AK$47</definedName>
    <definedName name="VolConsumedCommWater">[5]Workings!$H$47:$AK$47</definedName>
    <definedName name="VolConsumedCommWaterBaseIn" localSheetId="1">[4]Inputs!$G$103</definedName>
    <definedName name="VolConsumedCommWaterBaseIn" localSheetId="11">[4]Inputs!$G$103</definedName>
    <definedName name="VolConsumedCommWaterBaseIn" localSheetId="0">[4]Inputs!$G$103</definedName>
    <definedName name="VolConsumedCommWaterBaseIn">[5]Inputs!$G$103</definedName>
    <definedName name="VolConsumedCommWaterIn" localSheetId="1">[4]Inputs!$H$104:$AK$104</definedName>
    <definedName name="VolConsumedCommWaterIn" localSheetId="11">[4]Inputs!$H$104:$AK$104</definedName>
    <definedName name="VolConsumedCommWaterIn" localSheetId="0">[4]Inputs!$H$104:$AK$104</definedName>
    <definedName name="VolConsumedCommWaterIn">[5]Inputs!$H$104:$AK$104</definedName>
    <definedName name="VolConsumedDomesticSewerage" localSheetId="1">[4]Workings!$H$67:$AK$67</definedName>
    <definedName name="VolConsumedDomesticSewerage" localSheetId="11">[4]Workings!$H$67:$AK$67</definedName>
    <definedName name="VolConsumedDomesticSewerage" localSheetId="0">[4]Workings!$H$67:$AK$67</definedName>
    <definedName name="VolConsumedDomesticSewerage">[5]Workings!$H$67:$AK$67</definedName>
    <definedName name="VolConsumedDomesticSewerageBaseIn" localSheetId="1">[4]Inputs!$G$114</definedName>
    <definedName name="VolConsumedDomesticSewerageBaseIn" localSheetId="11">[4]Inputs!$G$114</definedName>
    <definedName name="VolConsumedDomesticSewerageBaseIn" localSheetId="0">[4]Inputs!$G$114</definedName>
    <definedName name="VolConsumedDomesticSewerageBaseIn">[5]Inputs!$G$114</definedName>
    <definedName name="VolConsumedDomesticSewerageIn" localSheetId="1">[4]Inputs!$H$115:$AK$115</definedName>
    <definedName name="VolConsumedDomesticSewerageIn" localSheetId="11">[4]Inputs!$H$115:$AK$115</definedName>
    <definedName name="VolConsumedDomesticSewerageIn" localSheetId="0">[4]Inputs!$H$115:$AK$115</definedName>
    <definedName name="VolConsumedDomesticSewerageIn">[5]Inputs!$H$115:$AK$115</definedName>
    <definedName name="VolConsumedDomesticWater" localSheetId="1">[4]Workings!$H$43:$AK$43</definedName>
    <definedName name="VolConsumedDomesticWater" localSheetId="11">[4]Workings!$H$43:$AK$43</definedName>
    <definedName name="VolConsumedDomesticWater" localSheetId="0">[4]Workings!$H$43:$AK$43</definedName>
    <definedName name="VolConsumedDomesticWater">[5]Workings!$H$43:$AK$43</definedName>
    <definedName name="VolConsumedDomesticWaterBaseIn" localSheetId="1">[4]Inputs!$G$101</definedName>
    <definedName name="VolConsumedDomesticWaterBaseIn" localSheetId="11">[4]Inputs!$G$101</definedName>
    <definedName name="VolConsumedDomesticWaterBaseIn" localSheetId="0">[4]Inputs!$G$101</definedName>
    <definedName name="VolConsumedDomesticWaterBaseIn">[5]Inputs!$G$101</definedName>
    <definedName name="VolConsumedDomesticWaterIn" localSheetId="1">[4]Inputs!$H$102:$AK$102</definedName>
    <definedName name="VolConsumedDomesticWaterIn" localSheetId="11">[4]Inputs!$H$102:$AK$102</definedName>
    <definedName name="VolConsumedDomesticWaterIn" localSheetId="0">[4]Inputs!$H$102:$AK$102</definedName>
    <definedName name="VolConsumedDomesticWaterIn">[5]Inputs!$H$102:$AK$102</definedName>
    <definedName name="VolConsumedInstSewerage" localSheetId="1">[4]Workings!$H$75:$AK$75</definedName>
    <definedName name="VolConsumedInstSewerage" localSheetId="11">[4]Workings!$H$75:$AK$75</definedName>
    <definedName name="VolConsumedInstSewerage" localSheetId="0">[4]Workings!$H$75:$AK$75</definedName>
    <definedName name="VolConsumedInstSewerage">[5]Workings!$H$75:$AK$75</definedName>
    <definedName name="VolConsumedInstSewerageBaseIn" localSheetId="1">[4]Inputs!$G$118</definedName>
    <definedName name="VolConsumedInstSewerageBaseIn" localSheetId="11">[4]Inputs!$G$118</definedName>
    <definedName name="VolConsumedInstSewerageBaseIn" localSheetId="0">[4]Inputs!$G$118</definedName>
    <definedName name="VolConsumedInstSewerageBaseIn">[5]Inputs!$G$118</definedName>
    <definedName name="VolConsumedInstSewerageIn" localSheetId="1">[4]Inputs!$H$119:$AK$119</definedName>
    <definedName name="VolConsumedInstSewerageIn" localSheetId="11">[4]Inputs!$H$119:$AK$119</definedName>
    <definedName name="VolConsumedInstSewerageIn" localSheetId="0">[4]Inputs!$H$119:$AK$119</definedName>
    <definedName name="VolConsumedInstSewerageIn">[5]Inputs!$H$119:$AK$119</definedName>
    <definedName name="VolConsumedInstWater" localSheetId="1">[4]Workings!$H$51:$AK$51</definedName>
    <definedName name="VolConsumedInstWater" localSheetId="11">[4]Workings!$H$51:$AK$51</definedName>
    <definedName name="VolConsumedInstWater" localSheetId="0">[4]Workings!$H$51:$AK$51</definedName>
    <definedName name="VolConsumedInstWater">[5]Workings!$H$51:$AK$51</definedName>
    <definedName name="VolConsumedInstWaterBaseIn" localSheetId="1">[4]Inputs!$G$105</definedName>
    <definedName name="VolConsumedInstWaterBaseIn" localSheetId="11">[4]Inputs!$G$105</definedName>
    <definedName name="VolConsumedInstWaterBaseIn" localSheetId="0">[4]Inputs!$G$105</definedName>
    <definedName name="VolConsumedInstWaterBaseIn">[5]Inputs!$G$105</definedName>
    <definedName name="VolConsumedInstWaterIn" localSheetId="1">[4]Inputs!$H$106:$AK$106</definedName>
    <definedName name="VolConsumedInstWaterIn" localSheetId="11">[4]Inputs!$H$106:$AK$106</definedName>
    <definedName name="VolConsumedInstWaterIn" localSheetId="0">[4]Inputs!$H$106:$AK$106</definedName>
    <definedName name="VolConsumedInstWaterIn">[5]Inputs!$H$106:$AK$106</definedName>
    <definedName name="VolConsumedKiosk" localSheetId="1">[4]Workings!$H$55:$AK$55</definedName>
    <definedName name="VolConsumedKiosk" localSheetId="11">[4]Workings!$H$55:$AK$55</definedName>
    <definedName name="VolConsumedKiosk" localSheetId="0">[4]Workings!$H$55:$AK$55</definedName>
    <definedName name="VolConsumedKiosk">[5]Workings!$H$55:$AK$55</definedName>
    <definedName name="VolConsumedKioskBaseIn" localSheetId="1">[4]Inputs!$G$107</definedName>
    <definedName name="VolConsumedKioskBaseIn" localSheetId="11">[4]Inputs!$G$107</definedName>
    <definedName name="VolConsumedKioskBaseIn" localSheetId="0">[4]Inputs!$G$107</definedName>
    <definedName name="VolConsumedKioskBaseIn">[5]Inputs!$G$107</definedName>
    <definedName name="VolConsumedKioskIn" localSheetId="1">[4]Inputs!$H$108:$AK$108</definedName>
    <definedName name="VolConsumedKioskIn" localSheetId="11">[4]Inputs!$H$108:$AK$108</definedName>
    <definedName name="VolConsumedKioskIn" localSheetId="0">[4]Inputs!$H$108:$AK$108</definedName>
    <definedName name="VolConsumedKioskIn">[5]Inputs!$H$108:$AK$108</definedName>
    <definedName name="VolConsumedOtherWater1" localSheetId="1">[4]Workings!$H$63:$AK$63</definedName>
    <definedName name="VolConsumedOtherWater1" localSheetId="11">[4]Workings!$H$63:$AK$63</definedName>
    <definedName name="VolConsumedOtherWater1" localSheetId="0">[4]Workings!$H$63:$AK$63</definedName>
    <definedName name="VolConsumedOtherWater1">[5]Workings!$H$63:$AK$63</definedName>
    <definedName name="VolConsumedOtherWater1BaseIn" localSheetId="1">[4]Inputs!$G$111</definedName>
    <definedName name="VolConsumedOtherWater1BaseIn" localSheetId="11">[4]Inputs!$G$111</definedName>
    <definedName name="VolConsumedOtherWater1BaseIn" localSheetId="0">[4]Inputs!$G$111</definedName>
    <definedName name="VolConsumedOtherWater1BaseIn">[5]Inputs!$G$111</definedName>
    <definedName name="VolConsumedOtherWater1In" localSheetId="1">[4]Inputs!$H$112:$AK$112</definedName>
    <definedName name="VolConsumedOtherWater1In" localSheetId="11">[4]Inputs!$H$112:$AK$112</definedName>
    <definedName name="VolConsumedOtherWater1In" localSheetId="0">[4]Inputs!$H$112:$AK$112</definedName>
    <definedName name="VolConsumedOtherWater1In">[5]Inputs!$H$112:$AK$112</definedName>
    <definedName name="VolIntoSupply" localSheetId="1">[4]Workings!$H$403:$AK$403</definedName>
    <definedName name="VolIntoSupply" localSheetId="11">[4]Workings!$H$403:$AK$403</definedName>
    <definedName name="VolIntoSupply" localSheetId="0">[4]Workings!$H$403:$AK$403</definedName>
    <definedName name="VolIntoSupply">[5]Workings!$H$403:$AK$403</definedName>
    <definedName name="VolIntoSupply1" localSheetId="1">[4]Workings!$H$399:$AK$399</definedName>
    <definedName name="VolIntoSupply1" localSheetId="11">[4]Workings!$H$399:$AK$399</definedName>
    <definedName name="VolIntoSupply1" localSheetId="0">[4]Workings!$H$399:$AK$399</definedName>
    <definedName name="VolIntoSupply1">[5]Workings!$H$399:$AK$399</definedName>
    <definedName name="VolIntoSupply1In" localSheetId="1">[4]Inputs!$H$176:$AK$176</definedName>
    <definedName name="VolIntoSupply1In" localSheetId="11">[4]Inputs!$H$176:$AK$176</definedName>
    <definedName name="VolIntoSupply1In" localSheetId="0">[4]Inputs!$H$176:$AK$176</definedName>
    <definedName name="VolIntoSupply1In">[5]Inputs!$H$176:$AK$176</definedName>
    <definedName name="VolIntoSupply2" localSheetId="1">[4]Workings!$H$400:$AK$400</definedName>
    <definedName name="VolIntoSupply2" localSheetId="11">[4]Workings!$H$400:$AK$400</definedName>
    <definedName name="VolIntoSupply2" localSheetId="0">[4]Workings!$H$400:$AK$400</definedName>
    <definedName name="VolIntoSupply2">[5]Workings!$H$400:$AK$400</definedName>
    <definedName name="VolIntoSupply2In" localSheetId="1">[4]Inputs!$H$177:$AK$177</definedName>
    <definedName name="VolIntoSupply2In" localSheetId="11">[4]Inputs!$H$177:$AK$177</definedName>
    <definedName name="VolIntoSupply2In" localSheetId="0">[4]Inputs!$H$177:$AK$177</definedName>
    <definedName name="VolIntoSupply2In">[5]Inputs!$H$177:$AK$177</definedName>
    <definedName name="VolIntoSupply3" localSheetId="1">[4]Workings!$H$401:$AK$401</definedName>
    <definedName name="VolIntoSupply3" localSheetId="11">[4]Workings!$H$401:$AK$401</definedName>
    <definedName name="VolIntoSupply3" localSheetId="0">[4]Workings!$H$401:$AK$401</definedName>
    <definedName name="VolIntoSupply3">[5]Workings!$H$401:$AK$401</definedName>
    <definedName name="VolIntoSupply3In" localSheetId="1">[4]Inputs!$H$178:$AK$178</definedName>
    <definedName name="VolIntoSupply3In" localSheetId="11">[4]Inputs!$H$178:$AK$178</definedName>
    <definedName name="VolIntoSupply3In" localSheetId="0">[4]Inputs!$H$178:$AK$178</definedName>
    <definedName name="VolIntoSupply3In">[5]Inputs!$H$178:$AK$178</definedName>
    <definedName name="VolIntoSupply4" localSheetId="1">[4]Workings!$H$402:$AK$402</definedName>
    <definedName name="VolIntoSupply4" localSheetId="11">[4]Workings!$H$402:$AK$402</definedName>
    <definedName name="VolIntoSupply4" localSheetId="0">[4]Workings!$H$402:$AK$402</definedName>
    <definedName name="VolIntoSupply4">[5]Workings!$H$402:$AK$402</definedName>
    <definedName name="VolIntoSupply4In" localSheetId="1">[4]Inputs!$H$179:$AK$179</definedName>
    <definedName name="VolIntoSupply4In" localSheetId="11">[4]Inputs!$H$179:$AK$179</definedName>
    <definedName name="VolIntoSupply4In" localSheetId="0">[4]Inputs!$H$179:$AK$179</definedName>
    <definedName name="VolIntoSupply4In">[5]Inputs!$H$179:$AK$179</definedName>
    <definedName name="VolSewagePumped" localSheetId="1">[4]Workings!$H$404:$AK$404</definedName>
    <definedName name="VolSewagePumped" localSheetId="11">[4]Workings!$H$404:$AK$404</definedName>
    <definedName name="VolSewagePumped" localSheetId="0">[4]Workings!$H$404:$AK$404</definedName>
    <definedName name="VolSewagePumped">[5]Workings!$H$404:$AK$404</definedName>
    <definedName name="VolSewagePumpedIn" localSheetId="1">[4]Inputs!$H$180:$AK$180</definedName>
    <definedName name="VolSewagePumpedIn" localSheetId="11">[4]Inputs!$H$180:$AK$180</definedName>
    <definedName name="VolSewagePumpedIn" localSheetId="0">[4]Inputs!$H$180:$AK$180</definedName>
    <definedName name="VolSewagePumpedIn">[5]Inputs!$H$180:$AK$180</definedName>
    <definedName name="VolToWWTW" localSheetId="1">[4]Workings!$H$405:$AK$405</definedName>
    <definedName name="VolToWWTW" localSheetId="11">[4]Workings!$H$405:$AK$405</definedName>
    <definedName name="VolToWWTW" localSheetId="0">[4]Workings!$H$405:$AK$405</definedName>
    <definedName name="VolToWWTW">[5]Workings!$H$405:$AK$405</definedName>
    <definedName name="VolToWWTWIn" localSheetId="1">[4]Inputs!$H$181:$AK$181</definedName>
    <definedName name="VolToWWTWIn" localSheetId="11">[4]Inputs!$H$181:$AK$181</definedName>
    <definedName name="VolToWWTWIn" localSheetId="0">[4]Inputs!$H$181:$AK$181</definedName>
    <definedName name="VolToWWTWIn">[5]Inputs!$H$181:$AK$181</definedName>
    <definedName name="WorkingCapitalIncrease" localSheetId="1">[4]Workings!$H$589:$AK$589</definedName>
    <definedName name="WorkingCapitalIncrease" localSheetId="11">[4]Workings!$H$589:$AK$589</definedName>
    <definedName name="WorkingCapitalIncrease" localSheetId="0">[4]Workings!$H$589:$AK$589</definedName>
    <definedName name="WorkingCapitalIncrease">[5]Workings!$H$589:$AK$589</definedName>
    <definedName name="WorkingCapitalOpening" localSheetId="1">[4]Workings!$H$588:$AK$588</definedName>
    <definedName name="WorkingCapitalOpening" localSheetId="11">[4]Workings!$H$588:$AK$588</definedName>
    <definedName name="WorkingCapitalOpening" localSheetId="0">[4]Workings!$H$588:$AK$588</definedName>
    <definedName name="WorkingCapitalOpening">[5]Workings!$H$588:$AK$588</definedName>
    <definedName name="Voru" localSheetId="11">[14]KOOND!$D$10</definedName>
    <definedName name="Voru" localSheetId="0">[14]KOOND!$D$10</definedName>
    <definedName name="Voru">[15]KOOND!$D$10</definedName>
    <definedName name="x_year" localSheetId="11">[2]oncost!$K$15:$K$23</definedName>
    <definedName name="x_year" localSheetId="0">[2]oncost!$K$15:$K$23</definedName>
    <definedName name="x_year">[3]oncost!$K$15:$K$23</definedName>
    <definedName name="xrate" localSheetId="11">[67]inflation!$G$5</definedName>
    <definedName name="xrate" localSheetId="0">[67]inflation!$G$5</definedName>
    <definedName name="xrate">[68]inflation!$G$5</definedName>
    <definedName name="y_contingency" localSheetId="11">[2]oncost!$H$15:$H$120</definedName>
    <definedName name="y_contingency" localSheetId="0">[2]oncost!$H$15:$H$120</definedName>
    <definedName name="y_contingency">[3]oncost!$H$15:$H$120</definedName>
    <definedName name="y_Design" localSheetId="11">[2]oncost!$E$15:$E$120</definedName>
    <definedName name="y_Design" localSheetId="0">[2]oncost!$E$15:$E$120</definedName>
    <definedName name="y_Design">[3]oncost!$E$15:$E$120</definedName>
    <definedName name="y_LongTimeAssets1" localSheetId="11">[2]oncost!$T$15:$T$23</definedName>
    <definedName name="y_LongTimeAssets1" localSheetId="0">[2]oncost!$T$15:$T$23</definedName>
    <definedName name="y_LongTimeAssets1">[3]oncost!$T$15:$T$23</definedName>
    <definedName name="y_PIU" localSheetId="11">[2]oncost!$D$15:$D$120</definedName>
    <definedName name="y_PIU" localSheetId="0">[2]oncost!$D$15:$D$120</definedName>
    <definedName name="y_PIU">[3]oncost!$D$15:$D$120</definedName>
    <definedName name="y_publicity" localSheetId="11">[2]oncost!$G$15:$G$120</definedName>
    <definedName name="y_publicity" localSheetId="0">[2]oncost!$G$15:$G$120</definedName>
    <definedName name="y_publicity">[3]oncost!$G$15:$G$120</definedName>
    <definedName name="y_ShortTimeAssets1" localSheetId="11">[2]oncost!$S$15:$S$23</definedName>
    <definedName name="y_ShortTimeAssets1" localSheetId="0">[2]oncost!$S$15:$S$23</definedName>
    <definedName name="y_ShortTimeAssets1">[3]oncost!$S$15:$S$23</definedName>
    <definedName name="y_supervision" localSheetId="11">[2]oncost!$F$15:$F$120</definedName>
    <definedName name="y_supervision" localSheetId="0">[2]oncost!$F$15:$F$120</definedName>
    <definedName name="y_supervision">[3]oncost!$F$15:$F$120</definedName>
    <definedName name="y_year" localSheetId="11">[2]oncost!$A$15:$A$120</definedName>
    <definedName name="y_year" localSheetId="0">[2]oncost!$A$15:$A$120</definedName>
    <definedName name="y_year">[3]oncost!$A$15:$A$120</definedName>
    <definedName name="YearBase" localSheetId="1">[4]Workings!$G$6</definedName>
    <definedName name="YearBase" localSheetId="11">[4]Workings!$G$6</definedName>
    <definedName name="YearBase" localSheetId="0">[4]Workings!$G$6</definedName>
    <definedName name="YearBase">[5]Workings!$G$6</definedName>
    <definedName name="YearEquityWK" localSheetId="1">[4]Workings!$G$1097</definedName>
    <definedName name="YearEquityWK" localSheetId="11">[4]Workings!$G$1097</definedName>
    <definedName name="YearEquityWK" localSheetId="0">[4]Workings!$G$1097</definedName>
    <definedName name="YearEquityWK">[5]Workings!$G$1097</definedName>
    <definedName name="YearEquityWKIn" localSheetId="1">[4]Inputs!$G$262</definedName>
    <definedName name="YearEquityWKIn" localSheetId="11">[4]Inputs!$G$262</definedName>
    <definedName name="YearEquityWKIn" localSheetId="0">[4]Inputs!$G$262</definedName>
    <definedName name="YearEquityWKIn">[5]Inputs!$G$262</definedName>
    <definedName name="YearEvaluation" localSheetId="1">[4]Workings!$G$3</definedName>
    <definedName name="YearEvaluation" localSheetId="11">[4]Workings!$G$3</definedName>
    <definedName name="YearEvaluation" localSheetId="0">[4]Workings!$G$3</definedName>
    <definedName name="YearEvaluation">[5]Workings!$G$3</definedName>
    <definedName name="YearEvaluationFirst" localSheetId="1">[4]Workings!$G$4</definedName>
    <definedName name="YearEvaluationFirst" localSheetId="11">[4]Workings!$G$4</definedName>
    <definedName name="YearEvaluationFirst" localSheetId="0">[4]Workings!$G$4</definedName>
    <definedName name="YearEvaluationFirst">[5]Workings!$G$4</definedName>
    <definedName name="YearEvaluationLast" localSheetId="1">[4]Workings!$G$5</definedName>
    <definedName name="YearEvaluationLast" localSheetId="11">[4]Workings!$G$5</definedName>
    <definedName name="YearEvaluationLast" localSheetId="0">[4]Workings!$G$5</definedName>
    <definedName name="YearEvaluationLast">[5]Workings!$G$5</definedName>
    <definedName name="YearEvaluationLastIn" localSheetId="1">[4]Inputs!$G$34</definedName>
    <definedName name="YearEvaluationLastIn" localSheetId="11">[4]Inputs!$G$34</definedName>
    <definedName name="YearEvaluationLastIn" localSheetId="0">[4]Inputs!$G$34</definedName>
    <definedName name="YearEvaluationLastIn">[5]Inputs!$G$34</definedName>
    <definedName name="YearEvaluationLastMask" localSheetId="1">[4]Workings!$H$37:$AK$37</definedName>
    <definedName name="YearEvaluationLastMask" localSheetId="11">[4]Workings!$H$37:$AK$37</definedName>
    <definedName name="YearEvaluationLastMask" localSheetId="0">[4]Workings!$H$37:$AK$37</definedName>
    <definedName name="YearEvaluationLastMask">[5]Workings!$H$37:$AK$37</definedName>
    <definedName name="YearFirstCapex" localSheetId="17">#REF!</definedName>
    <definedName name="YearFirstCapex" localSheetId="1">#REF!</definedName>
    <definedName name="YearFirstCapex" localSheetId="16">#REF!</definedName>
    <definedName name="YearFirstCapex" localSheetId="3">#REF!</definedName>
    <definedName name="YearFirstCapex" localSheetId="11">#REF!</definedName>
    <definedName name="YearFirstCapex" localSheetId="5">#REF!</definedName>
    <definedName name="YearFirstCapex">#REF!</definedName>
    <definedName name="YearIn_KOV1" localSheetId="1">[4]Viljandi!$D$8:$S$8</definedName>
    <definedName name="YearIn_KOV1" localSheetId="11">[4]Viljandi!$D$8:$S$8</definedName>
    <definedName name="YearIn_KOV1" localSheetId="0">[4]Viljandi!$D$8:$S$8</definedName>
    <definedName name="YearIn_KOV1">[5]Viljandi!$D$8:$S$8</definedName>
    <definedName name="YearIndex" localSheetId="1">[4]Workings!$H$2:$AK$2</definedName>
    <definedName name="YearIndex" localSheetId="11">[4]Workings!$H$2:$AK$2</definedName>
    <definedName name="YearIndex" localSheetId="0">[4]Workings!$H$2:$AK$2</definedName>
    <definedName name="YearIndex">[5]Workings!$H$2:$AK$2</definedName>
    <definedName name="YearIndexIn" localSheetId="1">[4]Inputs!$H$2:$AK$2</definedName>
    <definedName name="YearIndexIn" localSheetId="11">[4]Inputs!$H$2:$AK$2</definedName>
    <definedName name="YearIndexIn" localSheetId="0">[4]Inputs!$H$2:$AK$2</definedName>
    <definedName name="YearIndexIn">[5]Inputs!$H$2:$AK$2</definedName>
    <definedName name="YearOtherLastIn" localSheetId="1">[4]Inputs!$G$34</definedName>
    <definedName name="YearOtherLastIn" localSheetId="11">[4]Inputs!$G$34</definedName>
    <definedName name="YearOtherLastIn" localSheetId="0">[4]Inputs!$G$34</definedName>
    <definedName name="YearOtherLastIn">[5]Inputs!$G$34</definedName>
    <definedName name="YearPSPFirst" localSheetId="1">[4]Workings!$G$1226</definedName>
    <definedName name="YearPSPFirst" localSheetId="11">[4]Workings!$G$1226</definedName>
    <definedName name="YearPSPFirst" localSheetId="0">[4]Workings!$G$1226</definedName>
    <definedName name="YearPSPFirst">[5]Workings!$G$1226</definedName>
    <definedName name="YearPSPFirstIn" localSheetId="1">[4]Inputs!$G$32</definedName>
    <definedName name="YearPSPFirstIn" localSheetId="11">[4]Inputs!$G$32</definedName>
    <definedName name="YearPSPFirstIn" localSheetId="0">[4]Inputs!$G$32</definedName>
    <definedName name="YearPSPFirstIn">[5]Inputs!$G$32</definedName>
    <definedName name="YearPSPLast" localSheetId="1">[4]Workings!$G$1227</definedName>
    <definedName name="YearPSPLast" localSheetId="11">[4]Workings!$G$1227</definedName>
    <definedName name="YearPSPLast" localSheetId="0">[4]Workings!$G$1227</definedName>
    <definedName name="YearPSPLast">[5]Workings!$G$1227</definedName>
    <definedName name="YearPSPLastIn" localSheetId="1">[4]Inputs!$G$33</definedName>
    <definedName name="YearPSPLastIn" localSheetId="11">[4]Inputs!$G$33</definedName>
    <definedName name="YearPSPLastIn" localSheetId="0">[4]Inputs!$G$33</definedName>
    <definedName name="YearPSPLastIn">[5]Inputs!$G$33</definedName>
    <definedName name="Years" localSheetId="17">#REF!</definedName>
    <definedName name="Years" localSheetId="1">#REF!</definedName>
    <definedName name="Years" localSheetId="16">#REF!</definedName>
    <definedName name="Years" localSheetId="3">#REF!</definedName>
    <definedName name="Years" localSheetId="11">#REF!</definedName>
    <definedName name="Years" localSheetId="5">#REF!</definedName>
    <definedName name="Years">#REF!</definedName>
    <definedName name="YearTaxFirst" localSheetId="1">[4]Workings!$G$1149</definedName>
    <definedName name="YearTaxFirst" localSheetId="11">[4]Workings!$G$1149</definedName>
    <definedName name="YearTaxFirst" localSheetId="0">[4]Workings!$G$1149</definedName>
    <definedName name="YearTaxFirst">[5]Workings!$G$1149</definedName>
    <definedName name="YearTaxFirstIn" localSheetId="1">[4]Inputs!$G$366</definedName>
    <definedName name="YearTaxFirstIn" localSheetId="11">[4]Inputs!$G$366</definedName>
    <definedName name="YearTaxFirstIn" localSheetId="0">[4]Inputs!$G$366</definedName>
    <definedName name="YearTaxFirstIn">[5]Inputs!$G$366</definedName>
    <definedName name="yhtlusta" localSheetId="11">[2]Inputs!$D$538</definedName>
    <definedName name="yhtlusta" localSheetId="0">[2]Inputs!$D$538</definedName>
    <definedName name="yhtlusta">[3]Inputs!$D$538</definedName>
  </definedNames>
  <calcPr calcId="152511"/>
  <fileRecoveryPr autoRecover="0"/>
</workbook>
</file>

<file path=xl/calcChain.xml><?xml version="1.0" encoding="utf-8"?>
<calcChain xmlns="http://schemas.openxmlformats.org/spreadsheetml/2006/main">
  <c r="E9" i="159" l="1"/>
  <c r="E8" i="159"/>
  <c r="E26" i="159"/>
  <c r="D69" i="31"/>
  <c r="E69" i="31"/>
  <c r="F70" i="31"/>
  <c r="G70" i="31"/>
  <c r="O70" i="31"/>
  <c r="E74" i="31"/>
  <c r="E75" i="31"/>
  <c r="D75" i="31"/>
  <c r="D74" i="31"/>
  <c r="J11" i="46"/>
  <c r="K11" i="46"/>
  <c r="L11" i="46"/>
  <c r="M11" i="46"/>
  <c r="N11" i="46"/>
  <c r="O11" i="46"/>
  <c r="P11" i="46"/>
  <c r="I11" i="46"/>
  <c r="J12" i="46"/>
  <c r="K12" i="46" s="1"/>
  <c r="E17" i="175"/>
  <c r="Y3" i="172"/>
  <c r="G18" i="162"/>
  <c r="E14" i="159"/>
  <c r="E27" i="159"/>
  <c r="U7" i="172"/>
  <c r="D9" i="172"/>
  <c r="D8" i="172"/>
  <c r="D4" i="172"/>
  <c r="D5" i="172"/>
  <c r="D6" i="172"/>
  <c r="D12" i="172"/>
  <c r="D11" i="172"/>
  <c r="C15" i="172"/>
  <c r="C13" i="172"/>
  <c r="C10" i="172"/>
  <c r="E13" i="172"/>
  <c r="E15" i="172"/>
  <c r="D14" i="172"/>
  <c r="D15" i="172" s="1"/>
  <c r="E10" i="172"/>
  <c r="D3" i="172"/>
  <c r="D10" i="172" s="1"/>
  <c r="H3" i="172"/>
  <c r="M3" i="172" s="1"/>
  <c r="I4" i="174"/>
  <c r="E13" i="159" s="1"/>
  <c r="F13" i="159" s="1"/>
  <c r="J4" i="174"/>
  <c r="E32" i="159" s="1"/>
  <c r="F32" i="159" s="1"/>
  <c r="I5" i="174"/>
  <c r="J5" i="174"/>
  <c r="I6" i="174"/>
  <c r="J6" i="174"/>
  <c r="I7" i="174"/>
  <c r="J7" i="174"/>
  <c r="I8" i="174"/>
  <c r="E11" i="159" s="1"/>
  <c r="J8" i="174"/>
  <c r="E30" i="159" s="1"/>
  <c r="I9" i="174"/>
  <c r="J9" i="174"/>
  <c r="I10" i="174"/>
  <c r="J10" i="174"/>
  <c r="J3" i="174"/>
  <c r="E31" i="159" s="1"/>
  <c r="I3" i="174"/>
  <c r="E12" i="159" s="1"/>
  <c r="I12" i="174"/>
  <c r="D13" i="172"/>
  <c r="J12" i="174"/>
  <c r="L5" i="46"/>
  <c r="L4" i="46"/>
  <c r="K5" i="46" s="1"/>
  <c r="K4" i="46"/>
  <c r="J75" i="31" s="1"/>
  <c r="J4" i="46"/>
  <c r="I75" i="31" s="1"/>
  <c r="I4" i="46"/>
  <c r="H75" i="31" s="1"/>
  <c r="H4" i="46"/>
  <c r="G75" i="31" s="1"/>
  <c r="G4" i="46"/>
  <c r="F75" i="31" s="1"/>
  <c r="E10" i="4"/>
  <c r="F10" i="4"/>
  <c r="G10" i="4"/>
  <c r="H10" i="4" s="1"/>
  <c r="I10" i="4" s="1"/>
  <c r="J10" i="4" s="1"/>
  <c r="K10" i="4" s="1"/>
  <c r="L10" i="4" s="1"/>
  <c r="M10" i="4" s="1"/>
  <c r="N10" i="4" s="1"/>
  <c r="O10" i="4" s="1"/>
  <c r="P10" i="4" s="1"/>
  <c r="Q10" i="4" s="1"/>
  <c r="I6" i="160"/>
  <c r="J6" i="160"/>
  <c r="I8" i="160"/>
  <c r="J8" i="160"/>
  <c r="D25" i="177"/>
  <c r="W49" i="176"/>
  <c r="X49" i="176"/>
  <c r="Y49" i="176"/>
  <c r="Z49" i="176"/>
  <c r="W50" i="176"/>
  <c r="X50" i="176"/>
  <c r="Y50" i="176"/>
  <c r="Z50" i="176"/>
  <c r="W51" i="176"/>
  <c r="X51" i="176"/>
  <c r="W52" i="176"/>
  <c r="X52" i="176"/>
  <c r="V52" i="176"/>
  <c r="V51" i="176"/>
  <c r="V50" i="176"/>
  <c r="V49" i="176"/>
  <c r="J51" i="176"/>
  <c r="E53" i="175" s="1"/>
  <c r="E56" i="175" s="1"/>
  <c r="L51" i="176"/>
  <c r="G53" i="175" s="1"/>
  <c r="G56" i="175" s="1"/>
  <c r="T51" i="176"/>
  <c r="O53" i="175" s="1"/>
  <c r="O56" i="175" s="1"/>
  <c r="J52" i="176"/>
  <c r="L52" i="176"/>
  <c r="T52" i="176"/>
  <c r="I52" i="176"/>
  <c r="I51" i="176"/>
  <c r="D53" i="175" s="1"/>
  <c r="D56" i="175" s="1"/>
  <c r="I49" i="176"/>
  <c r="D21" i="175" s="1"/>
  <c r="D24" i="175" s="1"/>
  <c r="D67" i="31" s="1"/>
  <c r="J49" i="176"/>
  <c r="E21" i="175" s="1"/>
  <c r="E24" i="175" s="1"/>
  <c r="I50" i="176"/>
  <c r="J50" i="176"/>
  <c r="E20" i="175" s="1"/>
  <c r="L50" i="176"/>
  <c r="G20" i="175" s="1"/>
  <c r="M50" i="176"/>
  <c r="H20" i="175" s="1"/>
  <c r="N50" i="176"/>
  <c r="I20" i="175" s="1"/>
  <c r="O50" i="176"/>
  <c r="J20" i="175" s="1"/>
  <c r="P50" i="176"/>
  <c r="K20" i="175" s="1"/>
  <c r="Q50" i="176"/>
  <c r="L20" i="175" s="1"/>
  <c r="R50" i="176"/>
  <c r="M20" i="175" s="1"/>
  <c r="S50" i="176"/>
  <c r="N20" i="175" s="1"/>
  <c r="T50" i="176"/>
  <c r="O20" i="175" s="1"/>
  <c r="K50" i="176"/>
  <c r="F20" i="175" s="1"/>
  <c r="L49" i="176"/>
  <c r="G21" i="175" s="1"/>
  <c r="G24" i="175" s="1"/>
  <c r="G67" i="31" s="1"/>
  <c r="M49" i="176"/>
  <c r="H21" i="175" s="1"/>
  <c r="H24" i="175" s="1"/>
  <c r="N49" i="176"/>
  <c r="I21" i="175" s="1"/>
  <c r="I24" i="175" s="1"/>
  <c r="O49" i="176"/>
  <c r="J21" i="175" s="1"/>
  <c r="J24" i="175" s="1"/>
  <c r="P49" i="176"/>
  <c r="K21" i="175" s="1"/>
  <c r="K24" i="175" s="1"/>
  <c r="Q49" i="176"/>
  <c r="L21" i="175" s="1"/>
  <c r="L24" i="175" s="1"/>
  <c r="R49" i="176"/>
  <c r="M21" i="175" s="1"/>
  <c r="M24" i="175" s="1"/>
  <c r="S49" i="176"/>
  <c r="N21" i="175" s="1"/>
  <c r="N24" i="175" s="1"/>
  <c r="T49" i="176"/>
  <c r="O21" i="175" s="1"/>
  <c r="O24" i="175" s="1"/>
  <c r="O67" i="31" s="1"/>
  <c r="K49" i="176"/>
  <c r="F21" i="175" s="1"/>
  <c r="F24" i="175" s="1"/>
  <c r="AC25" i="176"/>
  <c r="AB32" i="176"/>
  <c r="AC32" i="176"/>
  <c r="AD32" i="176" s="1"/>
  <c r="AE32" i="176" s="1"/>
  <c r="AF32" i="176" s="1"/>
  <c r="AG32" i="176" s="1"/>
  <c r="AC27" i="176"/>
  <c r="AB42" i="176"/>
  <c r="AB43" i="176"/>
  <c r="AB41" i="176"/>
  <c r="AA38" i="176"/>
  <c r="AA50" i="176"/>
  <c r="AB30" i="176"/>
  <c r="AC23" i="176"/>
  <c r="AA49" i="176"/>
  <c r="AG24" i="176"/>
  <c r="H29" i="176"/>
  <c r="H21" i="176"/>
  <c r="M21" i="176" s="1"/>
  <c r="H20" i="176"/>
  <c r="M20" i="176" s="1"/>
  <c r="H12" i="176"/>
  <c r="S12" i="176"/>
  <c r="AG12" i="176" s="1"/>
  <c r="H13" i="176"/>
  <c r="S13" i="176" s="1"/>
  <c r="AG13" i="176" s="1"/>
  <c r="H11" i="176"/>
  <c r="S11" i="176" s="1"/>
  <c r="AG11" i="176" s="1"/>
  <c r="Z36" i="176"/>
  <c r="F26" i="162"/>
  <c r="G22" i="162"/>
  <c r="H22" i="162" s="1"/>
  <c r="D23" i="162"/>
  <c r="E23" i="162"/>
  <c r="F23" i="162"/>
  <c r="D25" i="162"/>
  <c r="E25" i="162"/>
  <c r="F25" i="162"/>
  <c r="G25" i="162" s="1"/>
  <c r="F80" i="162"/>
  <c r="H80" i="162" s="1"/>
  <c r="G80" i="162"/>
  <c r="F81" i="162"/>
  <c r="H81" i="162" s="1"/>
  <c r="G81" i="162"/>
  <c r="F34" i="162"/>
  <c r="H34" i="162" s="1"/>
  <c r="G34" i="162"/>
  <c r="F33" i="162"/>
  <c r="H33" i="162" s="1"/>
  <c r="G33" i="162"/>
  <c r="F31" i="162"/>
  <c r="G31" i="162"/>
  <c r="H31" i="162"/>
  <c r="D18" i="162"/>
  <c r="E18" i="162"/>
  <c r="C18" i="162"/>
  <c r="C17" i="162"/>
  <c r="C16" i="162"/>
  <c r="D13" i="162"/>
  <c r="E13" i="162"/>
  <c r="E14" i="162" s="1"/>
  <c r="C13" i="162"/>
  <c r="D11" i="162"/>
  <c r="E11" i="162"/>
  <c r="D12" i="162"/>
  <c r="E12" i="162"/>
  <c r="C12" i="162"/>
  <c r="C11" i="162"/>
  <c r="D4" i="162"/>
  <c r="E4" i="162"/>
  <c r="E5" i="162"/>
  <c r="D6" i="162"/>
  <c r="D7" i="162"/>
  <c r="E6" i="162"/>
  <c r="E7" i="162"/>
  <c r="C6" i="162"/>
  <c r="C4" i="162"/>
  <c r="C8" i="162" s="1"/>
  <c r="C9" i="162"/>
  <c r="D10" i="162"/>
  <c r="D14" i="162" s="1"/>
  <c r="D8" i="162"/>
  <c r="E8" i="162"/>
  <c r="E10" i="162"/>
  <c r="D5" i="162"/>
  <c r="D17" i="162"/>
  <c r="E17" i="162"/>
  <c r="C5" i="179"/>
  <c r="G51" i="178"/>
  <c r="B4" i="179"/>
  <c r="C4" i="179"/>
  <c r="D4" i="179" s="1"/>
  <c r="B3" i="179"/>
  <c r="B2" i="179"/>
  <c r="AT4" i="178"/>
  <c r="AU4" i="178"/>
  <c r="AV4" i="178"/>
  <c r="AW4" i="178"/>
  <c r="AX4" i="178"/>
  <c r="AY4" i="178"/>
  <c r="AZ4" i="178"/>
  <c r="BA4" i="178"/>
  <c r="BB4" i="178"/>
  <c r="BC4" i="178"/>
  <c r="AT5" i="178"/>
  <c r="AU5" i="178"/>
  <c r="AV5" i="178"/>
  <c r="AW5" i="178"/>
  <c r="AX5" i="178"/>
  <c r="AY5" i="178"/>
  <c r="AZ5" i="178"/>
  <c r="BA5" i="178"/>
  <c r="BB5" i="178"/>
  <c r="BC5" i="178"/>
  <c r="AT6" i="178"/>
  <c r="AU6" i="178"/>
  <c r="AV6" i="178"/>
  <c r="AW6" i="178"/>
  <c r="AX6" i="178"/>
  <c r="AY6" i="178"/>
  <c r="AZ6" i="178"/>
  <c r="BA6" i="178"/>
  <c r="BB6" i="178"/>
  <c r="BC6" i="178"/>
  <c r="AT7" i="178"/>
  <c r="AU7" i="178"/>
  <c r="AV7" i="178"/>
  <c r="AW7" i="178"/>
  <c r="AX7" i="178"/>
  <c r="AY7" i="178"/>
  <c r="AZ7" i="178"/>
  <c r="BA7" i="178"/>
  <c r="BB7" i="178"/>
  <c r="BC7" i="178"/>
  <c r="AT8" i="178"/>
  <c r="AU8" i="178"/>
  <c r="AV8" i="178"/>
  <c r="AW8" i="178"/>
  <c r="AX8" i="178"/>
  <c r="AY8" i="178"/>
  <c r="AZ8" i="178"/>
  <c r="BA8" i="178"/>
  <c r="BB8" i="178"/>
  <c r="BC8" i="178"/>
  <c r="AT9" i="178"/>
  <c r="AU9" i="178"/>
  <c r="AV9" i="178"/>
  <c r="AW9" i="178"/>
  <c r="AX9" i="178"/>
  <c r="AY9" i="178"/>
  <c r="AZ9" i="178"/>
  <c r="BA9" i="178"/>
  <c r="BB9" i="178"/>
  <c r="BC9" i="178"/>
  <c r="AT10" i="178"/>
  <c r="AU10" i="178"/>
  <c r="AV10" i="178"/>
  <c r="AW10" i="178"/>
  <c r="AX10" i="178"/>
  <c r="AY10" i="178"/>
  <c r="AZ10" i="178"/>
  <c r="BA10" i="178"/>
  <c r="BB10" i="178"/>
  <c r="BC10" i="178"/>
  <c r="AT11" i="178"/>
  <c r="AU11" i="178"/>
  <c r="AV11" i="178"/>
  <c r="AW11" i="178"/>
  <c r="AX11" i="178"/>
  <c r="AY11" i="178"/>
  <c r="AZ11" i="178"/>
  <c r="BA11" i="178"/>
  <c r="BB11" i="178"/>
  <c r="BC11" i="178"/>
  <c r="AT14" i="178"/>
  <c r="AU14" i="178"/>
  <c r="AV14" i="178"/>
  <c r="AW14" i="178"/>
  <c r="AX14" i="178"/>
  <c r="AY14" i="178"/>
  <c r="AZ14" i="178"/>
  <c r="BA14" i="178"/>
  <c r="BB14" i="178"/>
  <c r="BC14" i="178"/>
  <c r="AT15" i="178"/>
  <c r="AU15" i="178"/>
  <c r="AV15" i="178"/>
  <c r="AW15" i="178"/>
  <c r="AX15" i="178"/>
  <c r="AY15" i="178"/>
  <c r="AZ15" i="178"/>
  <c r="BA15" i="178"/>
  <c r="BB15" i="178"/>
  <c r="BC15" i="178"/>
  <c r="AT16" i="178"/>
  <c r="AU16" i="178"/>
  <c r="AV16" i="178"/>
  <c r="AW16" i="178"/>
  <c r="AX16" i="178"/>
  <c r="AY16" i="178"/>
  <c r="AZ16" i="178"/>
  <c r="BA16" i="178"/>
  <c r="BB16" i="178"/>
  <c r="BC16" i="178"/>
  <c r="AT17" i="178"/>
  <c r="AU17" i="178"/>
  <c r="AV17" i="178"/>
  <c r="AW17" i="178"/>
  <c r="AX17" i="178"/>
  <c r="AY17" i="178"/>
  <c r="AZ17" i="178"/>
  <c r="BA17" i="178"/>
  <c r="BB17" i="178"/>
  <c r="BC17" i="178"/>
  <c r="AT19" i="178"/>
  <c r="AU19" i="178"/>
  <c r="AV19" i="178"/>
  <c r="AW19" i="178"/>
  <c r="AX19" i="178"/>
  <c r="AY19" i="178"/>
  <c r="AZ19" i="178"/>
  <c r="BA19" i="178"/>
  <c r="BB19" i="178"/>
  <c r="BC19" i="178"/>
  <c r="AT22" i="178"/>
  <c r="AU22" i="178"/>
  <c r="AV22" i="178"/>
  <c r="AW22" i="178"/>
  <c r="AX22" i="178"/>
  <c r="AY22" i="178"/>
  <c r="AZ22" i="178"/>
  <c r="BA22" i="178"/>
  <c r="BB22" i="178"/>
  <c r="BC22" i="178"/>
  <c r="AT23" i="178"/>
  <c r="AU23" i="178"/>
  <c r="AV23" i="178"/>
  <c r="AW23" i="178"/>
  <c r="AX23" i="178"/>
  <c r="AY23" i="178"/>
  <c r="AZ23" i="178"/>
  <c r="BA23" i="178"/>
  <c r="BB23" i="178"/>
  <c r="BC23" i="178"/>
  <c r="AT24" i="178"/>
  <c r="AU24" i="178"/>
  <c r="AV24" i="178"/>
  <c r="AW24" i="178"/>
  <c r="AX24" i="178"/>
  <c r="AY24" i="178"/>
  <c r="AZ24" i="178"/>
  <c r="BA24" i="178"/>
  <c r="BB24" i="178"/>
  <c r="BC24" i="178"/>
  <c r="AT25" i="178"/>
  <c r="AU25" i="178"/>
  <c r="AV25" i="178"/>
  <c r="AW25" i="178"/>
  <c r="AX25" i="178"/>
  <c r="AY25" i="178"/>
  <c r="AZ25" i="178"/>
  <c r="BA25" i="178"/>
  <c r="BB25" i="178"/>
  <c r="BC25" i="178"/>
  <c r="AT26" i="178"/>
  <c r="AU26" i="178"/>
  <c r="AV26" i="178"/>
  <c r="AW26" i="178"/>
  <c r="AX26" i="178"/>
  <c r="AY26" i="178"/>
  <c r="AZ26" i="178"/>
  <c r="BA26" i="178"/>
  <c r="BB26" i="178"/>
  <c r="BC26" i="178"/>
  <c r="AT27" i="178"/>
  <c r="AU27" i="178"/>
  <c r="AV27" i="178"/>
  <c r="AW27" i="178"/>
  <c r="AX27" i="178"/>
  <c r="AY27" i="178"/>
  <c r="AZ27" i="178"/>
  <c r="BA27" i="178"/>
  <c r="BB27" i="178"/>
  <c r="BC27" i="178"/>
  <c r="AT28" i="178"/>
  <c r="AU28" i="178"/>
  <c r="AV28" i="178"/>
  <c r="AW28" i="178"/>
  <c r="AX28" i="178"/>
  <c r="AY28" i="178"/>
  <c r="AZ28" i="178"/>
  <c r="BA28" i="178"/>
  <c r="BB28" i="178"/>
  <c r="BC28" i="178"/>
  <c r="AT31" i="178"/>
  <c r="AU31" i="178"/>
  <c r="AV31" i="178"/>
  <c r="AW31" i="178"/>
  <c r="AX31" i="178"/>
  <c r="AY31" i="178"/>
  <c r="AZ31" i="178"/>
  <c r="BA31" i="178"/>
  <c r="BB31" i="178"/>
  <c r="BC31" i="178"/>
  <c r="AT33" i="178"/>
  <c r="AU33" i="178"/>
  <c r="AV33" i="178"/>
  <c r="AW33" i="178"/>
  <c r="AX33" i="178"/>
  <c r="AY33" i="178"/>
  <c r="AZ33" i="178"/>
  <c r="BA33" i="178"/>
  <c r="BB33" i="178"/>
  <c r="BC33" i="178"/>
  <c r="AU34" i="178"/>
  <c r="AV34" i="178"/>
  <c r="AW34" i="178"/>
  <c r="AX34" i="178"/>
  <c r="AY34" i="178"/>
  <c r="AZ34" i="178"/>
  <c r="BA34" i="178"/>
  <c r="BB34" i="178"/>
  <c r="BC34" i="178"/>
  <c r="AT35" i="178"/>
  <c r="AU35" i="178"/>
  <c r="AV35" i="178"/>
  <c r="AW35" i="178"/>
  <c r="AX35" i="178"/>
  <c r="AY35" i="178"/>
  <c r="AZ35" i="178"/>
  <c r="BA35" i="178"/>
  <c r="BB35" i="178"/>
  <c r="BC35" i="178"/>
  <c r="AT41" i="178"/>
  <c r="AU41" i="178"/>
  <c r="AV41" i="178"/>
  <c r="AW41" i="178"/>
  <c r="AX41" i="178"/>
  <c r="AY41" i="178"/>
  <c r="AZ41" i="178"/>
  <c r="BA41" i="178"/>
  <c r="BB41" i="178"/>
  <c r="BC41" i="178"/>
  <c r="AT42" i="178"/>
  <c r="AU42" i="178"/>
  <c r="AV42" i="178"/>
  <c r="AW42" i="178"/>
  <c r="AX42" i="178"/>
  <c r="AY42" i="178"/>
  <c r="AZ42" i="178"/>
  <c r="BA42" i="178"/>
  <c r="BB42" i="178"/>
  <c r="BC42" i="178"/>
  <c r="AT44" i="178"/>
  <c r="AU44" i="178"/>
  <c r="AV44" i="178"/>
  <c r="AW44" i="178"/>
  <c r="AX44" i="178"/>
  <c r="AY44" i="178"/>
  <c r="AZ44" i="178"/>
  <c r="BA44" i="178"/>
  <c r="BB44" i="178"/>
  <c r="BC44" i="178"/>
  <c r="AT49" i="178"/>
  <c r="AU49" i="178"/>
  <c r="AV49" i="178"/>
  <c r="AW49" i="178"/>
  <c r="AX49" i="178"/>
  <c r="AY49" i="178"/>
  <c r="AZ49" i="178"/>
  <c r="BA49" i="178"/>
  <c r="BB49" i="178"/>
  <c r="BC49" i="178"/>
  <c r="AS4" i="178"/>
  <c r="AS5" i="178"/>
  <c r="AS6" i="178"/>
  <c r="AS7" i="178"/>
  <c r="AS8" i="178"/>
  <c r="AS9" i="178"/>
  <c r="AS10" i="178"/>
  <c r="AS11" i="178"/>
  <c r="AS14" i="178"/>
  <c r="AS15" i="178"/>
  <c r="AS16" i="178"/>
  <c r="AS17" i="178"/>
  <c r="AS19" i="178"/>
  <c r="AS22" i="178"/>
  <c r="AS23" i="178"/>
  <c r="AS24" i="178"/>
  <c r="AS25" i="178"/>
  <c r="AS26" i="178"/>
  <c r="AS27" i="178"/>
  <c r="AS28" i="178"/>
  <c r="AS31" i="178"/>
  <c r="AS33" i="178"/>
  <c r="AS35" i="178"/>
  <c r="AS41" i="178"/>
  <c r="AS42" i="178"/>
  <c r="AS44" i="178"/>
  <c r="AS49" i="178"/>
  <c r="AH4" i="178"/>
  <c r="AI4" i="178"/>
  <c r="AJ4" i="178"/>
  <c r="AK4" i="178"/>
  <c r="AL4" i="178"/>
  <c r="AM4" i="178"/>
  <c r="AN4" i="178"/>
  <c r="AO4" i="178"/>
  <c r="AP4" i="178"/>
  <c r="AQ4" i="178"/>
  <c r="AH5" i="178"/>
  <c r="AI5" i="178"/>
  <c r="AJ5" i="178"/>
  <c r="AK5" i="178"/>
  <c r="AL5" i="178"/>
  <c r="AM5" i="178"/>
  <c r="AN5" i="178"/>
  <c r="AO5" i="178"/>
  <c r="AP5" i="178"/>
  <c r="AQ5" i="178"/>
  <c r="AH6" i="178"/>
  <c r="AI6" i="178"/>
  <c r="AJ6" i="178"/>
  <c r="AK6" i="178"/>
  <c r="AL6" i="178"/>
  <c r="AM6" i="178"/>
  <c r="AN6" i="178"/>
  <c r="AO6" i="178"/>
  <c r="AP6" i="178"/>
  <c r="AQ6" i="178"/>
  <c r="AH7" i="178"/>
  <c r="AI7" i="178"/>
  <c r="AJ7" i="178"/>
  <c r="AK7" i="178"/>
  <c r="AL7" i="178"/>
  <c r="AM7" i="178"/>
  <c r="AN7" i="178"/>
  <c r="AO7" i="178"/>
  <c r="AP7" i="178"/>
  <c r="AQ7" i="178"/>
  <c r="AH8" i="178"/>
  <c r="AI8" i="178"/>
  <c r="AJ8" i="178"/>
  <c r="AK8" i="178"/>
  <c r="AL8" i="178"/>
  <c r="AM8" i="178"/>
  <c r="AN8" i="178"/>
  <c r="AO8" i="178"/>
  <c r="AP8" i="178"/>
  <c r="AQ8" i="178"/>
  <c r="AH9" i="178"/>
  <c r="AI9" i="178"/>
  <c r="AJ9" i="178"/>
  <c r="AK9" i="178"/>
  <c r="AL9" i="178"/>
  <c r="AM9" i="178"/>
  <c r="AN9" i="178"/>
  <c r="AO9" i="178"/>
  <c r="AP9" i="178"/>
  <c r="AQ9" i="178"/>
  <c r="AH10" i="178"/>
  <c r="AI10" i="178"/>
  <c r="AJ10" i="178"/>
  <c r="AK10" i="178"/>
  <c r="AL10" i="178"/>
  <c r="AM10" i="178"/>
  <c r="AN10" i="178"/>
  <c r="AO10" i="178"/>
  <c r="AP10" i="178"/>
  <c r="AQ10" i="178"/>
  <c r="AH11" i="178"/>
  <c r="AI11" i="178"/>
  <c r="AJ11" i="178"/>
  <c r="AK11" i="178"/>
  <c r="AL11" i="178"/>
  <c r="AM11" i="178"/>
  <c r="AN11" i="178"/>
  <c r="AO11" i="178"/>
  <c r="AP11" i="178"/>
  <c r="AQ11" i="178"/>
  <c r="AH14" i="178"/>
  <c r="AI14" i="178"/>
  <c r="AJ14" i="178"/>
  <c r="AK14" i="178"/>
  <c r="AL14" i="178"/>
  <c r="AM14" i="178"/>
  <c r="AN14" i="178"/>
  <c r="AO14" i="178"/>
  <c r="AP14" i="178"/>
  <c r="AQ14" i="178"/>
  <c r="AH15" i="178"/>
  <c r="AI15" i="178"/>
  <c r="AJ15" i="178"/>
  <c r="AK15" i="178"/>
  <c r="AL15" i="178"/>
  <c r="AM15" i="178"/>
  <c r="AN15" i="178"/>
  <c r="AO15" i="178"/>
  <c r="AP15" i="178"/>
  <c r="AQ15" i="178"/>
  <c r="AH16" i="178"/>
  <c r="AI16" i="178"/>
  <c r="AJ16" i="178"/>
  <c r="AK16" i="178"/>
  <c r="AL16" i="178"/>
  <c r="AM16" i="178"/>
  <c r="AN16" i="178"/>
  <c r="AO16" i="178"/>
  <c r="AP16" i="178"/>
  <c r="AQ16" i="178"/>
  <c r="AH17" i="178"/>
  <c r="AI17" i="178"/>
  <c r="AJ17" i="178"/>
  <c r="AK17" i="178"/>
  <c r="AL17" i="178"/>
  <c r="AM17" i="178"/>
  <c r="AN17" i="178"/>
  <c r="AO17" i="178"/>
  <c r="AP17" i="178"/>
  <c r="AQ17" i="178"/>
  <c r="AH19" i="178"/>
  <c r="AI19" i="178"/>
  <c r="AJ19" i="178"/>
  <c r="AK19" i="178"/>
  <c r="AL19" i="178"/>
  <c r="AM19" i="178"/>
  <c r="AN19" i="178"/>
  <c r="AO19" i="178"/>
  <c r="AP19" i="178"/>
  <c r="AQ19" i="178"/>
  <c r="AH22" i="178"/>
  <c r="AI22" i="178"/>
  <c r="AJ22" i="178"/>
  <c r="AK22" i="178"/>
  <c r="AL22" i="178"/>
  <c r="AM22" i="178"/>
  <c r="AN22" i="178"/>
  <c r="AO22" i="178"/>
  <c r="AP22" i="178"/>
  <c r="AQ22" i="178"/>
  <c r="AH23" i="178"/>
  <c r="AI23" i="178"/>
  <c r="AJ23" i="178"/>
  <c r="AK23" i="178"/>
  <c r="AL23" i="178"/>
  <c r="AM23" i="178"/>
  <c r="AN23" i="178"/>
  <c r="AH24" i="178"/>
  <c r="AI24" i="178"/>
  <c r="AJ24" i="178"/>
  <c r="AK24" i="178"/>
  <c r="AL24" i="178"/>
  <c r="AM24" i="178"/>
  <c r="AN24" i="178"/>
  <c r="AO24" i="178"/>
  <c r="AP24" i="178"/>
  <c r="AQ24" i="178"/>
  <c r="AH25" i="178"/>
  <c r="AI25" i="178"/>
  <c r="AJ25" i="178"/>
  <c r="AK25" i="178"/>
  <c r="AL25" i="178"/>
  <c r="AM25" i="178"/>
  <c r="AN25" i="178"/>
  <c r="AO25" i="178"/>
  <c r="AP25" i="178"/>
  <c r="AQ25" i="178"/>
  <c r="AH26" i="178"/>
  <c r="AI26" i="178"/>
  <c r="AJ26" i="178"/>
  <c r="AK26" i="178"/>
  <c r="AL26" i="178"/>
  <c r="AM26" i="178"/>
  <c r="AN26" i="178"/>
  <c r="AO26" i="178"/>
  <c r="AP26" i="178"/>
  <c r="AQ26" i="178"/>
  <c r="AH27" i="178"/>
  <c r="AI27" i="178"/>
  <c r="AJ27" i="178"/>
  <c r="AK27" i="178"/>
  <c r="AL27" i="178"/>
  <c r="AM27" i="178"/>
  <c r="AN27" i="178"/>
  <c r="AO27" i="178"/>
  <c r="AP27" i="178"/>
  <c r="AQ27" i="178"/>
  <c r="AH28" i="178"/>
  <c r="AI28" i="178"/>
  <c r="AJ28" i="178"/>
  <c r="AK28" i="178"/>
  <c r="AL28" i="178"/>
  <c r="AM28" i="178"/>
  <c r="AN28" i="178"/>
  <c r="AO28" i="178"/>
  <c r="AP28" i="178"/>
  <c r="AQ28" i="178"/>
  <c r="AH31" i="178"/>
  <c r="AI31" i="178"/>
  <c r="AJ31" i="178"/>
  <c r="AK31" i="178"/>
  <c r="AL31" i="178"/>
  <c r="AM31" i="178"/>
  <c r="AN31" i="178"/>
  <c r="AO31" i="178"/>
  <c r="AP31" i="178"/>
  <c r="AQ31" i="178"/>
  <c r="AH33" i="178"/>
  <c r="AI33" i="178"/>
  <c r="AJ33" i="178"/>
  <c r="AK33" i="178"/>
  <c r="AL33" i="178"/>
  <c r="AM33" i="178"/>
  <c r="AN33" i="178"/>
  <c r="AO33" i="178"/>
  <c r="AP33" i="178"/>
  <c r="AQ33" i="178"/>
  <c r="AI34" i="178"/>
  <c r="AJ34" i="178"/>
  <c r="AK34" i="178"/>
  <c r="AL34" i="178"/>
  <c r="AM34" i="178"/>
  <c r="AN34" i="178"/>
  <c r="AO34" i="178"/>
  <c r="AP34" i="178"/>
  <c r="AQ34" i="178"/>
  <c r="AH35" i="178"/>
  <c r="AI35" i="178"/>
  <c r="AJ35" i="178"/>
  <c r="AK35" i="178"/>
  <c r="AL35" i="178"/>
  <c r="AM35" i="178"/>
  <c r="AN35" i="178"/>
  <c r="AO35" i="178"/>
  <c r="AP35" i="178"/>
  <c r="AQ35" i="178"/>
  <c r="AH41" i="178"/>
  <c r="AI41" i="178"/>
  <c r="AJ41" i="178"/>
  <c r="AK41" i="178"/>
  <c r="AL41" i="178"/>
  <c r="AM41" i="178"/>
  <c r="AN41" i="178"/>
  <c r="AO41" i="178"/>
  <c r="AP41" i="178"/>
  <c r="AQ41" i="178"/>
  <c r="AH42" i="178"/>
  <c r="AI42" i="178"/>
  <c r="AJ42" i="178"/>
  <c r="AK42" i="178"/>
  <c r="AL42" i="178"/>
  <c r="AM42" i="178"/>
  <c r="AN42" i="178"/>
  <c r="AO42" i="178"/>
  <c r="AP42" i="178"/>
  <c r="AQ42" i="178"/>
  <c r="AH44" i="178"/>
  <c r="AI44" i="178"/>
  <c r="AJ44" i="178"/>
  <c r="AK44" i="178"/>
  <c r="AL44" i="178"/>
  <c r="AM44" i="178"/>
  <c r="AN44" i="178"/>
  <c r="AO44" i="178"/>
  <c r="AP44" i="178"/>
  <c r="AQ44" i="178"/>
  <c r="AH49" i="178"/>
  <c r="AI49" i="178"/>
  <c r="AJ49" i="178"/>
  <c r="AK49" i="178"/>
  <c r="AL49" i="178"/>
  <c r="AM49" i="178"/>
  <c r="AN49" i="178"/>
  <c r="AO49" i="178"/>
  <c r="AP49" i="178"/>
  <c r="AQ49" i="178"/>
  <c r="AG4" i="178"/>
  <c r="AG5" i="178"/>
  <c r="AG6" i="178"/>
  <c r="AG7" i="178"/>
  <c r="AG8" i="178"/>
  <c r="AG9" i="178"/>
  <c r="AG10" i="178"/>
  <c r="AG11" i="178"/>
  <c r="AG14" i="178"/>
  <c r="AG15" i="178"/>
  <c r="AG16" i="178"/>
  <c r="AG17" i="178"/>
  <c r="AG19" i="178"/>
  <c r="AG22" i="178"/>
  <c r="AG23" i="178"/>
  <c r="AG24" i="178"/>
  <c r="AG25" i="178"/>
  <c r="AG26" i="178"/>
  <c r="AG27" i="178"/>
  <c r="AG28" i="178"/>
  <c r="AG31" i="178"/>
  <c r="AG33" i="178"/>
  <c r="AG35" i="178"/>
  <c r="AG41" i="178"/>
  <c r="AG42" i="178"/>
  <c r="AG44" i="178"/>
  <c r="AG49" i="178"/>
  <c r="AF3" i="178"/>
  <c r="AL3" i="178"/>
  <c r="AF20" i="178"/>
  <c r="AF21" i="178"/>
  <c r="BB21" i="178" s="1"/>
  <c r="AF36" i="178"/>
  <c r="AT36" i="178" s="1"/>
  <c r="AF38" i="178"/>
  <c r="AH38" i="178" s="1"/>
  <c r="AF39" i="178"/>
  <c r="AI39" i="178" s="1"/>
  <c r="AF40" i="178"/>
  <c r="AF45" i="178"/>
  <c r="AI45" i="178"/>
  <c r="AF46" i="178"/>
  <c r="AJ46" i="178"/>
  <c r="AF48" i="178"/>
  <c r="AU48" i="178"/>
  <c r="AQ48" i="178"/>
  <c r="AI48" i="178"/>
  <c r="AL21" i="178"/>
  <c r="BC48" i="178"/>
  <c r="AW36" i="178"/>
  <c r="AG48" i="178"/>
  <c r="AO48" i="178"/>
  <c r="AQ45" i="178"/>
  <c r="AJ36" i="178"/>
  <c r="AG45" i="178"/>
  <c r="AM48" i="178"/>
  <c r="AM45" i="178"/>
  <c r="AQ39" i="178"/>
  <c r="AK48" i="178"/>
  <c r="AM39" i="178"/>
  <c r="AO46" i="178"/>
  <c r="AK46" i="178"/>
  <c r="AJ38" i="178"/>
  <c r="AV45" i="178"/>
  <c r="AZ45" i="178"/>
  <c r="AW45" i="178"/>
  <c r="BA45" i="178"/>
  <c r="AS45" i="178"/>
  <c r="AT45" i="178"/>
  <c r="AX45" i="178"/>
  <c r="BB45" i="178"/>
  <c r="AX36" i="178"/>
  <c r="AK36" i="178"/>
  <c r="AU36" i="178"/>
  <c r="BC36" i="178"/>
  <c r="AH36" i="178"/>
  <c r="AP36" i="178"/>
  <c r="AZ36" i="178"/>
  <c r="AM36" i="178"/>
  <c r="AG3" i="178"/>
  <c r="AG46" i="178"/>
  <c r="AP48" i="178"/>
  <c r="AL48" i="178"/>
  <c r="AH48" i="178"/>
  <c r="AN46" i="178"/>
  <c r="AP45" i="178"/>
  <c r="AL45" i="178"/>
  <c r="AH45" i="178"/>
  <c r="AL39" i="178"/>
  <c r="AN38" i="178"/>
  <c r="AP3" i="178"/>
  <c r="AS48" i="178"/>
  <c r="AY48" i="178"/>
  <c r="BC45" i="178"/>
  <c r="AU39" i="178"/>
  <c r="AT3" i="178"/>
  <c r="AT46" i="178"/>
  <c r="AX46" i="178"/>
  <c r="BB46" i="178"/>
  <c r="AU46" i="178"/>
  <c r="AY46" i="178"/>
  <c r="BC46" i="178"/>
  <c r="AV46" i="178"/>
  <c r="AZ46" i="178"/>
  <c r="AS46" i="178"/>
  <c r="AT38" i="178"/>
  <c r="AX38" i="178"/>
  <c r="BB38" i="178"/>
  <c r="AK38" i="178"/>
  <c r="AU38" i="178"/>
  <c r="AY38" i="178"/>
  <c r="BC38" i="178"/>
  <c r="AV38" i="178"/>
  <c r="AZ38" i="178"/>
  <c r="AI38" i="178"/>
  <c r="AG38" i="178"/>
  <c r="AW46" i="178"/>
  <c r="AU21" i="178"/>
  <c r="AY21" i="178"/>
  <c r="BC21" i="178"/>
  <c r="AS21" i="178"/>
  <c r="AI21" i="178"/>
  <c r="AM21" i="178"/>
  <c r="AQ21" i="178"/>
  <c r="AV21" i="178"/>
  <c r="AZ21" i="178"/>
  <c r="AJ21" i="178"/>
  <c r="AN21" i="178"/>
  <c r="AW21" i="178"/>
  <c r="BA21" i="178"/>
  <c r="AK21" i="178"/>
  <c r="AO21" i="178"/>
  <c r="AM46" i="178"/>
  <c r="AI46" i="178"/>
  <c r="AK45" i="178"/>
  <c r="AO39" i="178"/>
  <c r="AQ38" i="178"/>
  <c r="AM38" i="178"/>
  <c r="AS38" i="178"/>
  <c r="AY45" i="178"/>
  <c r="BA38" i="178"/>
  <c r="AX21" i="178"/>
  <c r="AU3" i="178"/>
  <c r="AY3" i="178"/>
  <c r="BC3" i="178"/>
  <c r="AI3" i="178"/>
  <c r="AM3" i="178"/>
  <c r="AQ3" i="178"/>
  <c r="AV3" i="178"/>
  <c r="AZ3" i="178"/>
  <c r="AJ3" i="178"/>
  <c r="AN3" i="178"/>
  <c r="AW3" i="178"/>
  <c r="BA3" i="178"/>
  <c r="AS3" i="178"/>
  <c r="AK3" i="178"/>
  <c r="AO3" i="178"/>
  <c r="AO38" i="178"/>
  <c r="AX3" i="178"/>
  <c r="AQ46" i="178"/>
  <c r="AO45" i="178"/>
  <c r="AV48" i="178"/>
  <c r="AZ48" i="178"/>
  <c r="AW48" i="178"/>
  <c r="BA48" i="178"/>
  <c r="AT48" i="178"/>
  <c r="AX48" i="178"/>
  <c r="BB48" i="178"/>
  <c r="AV39" i="178"/>
  <c r="AZ39" i="178"/>
  <c r="AS39" i="178"/>
  <c r="AW39" i="178"/>
  <c r="BA39" i="178"/>
  <c r="AT39" i="178"/>
  <c r="AX39" i="178"/>
  <c r="BB39" i="178"/>
  <c r="AG39" i="178"/>
  <c r="AG21" i="178"/>
  <c r="AN48" i="178"/>
  <c r="AJ48" i="178"/>
  <c r="AP46" i="178"/>
  <c r="AL46" i="178"/>
  <c r="AH46" i="178"/>
  <c r="AN45" i="178"/>
  <c r="AJ45" i="178"/>
  <c r="AN39" i="178"/>
  <c r="AJ39" i="178"/>
  <c r="AP38" i="178"/>
  <c r="AL38" i="178"/>
  <c r="AN36" i="178"/>
  <c r="AP21" i="178"/>
  <c r="AH3" i="178"/>
  <c r="BA46" i="178"/>
  <c r="AU45" i="178"/>
  <c r="BC39" i="178"/>
  <c r="AW38" i="178"/>
  <c r="BA36" i="178"/>
  <c r="AT21" i="178"/>
  <c r="BB3" i="178"/>
  <c r="F51" i="178"/>
  <c r="AL51" i="178"/>
  <c r="AM51" i="178" s="1"/>
  <c r="AN51" i="178" s="1"/>
  <c r="AO51" i="178" s="1"/>
  <c r="AP51" i="178" s="1"/>
  <c r="AQ51" i="178" s="1"/>
  <c r="D5" i="179"/>
  <c r="AX51" i="178"/>
  <c r="AY51" i="178"/>
  <c r="AZ51" i="178" s="1"/>
  <c r="BA51" i="178" s="1"/>
  <c r="BB51" i="178" s="1"/>
  <c r="BC51" i="178" s="1"/>
  <c r="C2" i="179"/>
  <c r="D2" i="179"/>
  <c r="C3" i="179"/>
  <c r="D3" i="179"/>
  <c r="AE53" i="178"/>
  <c r="AD53" i="178"/>
  <c r="X47" i="178"/>
  <c r="AC53" i="178"/>
  <c r="E100" i="162"/>
  <c r="D100" i="162"/>
  <c r="C100" i="162"/>
  <c r="F97" i="162"/>
  <c r="E97" i="162"/>
  <c r="D97" i="162"/>
  <c r="G96" i="162"/>
  <c r="H96" i="162"/>
  <c r="I96" i="162" s="1"/>
  <c r="J96" i="162" s="1"/>
  <c r="K96" i="162" s="1"/>
  <c r="L96" i="162" s="1"/>
  <c r="M96" i="162" s="1"/>
  <c r="N96" i="162" s="1"/>
  <c r="O96" i="162" s="1"/>
  <c r="P96" i="162" s="1"/>
  <c r="Q96" i="162" s="1"/>
  <c r="Y47" i="178"/>
  <c r="BD47" i="178"/>
  <c r="AR47" i="178"/>
  <c r="G101" i="162"/>
  <c r="F100" i="162"/>
  <c r="G98" i="162"/>
  <c r="G43" i="178"/>
  <c r="G40" i="178"/>
  <c r="G37" i="178"/>
  <c r="G30" i="178"/>
  <c r="G20" i="178"/>
  <c r="G18" i="178"/>
  <c r="G13" i="178"/>
  <c r="G12" i="178"/>
  <c r="O50" i="178"/>
  <c r="W50" i="178"/>
  <c r="M50" i="178"/>
  <c r="O49" i="178"/>
  <c r="W49" i="178" s="1"/>
  <c r="M49" i="178"/>
  <c r="O48" i="178"/>
  <c r="W48" i="178"/>
  <c r="X48" i="178" s="1"/>
  <c r="M48" i="178"/>
  <c r="O47" i="178"/>
  <c r="M47" i="178"/>
  <c r="O46" i="178"/>
  <c r="W46" i="178" s="1"/>
  <c r="X46" i="178" s="1"/>
  <c r="AR46" i="178" s="1"/>
  <c r="M46" i="178"/>
  <c r="O45" i="178"/>
  <c r="W45" i="178"/>
  <c r="M45" i="178"/>
  <c r="O44" i="178"/>
  <c r="W44" i="178" s="1"/>
  <c r="M44" i="178"/>
  <c r="O43" i="178"/>
  <c r="W43" i="178"/>
  <c r="M43" i="178"/>
  <c r="O42" i="178"/>
  <c r="W42" i="178" s="1"/>
  <c r="M42" i="178"/>
  <c r="O41" i="178"/>
  <c r="W41" i="178"/>
  <c r="M41" i="178"/>
  <c r="O40" i="178"/>
  <c r="Z40" i="178" s="1"/>
  <c r="AA40" i="178" s="1"/>
  <c r="AR40" i="178" s="1"/>
  <c r="M40" i="178"/>
  <c r="O39" i="178"/>
  <c r="W39" i="178"/>
  <c r="M39" i="178"/>
  <c r="O38" i="178"/>
  <c r="W38" i="178" s="1"/>
  <c r="M38" i="178"/>
  <c r="O37" i="178"/>
  <c r="W37" i="178"/>
  <c r="M37" i="178"/>
  <c r="O36" i="178"/>
  <c r="W36" i="178" s="1"/>
  <c r="M36" i="178"/>
  <c r="O35" i="178"/>
  <c r="W35" i="178"/>
  <c r="M35" i="178"/>
  <c r="O34" i="178"/>
  <c r="AC34" i="178" s="1"/>
  <c r="M34" i="178"/>
  <c r="O33" i="178"/>
  <c r="W33" i="178"/>
  <c r="X33" i="178" s="1"/>
  <c r="M33" i="178"/>
  <c r="O32" i="178"/>
  <c r="W32" i="178" s="1"/>
  <c r="M32" i="178"/>
  <c r="O31" i="178"/>
  <c r="W31" i="178"/>
  <c r="M31" i="178"/>
  <c r="O30" i="178"/>
  <c r="W30" i="178" s="1"/>
  <c r="X30" i="178" s="1"/>
  <c r="M30" i="178"/>
  <c r="O29" i="178"/>
  <c r="Z29" i="178"/>
  <c r="M29" i="178"/>
  <c r="O28" i="178"/>
  <c r="W28" i="178" s="1"/>
  <c r="M28" i="178"/>
  <c r="O27" i="178"/>
  <c r="W27" i="178"/>
  <c r="M27" i="178"/>
  <c r="O26" i="178"/>
  <c r="W26" i="178" s="1"/>
  <c r="M26" i="178"/>
  <c r="O25" i="178"/>
  <c r="W25" i="178"/>
  <c r="X25" i="178" s="1"/>
  <c r="M25" i="178"/>
  <c r="O24" i="178"/>
  <c r="W24" i="178" s="1"/>
  <c r="M24" i="178"/>
  <c r="O23" i="178"/>
  <c r="W23" i="178"/>
  <c r="M23" i="178"/>
  <c r="O22" i="178"/>
  <c r="W22" i="178" s="1"/>
  <c r="M22" i="178"/>
  <c r="O21" i="178"/>
  <c r="W21" i="178"/>
  <c r="X21" i="178" s="1"/>
  <c r="M21" i="178"/>
  <c r="O20" i="178"/>
  <c r="W20" i="178" s="1"/>
  <c r="M20" i="178"/>
  <c r="O19" i="178"/>
  <c r="W19" i="178"/>
  <c r="M19" i="178"/>
  <c r="O18" i="178"/>
  <c r="Z18" i="178" s="1"/>
  <c r="M18" i="178"/>
  <c r="O17" i="178"/>
  <c r="W17" i="178"/>
  <c r="M17" i="178"/>
  <c r="O16" i="178"/>
  <c r="W16" i="178" s="1"/>
  <c r="M16" i="178"/>
  <c r="O15" i="178"/>
  <c r="W15" i="178"/>
  <c r="M15" i="178"/>
  <c r="O14" i="178"/>
  <c r="W14" i="178" s="1"/>
  <c r="X14" i="178" s="1"/>
  <c r="AR14" i="178" s="1"/>
  <c r="M14" i="178"/>
  <c r="O13" i="178"/>
  <c r="W13" i="178"/>
  <c r="M13" i="178"/>
  <c r="O12" i="178"/>
  <c r="W12" i="178" s="1"/>
  <c r="M12" i="178"/>
  <c r="O11" i="178"/>
  <c r="W11" i="178"/>
  <c r="M11" i="178"/>
  <c r="O10" i="178"/>
  <c r="W10" i="178" s="1"/>
  <c r="X10" i="178" s="1"/>
  <c r="AR10" i="178" s="1"/>
  <c r="M10" i="178"/>
  <c r="O9" i="178"/>
  <c r="W9" i="178"/>
  <c r="M9" i="178"/>
  <c r="O8" i="178"/>
  <c r="W8" i="178" s="1"/>
  <c r="X8" i="178" s="1"/>
  <c r="AR8" i="178" s="1"/>
  <c r="M8" i="178"/>
  <c r="O7" i="178"/>
  <c r="W7" i="178"/>
  <c r="M7" i="178"/>
  <c r="O6" i="178"/>
  <c r="W6" i="178" s="1"/>
  <c r="X6" i="178" s="1"/>
  <c r="AR6" i="178" s="1"/>
  <c r="M6" i="178"/>
  <c r="O5" i="178"/>
  <c r="W5" i="178"/>
  <c r="M5" i="178"/>
  <c r="O4" i="178"/>
  <c r="W4" i="178" s="1"/>
  <c r="M4" i="178"/>
  <c r="O3" i="178"/>
  <c r="W3" i="178"/>
  <c r="M3" i="178"/>
  <c r="AU13" i="178"/>
  <c r="AY13" i="178"/>
  <c r="BC13" i="178"/>
  <c r="AI13" i="178"/>
  <c r="AM13" i="178"/>
  <c r="AQ13" i="178"/>
  <c r="AV13" i="178"/>
  <c r="AZ13" i="178"/>
  <c r="AS13" i="178"/>
  <c r="AJ13" i="178"/>
  <c r="AN13" i="178"/>
  <c r="AW13" i="178"/>
  <c r="BA13" i="178"/>
  <c r="AK13" i="178"/>
  <c r="AO13" i="178"/>
  <c r="AX13" i="178"/>
  <c r="AG13" i="178"/>
  <c r="BB13" i="178"/>
  <c r="AH13" i="178"/>
  <c r="AT13" i="178"/>
  <c r="AP13" i="178"/>
  <c r="AL13" i="178"/>
  <c r="AV37" i="178"/>
  <c r="AZ37" i="178"/>
  <c r="AI37" i="178"/>
  <c r="AM37" i="178"/>
  <c r="AQ37" i="178"/>
  <c r="AW37" i="178"/>
  <c r="BA37" i="178"/>
  <c r="AT37" i="178"/>
  <c r="AX37" i="178"/>
  <c r="BB37" i="178"/>
  <c r="AS37" i="178"/>
  <c r="AK37" i="178"/>
  <c r="AO37" i="178"/>
  <c r="AN37" i="178"/>
  <c r="AL37" i="178"/>
  <c r="AU37" i="178"/>
  <c r="AH37" i="178"/>
  <c r="AP37" i="178"/>
  <c r="BC37" i="178"/>
  <c r="AY37" i="178"/>
  <c r="AJ37" i="178"/>
  <c r="AG37" i="178"/>
  <c r="G29" i="178"/>
  <c r="AW18" i="178"/>
  <c r="BA18" i="178"/>
  <c r="AK18" i="178"/>
  <c r="AO18" i="178"/>
  <c r="AT18" i="178"/>
  <c r="AX18" i="178"/>
  <c r="BB18" i="178"/>
  <c r="AH18" i="178"/>
  <c r="AL18" i="178"/>
  <c r="AP18" i="178"/>
  <c r="AU18" i="178"/>
  <c r="AY18" i="178"/>
  <c r="BC18" i="178"/>
  <c r="AI18" i="178"/>
  <c r="AM18" i="178"/>
  <c r="AQ18" i="178"/>
  <c r="AJ18" i="178"/>
  <c r="AZ18" i="178"/>
  <c r="AN18" i="178"/>
  <c r="AV18" i="178"/>
  <c r="AT40" i="178"/>
  <c r="AX40" i="178"/>
  <c r="BB40" i="178"/>
  <c r="AU40" i="178"/>
  <c r="AY40" i="178"/>
  <c r="BC40" i="178"/>
  <c r="AV40" i="178"/>
  <c r="AZ40" i="178"/>
  <c r="AH40" i="178"/>
  <c r="AL40" i="178"/>
  <c r="AP40" i="178"/>
  <c r="AK40" i="178"/>
  <c r="AW40" i="178"/>
  <c r="AI40" i="178"/>
  <c r="AM40" i="178"/>
  <c r="AQ40" i="178"/>
  <c r="BA40" i="178"/>
  <c r="AJ40" i="178"/>
  <c r="AN40" i="178"/>
  <c r="AO40" i="178"/>
  <c r="AW20" i="178"/>
  <c r="BA20" i="178"/>
  <c r="AK20" i="178"/>
  <c r="AO20" i="178"/>
  <c r="AT20" i="178"/>
  <c r="AX20" i="178"/>
  <c r="BB20" i="178"/>
  <c r="AH20" i="178"/>
  <c r="AL20" i="178"/>
  <c r="AP20" i="178"/>
  <c r="AU20" i="178"/>
  <c r="AY20" i="178"/>
  <c r="BC20" i="178"/>
  <c r="AI20" i="178"/>
  <c r="AM20" i="178"/>
  <c r="AQ20" i="178"/>
  <c r="AJ20" i="178"/>
  <c r="AG20" i="178"/>
  <c r="AN20" i="178"/>
  <c r="AZ20" i="178"/>
  <c r="AV20" i="178"/>
  <c r="AS20" i="178"/>
  <c r="G50" i="178"/>
  <c r="X50" i="178" s="1"/>
  <c r="AV43" i="178"/>
  <c r="AZ43" i="178"/>
  <c r="AW43" i="178"/>
  <c r="BA43" i="178"/>
  <c r="AT43" i="178"/>
  <c r="AX43" i="178"/>
  <c r="BB43" i="178"/>
  <c r="AY43" i="178"/>
  <c r="AS43" i="178"/>
  <c r="AJ43" i="178"/>
  <c r="AN43" i="178"/>
  <c r="AG43" i="178"/>
  <c r="BC43" i="178"/>
  <c r="AK43" i="178"/>
  <c r="AO43" i="178"/>
  <c r="AU43" i="178"/>
  <c r="AM43" i="178"/>
  <c r="AH43" i="178"/>
  <c r="AL43" i="178"/>
  <c r="AP43" i="178"/>
  <c r="AI43" i="178"/>
  <c r="AQ43" i="178"/>
  <c r="AW12" i="178"/>
  <c r="BA12" i="178"/>
  <c r="AS12" i="178"/>
  <c r="AK12" i="178"/>
  <c r="AO12" i="178"/>
  <c r="AT12" i="178"/>
  <c r="AX12" i="178"/>
  <c r="BB12" i="178"/>
  <c r="AH12" i="178"/>
  <c r="AL12" i="178"/>
  <c r="AP12" i="178"/>
  <c r="AU12" i="178"/>
  <c r="AY12" i="178"/>
  <c r="BC12" i="178"/>
  <c r="AI12" i="178"/>
  <c r="AM12" i="178"/>
  <c r="AQ12" i="178"/>
  <c r="AN12" i="178"/>
  <c r="AG12" i="178"/>
  <c r="AJ12" i="178"/>
  <c r="AV12" i="178"/>
  <c r="AZ12" i="178"/>
  <c r="G32" i="178"/>
  <c r="AW30" i="178"/>
  <c r="BA30" i="178"/>
  <c r="AS30" i="178"/>
  <c r="AJ30" i="178"/>
  <c r="AN30" i="178"/>
  <c r="AT30" i="178"/>
  <c r="AX30" i="178"/>
  <c r="BB30" i="178"/>
  <c r="AK30" i="178"/>
  <c r="AO30" i="178"/>
  <c r="AU30" i="178"/>
  <c r="AY30" i="178"/>
  <c r="BC30" i="178"/>
  <c r="AH30" i="178"/>
  <c r="AL30" i="178"/>
  <c r="AP30" i="178"/>
  <c r="AV30" i="178"/>
  <c r="AQ30" i="178"/>
  <c r="AG30" i="178"/>
  <c r="AZ30" i="178"/>
  <c r="AM30" i="178"/>
  <c r="AI30" i="178"/>
  <c r="X3" i="178"/>
  <c r="AR3" i="178"/>
  <c r="AA29" i="178"/>
  <c r="X11" i="178"/>
  <c r="AR11" i="178"/>
  <c r="X19" i="178"/>
  <c r="AR19" i="178"/>
  <c r="X39" i="178"/>
  <c r="X17" i="178"/>
  <c r="X9" i="178"/>
  <c r="AR9" i="178" s="1"/>
  <c r="X43" i="178"/>
  <c r="AR43" i="178" s="1"/>
  <c r="X31" i="178"/>
  <c r="AR31" i="178"/>
  <c r="X41" i="178"/>
  <c r="AR41" i="178"/>
  <c r="X45" i="178"/>
  <c r="AR45" i="178"/>
  <c r="X15" i="178"/>
  <c r="AR15" i="178"/>
  <c r="X7" i="178"/>
  <c r="X23" i="178"/>
  <c r="X35" i="178"/>
  <c r="AR35" i="178"/>
  <c r="X13" i="178"/>
  <c r="AR13" i="178"/>
  <c r="X5" i="178"/>
  <c r="X37" i="178"/>
  <c r="X27" i="178"/>
  <c r="AR27" i="178"/>
  <c r="H101" i="162"/>
  <c r="G100" i="162"/>
  <c r="H98" i="162"/>
  <c r="F69" i="31"/>
  <c r="G16" i="155"/>
  <c r="H16" i="155"/>
  <c r="I16" i="155"/>
  <c r="J16" i="155"/>
  <c r="K16" i="155"/>
  <c r="L16" i="155"/>
  <c r="M16" i="155"/>
  <c r="Y31" i="178"/>
  <c r="BD31" i="178" s="1"/>
  <c r="Y9" i="178"/>
  <c r="BD9" i="178" s="1"/>
  <c r="E16" i="155"/>
  <c r="AV50" i="178"/>
  <c r="AZ50" i="178"/>
  <c r="AW50" i="178"/>
  <c r="BA50" i="178"/>
  <c r="AS50" i="178"/>
  <c r="AT50" i="178"/>
  <c r="AX50" i="178"/>
  <c r="BB50" i="178"/>
  <c r="BC50" i="178"/>
  <c r="AJ50" i="178"/>
  <c r="AN50" i="178"/>
  <c r="AK50" i="178"/>
  <c r="AO50" i="178"/>
  <c r="AY50" i="178"/>
  <c r="AG50" i="178"/>
  <c r="AQ50" i="178"/>
  <c r="AU50" i="178"/>
  <c r="AH50" i="178"/>
  <c r="AL50" i="178"/>
  <c r="AP50" i="178"/>
  <c r="AI50" i="178"/>
  <c r="AM50" i="178"/>
  <c r="N16" i="155"/>
  <c r="F16" i="155"/>
  <c r="AB40" i="178"/>
  <c r="BD40" i="178" s="1"/>
  <c r="AR30" i="178"/>
  <c r="AW32" i="178"/>
  <c r="BA32" i="178"/>
  <c r="AJ32" i="178"/>
  <c r="AN32" i="178"/>
  <c r="AT32" i="178"/>
  <c r="AX32" i="178"/>
  <c r="BB32" i="178"/>
  <c r="AK32" i="178"/>
  <c r="AO32" i="178"/>
  <c r="AU32" i="178"/>
  <c r="AY32" i="178"/>
  <c r="BC32" i="178"/>
  <c r="AS32" i="178"/>
  <c r="AH32" i="178"/>
  <c r="AL32" i="178"/>
  <c r="AP32" i="178"/>
  <c r="AV32" i="178"/>
  <c r="AM32" i="178"/>
  <c r="AI32" i="178"/>
  <c r="AZ32" i="178"/>
  <c r="AQ32" i="178"/>
  <c r="AG32" i="178"/>
  <c r="AU29" i="178"/>
  <c r="AU52" i="178" s="1"/>
  <c r="AY29" i="178"/>
  <c r="BC29" i="178"/>
  <c r="BC52" i="178"/>
  <c r="AH29" i="178"/>
  <c r="AL29" i="178"/>
  <c r="AP29" i="178"/>
  <c r="AV29" i="178"/>
  <c r="AZ29" i="178"/>
  <c r="AZ53" i="178"/>
  <c r="L6" i="175" s="1"/>
  <c r="AI29" i="178"/>
  <c r="AM29" i="178"/>
  <c r="AQ29" i="178"/>
  <c r="AW29" i="178"/>
  <c r="AW52" i="178"/>
  <c r="BA29" i="178"/>
  <c r="BA53" i="178"/>
  <c r="M6" i="175" s="1"/>
  <c r="AJ29" i="178"/>
  <c r="AN29" i="178"/>
  <c r="AK29" i="178"/>
  <c r="BB29" i="178"/>
  <c r="AT29" i="178"/>
  <c r="AO29" i="178"/>
  <c r="AX29" i="178"/>
  <c r="AX52" i="178" s="1"/>
  <c r="Y23" i="178"/>
  <c r="BD23" i="178" s="1"/>
  <c r="AR23" i="178"/>
  <c r="Y6" i="178"/>
  <c r="BD6" i="178" s="1"/>
  <c r="Y41" i="178"/>
  <c r="BD41" i="178"/>
  <c r="Y37" i="178"/>
  <c r="BD37" i="178"/>
  <c r="AR37" i="178"/>
  <c r="Y50" i="178"/>
  <c r="Y30" i="178"/>
  <c r="BD30" i="178" s="1"/>
  <c r="Y5" i="178"/>
  <c r="BD5" i="178"/>
  <c r="AR5" i="178"/>
  <c r="Y7" i="178"/>
  <c r="BD7" i="178" s="1"/>
  <c r="AR7" i="178"/>
  <c r="Y17" i="178"/>
  <c r="BD17" i="178"/>
  <c r="AR17" i="178"/>
  <c r="Y3" i="178"/>
  <c r="BD3" i="178"/>
  <c r="AB29" i="178"/>
  <c r="Y27" i="178"/>
  <c r="BD27" i="178" s="1"/>
  <c r="Y35" i="178"/>
  <c r="BD35" i="178" s="1"/>
  <c r="Y45" i="178"/>
  <c r="BD45" i="178" s="1"/>
  <c r="Y39" i="178"/>
  <c r="Y11" i="178"/>
  <c r="BD11" i="178" s="1"/>
  <c r="Y10" i="178"/>
  <c r="BD10" i="178" s="1"/>
  <c r="Y13" i="178"/>
  <c r="BD13" i="178" s="1"/>
  <c r="Y15" i="178"/>
  <c r="BD15" i="178" s="1"/>
  <c r="Y43" i="178"/>
  <c r="BD43" i="178" s="1"/>
  <c r="Y19" i="178"/>
  <c r="BD19" i="178" s="1"/>
  <c r="Y46" i="178"/>
  <c r="BD46" i="178" s="1"/>
  <c r="Y14" i="178"/>
  <c r="BD14" i="178" s="1"/>
  <c r="Y8" i="178"/>
  <c r="BD8" i="178" s="1"/>
  <c r="I101" i="162"/>
  <c r="I98" i="162"/>
  <c r="H100" i="162"/>
  <c r="D20" i="175"/>
  <c r="O52" i="175"/>
  <c r="G52" i="175"/>
  <c r="D41" i="175"/>
  <c r="F8" i="175"/>
  <c r="D9" i="175"/>
  <c r="E9" i="175"/>
  <c r="F9" i="175"/>
  <c r="E8" i="175"/>
  <c r="D8" i="175"/>
  <c r="E41" i="175"/>
  <c r="E40" i="175"/>
  <c r="D40" i="175"/>
  <c r="W44" i="176"/>
  <c r="T44" i="176"/>
  <c r="T45" i="176" s="1"/>
  <c r="L44" i="176"/>
  <c r="L45" i="176"/>
  <c r="L47" i="176" s="1"/>
  <c r="W53" i="176"/>
  <c r="W47" i="176"/>
  <c r="W48" i="176"/>
  <c r="AR29" i="178"/>
  <c r="AX53" i="178"/>
  <c r="J6" i="175" s="1"/>
  <c r="BA52" i="178"/>
  <c r="BA54" i="178" s="1"/>
  <c r="M38" i="175" s="1"/>
  <c r="BC53" i="178"/>
  <c r="O6" i="175"/>
  <c r="BC54" i="178"/>
  <c r="O38" i="175" s="1"/>
  <c r="G73" i="31"/>
  <c r="F19" i="155" s="1"/>
  <c r="AT53" i="178"/>
  <c r="AT54" i="178" s="1"/>
  <c r="AT52" i="178"/>
  <c r="AR50" i="178"/>
  <c r="T53" i="176"/>
  <c r="AU53" i="178"/>
  <c r="G6" i="175"/>
  <c r="AZ52" i="178"/>
  <c r="AZ54" i="178"/>
  <c r="L38" i="175" s="1"/>
  <c r="L53" i="176"/>
  <c r="AW53" i="178"/>
  <c r="I6" i="175" s="1"/>
  <c r="BD50" i="178"/>
  <c r="BD29" i="178"/>
  <c r="AJ52" i="178"/>
  <c r="AJ54" i="178" s="1"/>
  <c r="AN53" i="178"/>
  <c r="AN52" i="178"/>
  <c r="AJ53" i="178"/>
  <c r="AM52" i="178"/>
  <c r="AM53" i="178"/>
  <c r="I100" i="162"/>
  <c r="J98" i="162"/>
  <c r="K98" i="162" s="1"/>
  <c r="J101" i="162"/>
  <c r="V44" i="176"/>
  <c r="V53" i="176" s="1"/>
  <c r="I86" i="162"/>
  <c r="C13" i="177"/>
  <c r="D13" i="177" s="1"/>
  <c r="C10" i="177"/>
  <c r="D10" i="177" s="1"/>
  <c r="C9" i="177"/>
  <c r="D9" i="177" s="1"/>
  <c r="C6" i="177"/>
  <c r="D6" i="177" s="1"/>
  <c r="C5" i="177"/>
  <c r="D5" i="177" s="1"/>
  <c r="C3" i="177"/>
  <c r="D3" i="177" s="1"/>
  <c r="C2" i="177"/>
  <c r="D2" i="177" s="1"/>
  <c r="V47" i="176"/>
  <c r="AU54" i="178"/>
  <c r="G38" i="175" s="1"/>
  <c r="V48" i="176"/>
  <c r="AM54" i="178"/>
  <c r="AN54" i="178"/>
  <c r="J100" i="162"/>
  <c r="K101" i="162"/>
  <c r="D27" i="177"/>
  <c r="Q129" i="162" s="1"/>
  <c r="AC43" i="176"/>
  <c r="AD43" i="176"/>
  <c r="AE43" i="176" s="1"/>
  <c r="AF43" i="176" s="1"/>
  <c r="AG43" i="176" s="1"/>
  <c r="H40" i="176"/>
  <c r="H37" i="176"/>
  <c r="G37" i="176"/>
  <c r="G36" i="176"/>
  <c r="H35" i="176"/>
  <c r="G31" i="176"/>
  <c r="AD27" i="176"/>
  <c r="AE27" i="176" s="1"/>
  <c r="AF27" i="176" s="1"/>
  <c r="AG27" i="176" s="1"/>
  <c r="H19" i="176"/>
  <c r="H17" i="176"/>
  <c r="M17" i="176"/>
  <c r="H16" i="176"/>
  <c r="M16" i="176"/>
  <c r="M51" i="176" s="1"/>
  <c r="H53" i="175" s="1"/>
  <c r="H56" i="175" s="1"/>
  <c r="H15" i="176"/>
  <c r="G14" i="176"/>
  <c r="H10" i="176"/>
  <c r="G7" i="176"/>
  <c r="K7" i="176" s="1"/>
  <c r="Y7" i="176" s="1"/>
  <c r="Z7" i="176" s="1"/>
  <c r="AA7" i="176" s="1"/>
  <c r="AB7" i="176" s="1"/>
  <c r="AC7" i="176" s="1"/>
  <c r="AD7" i="176" s="1"/>
  <c r="AE7" i="176" s="1"/>
  <c r="AF7" i="176" s="1"/>
  <c r="AG7" i="176" s="1"/>
  <c r="G6" i="176"/>
  <c r="K6" i="176"/>
  <c r="Y6" i="176" s="1"/>
  <c r="Z6" i="176" s="1"/>
  <c r="AA6" i="176" s="1"/>
  <c r="AB6" i="176" s="1"/>
  <c r="AC6" i="176" s="1"/>
  <c r="AD6" i="176" s="1"/>
  <c r="AE6" i="176" s="1"/>
  <c r="AF6" i="176" s="1"/>
  <c r="AG6" i="176" s="1"/>
  <c r="G5" i="176"/>
  <c r="K5" i="176" s="1"/>
  <c r="H4" i="176"/>
  <c r="F15" i="155"/>
  <c r="G35" i="176"/>
  <c r="G10" i="176"/>
  <c r="AD25" i="176"/>
  <c r="AE25" i="176" s="1"/>
  <c r="AF25" i="176" s="1"/>
  <c r="AG25" i="176" s="1"/>
  <c r="G29" i="176"/>
  <c r="AC30" i="176"/>
  <c r="AD30" i="176"/>
  <c r="AE30" i="176" s="1"/>
  <c r="AF30" i="176" s="1"/>
  <c r="AG30" i="176" s="1"/>
  <c r="N17" i="176"/>
  <c r="O17" i="176" s="1"/>
  <c r="P17" i="176" s="1"/>
  <c r="Q17" i="176" s="1"/>
  <c r="R17" i="176" s="1"/>
  <c r="S17" i="176" s="1"/>
  <c r="H22" i="176"/>
  <c r="AG26" i="176"/>
  <c r="H14" i="176"/>
  <c r="H44" i="176" s="1"/>
  <c r="M15" i="176"/>
  <c r="G19" i="176"/>
  <c r="H31" i="176"/>
  <c r="G40" i="176"/>
  <c r="N15" i="155"/>
  <c r="G22" i="176"/>
  <c r="AD23" i="176"/>
  <c r="AE23" i="176"/>
  <c r="AF23" i="176" s="1"/>
  <c r="AG23" i="176" s="1"/>
  <c r="AA36" i="176"/>
  <c r="L101" i="162"/>
  <c r="E27" i="175"/>
  <c r="F27" i="175"/>
  <c r="G27" i="175"/>
  <c r="H27" i="175"/>
  <c r="I27" i="175"/>
  <c r="J27" i="175"/>
  <c r="K27" i="175"/>
  <c r="L27" i="175"/>
  <c r="M27" i="175"/>
  <c r="N27" i="175"/>
  <c r="O27" i="175"/>
  <c r="E59" i="175"/>
  <c r="F59" i="175"/>
  <c r="G59" i="175"/>
  <c r="H59" i="175"/>
  <c r="I59" i="175"/>
  <c r="J59" i="175"/>
  <c r="K59" i="175"/>
  <c r="L59" i="175"/>
  <c r="M59" i="175"/>
  <c r="N59" i="175"/>
  <c r="O59" i="175"/>
  <c r="D59" i="175"/>
  <c r="D27" i="175"/>
  <c r="AB36" i="176"/>
  <c r="D52" i="175"/>
  <c r="D51" i="175" s="1"/>
  <c r="I44" i="176"/>
  <c r="N15" i="176"/>
  <c r="O15" i="176" s="1"/>
  <c r="J44" i="176"/>
  <c r="AC42" i="176"/>
  <c r="AD42" i="176"/>
  <c r="AE42" i="176" s="1"/>
  <c r="AF42" i="176" s="1"/>
  <c r="AG42" i="176" s="1"/>
  <c r="E52" i="175"/>
  <c r="E55" i="175" s="1"/>
  <c r="AG28" i="176"/>
  <c r="M101" i="162"/>
  <c r="AC36" i="176"/>
  <c r="AD36" i="176" s="1"/>
  <c r="AE36" i="176"/>
  <c r="AF36" i="176" s="1"/>
  <c r="AG36" i="176" s="1"/>
  <c r="I53" i="176"/>
  <c r="D73" i="31"/>
  <c r="C19" i="155"/>
  <c r="I45" i="176"/>
  <c r="G8" i="175"/>
  <c r="G7" i="175" s="1"/>
  <c r="G9" i="175"/>
  <c r="G12" i="175"/>
  <c r="J45" i="176"/>
  <c r="J47" i="176" s="1"/>
  <c r="K44" i="176"/>
  <c r="F73" i="31" s="1"/>
  <c r="E19" i="155" s="1"/>
  <c r="X44" i="176"/>
  <c r="X47" i="176" s="1"/>
  <c r="F40" i="175"/>
  <c r="F41" i="175"/>
  <c r="F44" i="175" s="1"/>
  <c r="I23" i="175"/>
  <c r="N101" i="162"/>
  <c r="O101" i="162" s="1"/>
  <c r="P101" i="162" s="1"/>
  <c r="Q101" i="162" s="1"/>
  <c r="C58" i="175"/>
  <c r="C26" i="175"/>
  <c r="E23" i="175"/>
  <c r="F23" i="175"/>
  <c r="G23" i="175"/>
  <c r="H23" i="175"/>
  <c r="O23" i="175"/>
  <c r="E12" i="175"/>
  <c r="F12" i="175"/>
  <c r="O55" i="175"/>
  <c r="G55" i="175"/>
  <c r="D55" i="175"/>
  <c r="O51" i="175"/>
  <c r="G51" i="175"/>
  <c r="E51" i="175"/>
  <c r="O48" i="175"/>
  <c r="N48" i="175"/>
  <c r="M48" i="175"/>
  <c r="L48" i="175"/>
  <c r="K48" i="175"/>
  <c r="J48" i="175"/>
  <c r="I48" i="175"/>
  <c r="H48" i="175"/>
  <c r="G48" i="175"/>
  <c r="G54" i="175" s="1"/>
  <c r="F48" i="175"/>
  <c r="E48" i="175"/>
  <c r="E54" i="175" s="1"/>
  <c r="D48" i="175"/>
  <c r="E44" i="175"/>
  <c r="D44" i="175"/>
  <c r="E39" i="175"/>
  <c r="D39" i="175"/>
  <c r="D31" i="31"/>
  <c r="D23" i="175"/>
  <c r="O19" i="175"/>
  <c r="O22" i="175" s="1"/>
  <c r="I19" i="175"/>
  <c r="H19" i="175"/>
  <c r="G19" i="175"/>
  <c r="F19" i="175"/>
  <c r="E19" i="175"/>
  <c r="D19" i="175"/>
  <c r="O16" i="175"/>
  <c r="N16" i="175"/>
  <c r="M16" i="175"/>
  <c r="L16" i="175"/>
  <c r="K16" i="175"/>
  <c r="J16" i="175"/>
  <c r="I16" i="175"/>
  <c r="I22" i="175"/>
  <c r="H16" i="175"/>
  <c r="H22" i="175"/>
  <c r="G16" i="175"/>
  <c r="F16" i="175"/>
  <c r="E16" i="175"/>
  <c r="D16" i="175"/>
  <c r="D12" i="175"/>
  <c r="F7" i="175"/>
  <c r="E7" i="175"/>
  <c r="D7" i="175"/>
  <c r="E22" i="175"/>
  <c r="X53" i="176"/>
  <c r="X48" i="176"/>
  <c r="G22" i="175"/>
  <c r="D54" i="175"/>
  <c r="O54" i="175"/>
  <c r="F39" i="175"/>
  <c r="K45" i="176"/>
  <c r="K47" i="176" s="1"/>
  <c r="P15" i="176"/>
  <c r="H9" i="175"/>
  <c r="H8" i="175"/>
  <c r="H7" i="175" s="1"/>
  <c r="I47" i="176"/>
  <c r="I48" i="176"/>
  <c r="D70" i="31" s="1"/>
  <c r="D22" i="175"/>
  <c r="Q15" i="176"/>
  <c r="J23" i="175"/>
  <c r="J19" i="175"/>
  <c r="J22" i="175"/>
  <c r="I54" i="176"/>
  <c r="AB38" i="176"/>
  <c r="I8" i="175"/>
  <c r="I7" i="175" s="1"/>
  <c r="I9" i="175"/>
  <c r="I12" i="175"/>
  <c r="AB50" i="176"/>
  <c r="AB49" i="176"/>
  <c r="K19" i="175"/>
  <c r="K22" i="175"/>
  <c r="K23" i="175"/>
  <c r="C15" i="155"/>
  <c r="C16" i="155"/>
  <c r="AC38" i="176"/>
  <c r="AD38" i="176" s="1"/>
  <c r="J8" i="175"/>
  <c r="J9" i="175"/>
  <c r="J12" i="175" s="1"/>
  <c r="R15" i="176"/>
  <c r="S15" i="176" s="1"/>
  <c r="AC49" i="176"/>
  <c r="K9" i="175" s="1"/>
  <c r="D16" i="155"/>
  <c r="L23" i="175"/>
  <c r="L19" i="175"/>
  <c r="L22" i="175"/>
  <c r="J7" i="175"/>
  <c r="AC41" i="176"/>
  <c r="C20" i="155"/>
  <c r="AG33" i="176"/>
  <c r="M19" i="175"/>
  <c r="M22" i="175"/>
  <c r="M23" i="175"/>
  <c r="AD41" i="176"/>
  <c r="N23" i="175"/>
  <c r="N19" i="175"/>
  <c r="N22" i="175" s="1"/>
  <c r="D20" i="155"/>
  <c r="C24" i="159"/>
  <c r="D14" i="159"/>
  <c r="C14" i="159"/>
  <c r="D27" i="159"/>
  <c r="D45" i="31"/>
  <c r="C27" i="159"/>
  <c r="D9" i="159"/>
  <c r="D37" i="31" s="1"/>
  <c r="C9" i="159"/>
  <c r="E24" i="159"/>
  <c r="F24" i="159"/>
  <c r="G24" i="159" s="1"/>
  <c r="H24" i="159" s="1"/>
  <c r="D26" i="159"/>
  <c r="D44" i="31"/>
  <c r="D8" i="159"/>
  <c r="C26" i="159"/>
  <c r="C8" i="159"/>
  <c r="D36" i="31"/>
  <c r="F14" i="159"/>
  <c r="F42" i="31" s="1"/>
  <c r="D42" i="31"/>
  <c r="G4" i="174"/>
  <c r="H4" i="174"/>
  <c r="D32" i="159" s="1"/>
  <c r="G5" i="174"/>
  <c r="H5" i="174"/>
  <c r="G6" i="174"/>
  <c r="H6" i="174"/>
  <c r="G7" i="174"/>
  <c r="H7" i="174"/>
  <c r="G9" i="174"/>
  <c r="H9" i="174"/>
  <c r="G10" i="174"/>
  <c r="H10" i="174"/>
  <c r="H3" i="174"/>
  <c r="G3" i="174"/>
  <c r="D12" i="159" s="1"/>
  <c r="D40" i="31" s="1"/>
  <c r="F4" i="174"/>
  <c r="C32" i="159" s="1"/>
  <c r="F5" i="174"/>
  <c r="F6" i="174"/>
  <c r="F7" i="174"/>
  <c r="F9" i="174"/>
  <c r="F10" i="174"/>
  <c r="F3" i="174"/>
  <c r="C31" i="159" s="1"/>
  <c r="E4" i="174"/>
  <c r="E5" i="174"/>
  <c r="E6" i="174"/>
  <c r="C13" i="159" s="1"/>
  <c r="E7" i="174"/>
  <c r="E9" i="174"/>
  <c r="E10" i="174"/>
  <c r="E3" i="174"/>
  <c r="C12" i="159" s="1"/>
  <c r="D31" i="159"/>
  <c r="F31" i="159"/>
  <c r="E42" i="31"/>
  <c r="F12" i="159"/>
  <c r="G14" i="159"/>
  <c r="D13" i="159"/>
  <c r="P14" i="172"/>
  <c r="H14" i="172"/>
  <c r="B8" i="174" s="1"/>
  <c r="S4" i="172"/>
  <c r="S17" i="172" s="1"/>
  <c r="R4" i="172"/>
  <c r="O2" i="173"/>
  <c r="O15" i="173"/>
  <c r="P2" i="173"/>
  <c r="P16" i="173"/>
  <c r="Q2" i="173"/>
  <c r="Q17" i="173"/>
  <c r="R17" i="173" s="1"/>
  <c r="S17" i="173" s="1"/>
  <c r="T17" i="173" s="1"/>
  <c r="U17" i="173" s="1"/>
  <c r="V17" i="173" s="1"/>
  <c r="W17" i="173" s="1"/>
  <c r="X17" i="173" s="1"/>
  <c r="Y17" i="173" s="1"/>
  <c r="Z17" i="173" s="1"/>
  <c r="AA17" i="173" s="1"/>
  <c r="AB17" i="173" s="1"/>
  <c r="AC17" i="173" s="1"/>
  <c r="AD17" i="173" s="1"/>
  <c r="AE17" i="173" s="1"/>
  <c r="AF17" i="173" s="1"/>
  <c r="AG17" i="173" s="1"/>
  <c r="AH17" i="173" s="1"/>
  <c r="AI17" i="173" s="1"/>
  <c r="AJ17" i="173" s="1"/>
  <c r="AK17" i="173" s="1"/>
  <c r="AL17" i="173" s="1"/>
  <c r="AM17" i="173" s="1"/>
  <c r="AN17" i="173" s="1"/>
  <c r="AO17" i="173" s="1"/>
  <c r="AP17" i="173" s="1"/>
  <c r="AQ17" i="173" s="1"/>
  <c r="AR17" i="173" s="1"/>
  <c r="AS17" i="173" s="1"/>
  <c r="R2" i="173"/>
  <c r="R18" i="173"/>
  <c r="S2" i="173"/>
  <c r="S19" i="173"/>
  <c r="T2" i="173"/>
  <c r="T20" i="173"/>
  <c r="U2" i="173"/>
  <c r="U21" i="173"/>
  <c r="V21" i="173" s="1"/>
  <c r="V2" i="173"/>
  <c r="V22" i="173"/>
  <c r="W22" i="173" s="1"/>
  <c r="X22" i="173" s="1"/>
  <c r="W2" i="173"/>
  <c r="W23" i="173"/>
  <c r="X2" i="173"/>
  <c r="X24" i="173"/>
  <c r="Y2" i="173"/>
  <c r="Y25" i="173"/>
  <c r="Z2" i="173"/>
  <c r="Z26" i="173"/>
  <c r="AA2" i="173"/>
  <c r="AA27" i="173"/>
  <c r="AB2" i="173"/>
  <c r="AB28" i="173"/>
  <c r="AC2" i="173"/>
  <c r="AD2" i="173"/>
  <c r="AD30" i="173" s="1"/>
  <c r="AE2" i="173"/>
  <c r="AF2" i="173"/>
  <c r="AF32" i="173" s="1"/>
  <c r="AG32" i="173" s="1"/>
  <c r="AH32" i="173" s="1"/>
  <c r="AG2" i="173"/>
  <c r="AG33" i="173" s="1"/>
  <c r="AH2" i="173"/>
  <c r="AI2" i="173"/>
  <c r="AJ2" i="173"/>
  <c r="AJ36" i="173" s="1"/>
  <c r="AK36" i="173" s="1"/>
  <c r="AL36" i="173" s="1"/>
  <c r="AM36" i="173" s="1"/>
  <c r="AN36" i="173" s="1"/>
  <c r="AO36" i="173" s="1"/>
  <c r="AP36" i="173" s="1"/>
  <c r="AQ36" i="173" s="1"/>
  <c r="AR36" i="173" s="1"/>
  <c r="AS36" i="173" s="1"/>
  <c r="AK2" i="173"/>
  <c r="AK37" i="173" s="1"/>
  <c r="AL2" i="173"/>
  <c r="AM2" i="173"/>
  <c r="AN2" i="173"/>
  <c r="AN40" i="173" s="1"/>
  <c r="AO40" i="173" s="1"/>
  <c r="AP40" i="173" s="1"/>
  <c r="AO2" i="173"/>
  <c r="AO41" i="173" s="1"/>
  <c r="AP41" i="173" s="1"/>
  <c r="AQ41" i="173" s="1"/>
  <c r="AR41" i="173" s="1"/>
  <c r="AS41" i="173" s="1"/>
  <c r="AP2" i="173"/>
  <c r="AQ2" i="173"/>
  <c r="AQ43" i="173" s="1"/>
  <c r="AR2" i="173"/>
  <c r="AS2" i="173"/>
  <c r="AS45" i="173" s="1"/>
  <c r="AL38" i="173"/>
  <c r="AP42" i="173"/>
  <c r="AR44" i="173"/>
  <c r="N2" i="173"/>
  <c r="N14" i="173" s="1"/>
  <c r="AM39" i="173"/>
  <c r="AN39" i="173" s="1"/>
  <c r="AH34" i="173"/>
  <c r="AI34" i="173" s="1"/>
  <c r="AE31" i="173"/>
  <c r="AF31" i="173" s="1"/>
  <c r="AG31" i="173" s="1"/>
  <c r="AH31" i="173" s="1"/>
  <c r="AI31" i="173" s="1"/>
  <c r="AJ31" i="173" s="1"/>
  <c r="AK31" i="173" s="1"/>
  <c r="AL31" i="173" s="1"/>
  <c r="AM31" i="173" s="1"/>
  <c r="AN31" i="173" s="1"/>
  <c r="AO31" i="173" s="1"/>
  <c r="AP31" i="173" s="1"/>
  <c r="AQ31" i="173" s="1"/>
  <c r="AR31" i="173" s="1"/>
  <c r="AS31" i="173" s="1"/>
  <c r="AC29" i="173"/>
  <c r="AD29" i="173" s="1"/>
  <c r="M13" i="173"/>
  <c r="L12" i="173"/>
  <c r="M12" i="173"/>
  <c r="N12" i="173" s="1"/>
  <c r="K11" i="173"/>
  <c r="L11" i="173"/>
  <c r="M11" i="173" s="1"/>
  <c r="J10" i="173"/>
  <c r="K10" i="173" s="1"/>
  <c r="L10" i="173" s="1"/>
  <c r="M10" i="173" s="1"/>
  <c r="N10" i="173" s="1"/>
  <c r="I9" i="173"/>
  <c r="J9" i="173" s="1"/>
  <c r="K9" i="173" s="1"/>
  <c r="L9" i="173" s="1"/>
  <c r="M9" i="173" s="1"/>
  <c r="N9" i="173" s="1"/>
  <c r="O9" i="173" s="1"/>
  <c r="H8" i="173"/>
  <c r="I8" i="173"/>
  <c r="J8" i="173" s="1"/>
  <c r="K8" i="173" s="1"/>
  <c r="L8" i="173" s="1"/>
  <c r="M8" i="173" s="1"/>
  <c r="N8" i="173" s="1"/>
  <c r="G7" i="173"/>
  <c r="H7" i="173"/>
  <c r="I7" i="173" s="1"/>
  <c r="J7" i="173" s="1"/>
  <c r="K7" i="173" s="1"/>
  <c r="L7" i="173" s="1"/>
  <c r="M7" i="173" s="1"/>
  <c r="N7" i="173" s="1"/>
  <c r="F6" i="173"/>
  <c r="G6" i="173" s="1"/>
  <c r="H6" i="173"/>
  <c r="I6" i="173" s="1"/>
  <c r="J6" i="173" s="1"/>
  <c r="K6" i="173" s="1"/>
  <c r="L6" i="173" s="1"/>
  <c r="M6" i="173" s="1"/>
  <c r="N6" i="173" s="1"/>
  <c r="E5" i="173"/>
  <c r="F5" i="173" s="1"/>
  <c r="G5" i="173"/>
  <c r="H5" i="173" s="1"/>
  <c r="I5" i="173" s="1"/>
  <c r="J5" i="173" s="1"/>
  <c r="K5" i="173" s="1"/>
  <c r="L5" i="173" s="1"/>
  <c r="M5" i="173" s="1"/>
  <c r="N5" i="173" s="1"/>
  <c r="O5" i="173" s="1"/>
  <c r="P5" i="173" s="1"/>
  <c r="Q5" i="173" s="1"/>
  <c r="R5" i="173" s="1"/>
  <c r="S5" i="173" s="1"/>
  <c r="T5" i="173" s="1"/>
  <c r="U5" i="173" s="1"/>
  <c r="V5" i="173" s="1"/>
  <c r="W5" i="173" s="1"/>
  <c r="X5" i="173" s="1"/>
  <c r="Y5" i="173" s="1"/>
  <c r="Z5" i="173" s="1"/>
  <c r="AA5" i="173" s="1"/>
  <c r="AB5" i="173" s="1"/>
  <c r="AC5" i="173" s="1"/>
  <c r="AD5" i="173" s="1"/>
  <c r="AE5" i="173" s="1"/>
  <c r="AF5" i="173" s="1"/>
  <c r="AG5" i="173" s="1"/>
  <c r="AH5" i="173" s="1"/>
  <c r="AI5" i="173" s="1"/>
  <c r="AJ5" i="173" s="1"/>
  <c r="AK5" i="173" s="1"/>
  <c r="AL5" i="173" s="1"/>
  <c r="AM5" i="173" s="1"/>
  <c r="AN5" i="173" s="1"/>
  <c r="AO5" i="173" s="1"/>
  <c r="AP5" i="173" s="1"/>
  <c r="AQ5" i="173" s="1"/>
  <c r="AR5" i="173" s="1"/>
  <c r="AS5" i="173" s="1"/>
  <c r="D4" i="173"/>
  <c r="E4" i="173"/>
  <c r="F4" i="173" s="1"/>
  <c r="G4" i="173"/>
  <c r="H4" i="173" s="1"/>
  <c r="I4" i="173" s="1"/>
  <c r="J4" i="173" s="1"/>
  <c r="K4" i="173" s="1"/>
  <c r="L4" i="173" s="1"/>
  <c r="M4" i="173" s="1"/>
  <c r="N4" i="173" s="1"/>
  <c r="C3" i="173"/>
  <c r="D3" i="173"/>
  <c r="E3" i="173" s="1"/>
  <c r="F3" i="173"/>
  <c r="G3" i="173" s="1"/>
  <c r="H3" i="173" s="1"/>
  <c r="I3" i="173" s="1"/>
  <c r="J3" i="173" s="1"/>
  <c r="K3" i="173" s="1"/>
  <c r="L3" i="173" s="1"/>
  <c r="M3" i="173" s="1"/>
  <c r="N3" i="173" s="1"/>
  <c r="O3" i="173" s="1"/>
  <c r="P3" i="173" s="1"/>
  <c r="Q3" i="173" s="1"/>
  <c r="R3" i="173" s="1"/>
  <c r="S3" i="173" s="1"/>
  <c r="T3" i="173" s="1"/>
  <c r="U3" i="173" s="1"/>
  <c r="V3" i="173" s="1"/>
  <c r="W3" i="173" s="1"/>
  <c r="X3" i="173" s="1"/>
  <c r="Y3" i="173" s="1"/>
  <c r="Z3" i="173" s="1"/>
  <c r="AA3" i="173" s="1"/>
  <c r="AB3" i="173" s="1"/>
  <c r="AC3" i="173" s="1"/>
  <c r="AD3" i="173" s="1"/>
  <c r="AE3" i="173" s="1"/>
  <c r="AF3" i="173" s="1"/>
  <c r="AG3" i="173" s="1"/>
  <c r="AH3" i="173" s="1"/>
  <c r="AI3" i="173" s="1"/>
  <c r="AJ3" i="173" s="1"/>
  <c r="AK3" i="173" s="1"/>
  <c r="AL3" i="173" s="1"/>
  <c r="AM3" i="173" s="1"/>
  <c r="AN3" i="173" s="1"/>
  <c r="AO3" i="173" s="1"/>
  <c r="AP3" i="173" s="1"/>
  <c r="AQ3" i="173" s="1"/>
  <c r="AR3" i="173" s="1"/>
  <c r="AS3" i="173" s="1"/>
  <c r="D48" i="31"/>
  <c r="AL37" i="173"/>
  <c r="AM37" i="173" s="1"/>
  <c r="AN37" i="173" s="1"/>
  <c r="AO37" i="173" s="1"/>
  <c r="AP37" i="173" s="1"/>
  <c r="AQ37" i="173" s="1"/>
  <c r="AR37" i="173" s="1"/>
  <c r="AS37" i="173" s="1"/>
  <c r="AS44" i="173"/>
  <c r="AH33" i="173"/>
  <c r="AI33" i="173" s="1"/>
  <c r="Z25" i="173"/>
  <c r="W21" i="173"/>
  <c r="X21" i="173" s="1"/>
  <c r="Y21" i="173" s="1"/>
  <c r="Z21" i="173" s="1"/>
  <c r="AA21" i="173" s="1"/>
  <c r="AB21" i="173" s="1"/>
  <c r="AC21" i="173" s="1"/>
  <c r="AD21" i="173" s="1"/>
  <c r="AE21" i="173" s="1"/>
  <c r="AF21" i="173" s="1"/>
  <c r="AG21" i="173" s="1"/>
  <c r="AH21" i="173" s="1"/>
  <c r="AI21" i="173" s="1"/>
  <c r="AJ21" i="173" s="1"/>
  <c r="AK21" i="173" s="1"/>
  <c r="AL21" i="173" s="1"/>
  <c r="AM21" i="173" s="1"/>
  <c r="AN21" i="173" s="1"/>
  <c r="AO21" i="173" s="1"/>
  <c r="AP21" i="173" s="1"/>
  <c r="AQ21" i="173" s="1"/>
  <c r="AR21" i="173" s="1"/>
  <c r="AS21" i="173" s="1"/>
  <c r="AR43" i="173"/>
  <c r="AS43" i="173" s="1"/>
  <c r="I14" i="172"/>
  <c r="AO39" i="173"/>
  <c r="AP39" i="173" s="1"/>
  <c r="AQ39" i="173" s="1"/>
  <c r="AR39" i="173" s="1"/>
  <c r="AS39" i="173" s="1"/>
  <c r="P19" i="172"/>
  <c r="R17" i="172"/>
  <c r="T4" i="172"/>
  <c r="I24" i="159"/>
  <c r="E40" i="31"/>
  <c r="D49" i="31"/>
  <c r="E48" i="31"/>
  <c r="D41" i="31"/>
  <c r="Y22" i="173"/>
  <c r="Z22" i="173" s="1"/>
  <c r="AA22" i="173"/>
  <c r="AB22" i="173" s="1"/>
  <c r="AC22" i="173" s="1"/>
  <c r="AD22" i="173" s="1"/>
  <c r="AE22" i="173" s="1"/>
  <c r="AF22" i="173" s="1"/>
  <c r="AG22" i="173" s="1"/>
  <c r="AH22" i="173" s="1"/>
  <c r="AI22" i="173" s="1"/>
  <c r="AJ22" i="173" s="1"/>
  <c r="AK22" i="173" s="1"/>
  <c r="AL22" i="173" s="1"/>
  <c r="AM22" i="173" s="1"/>
  <c r="AN22" i="173" s="1"/>
  <c r="AO22" i="173" s="1"/>
  <c r="AP22" i="173" s="1"/>
  <c r="AQ22" i="173" s="1"/>
  <c r="AR22" i="173" s="1"/>
  <c r="AS22" i="173" s="1"/>
  <c r="AJ34" i="173"/>
  <c r="AK34" i="173" s="1"/>
  <c r="AL34" i="173" s="1"/>
  <c r="AM34" i="173" s="1"/>
  <c r="AN34" i="173" s="1"/>
  <c r="AO34" i="173" s="1"/>
  <c r="AP34" i="173" s="1"/>
  <c r="AQ34" i="173" s="1"/>
  <c r="AR34" i="173" s="1"/>
  <c r="AS34" i="173" s="1"/>
  <c r="AB27" i="173"/>
  <c r="AC27" i="173" s="1"/>
  <c r="AD27" i="173"/>
  <c r="AE27" i="173" s="1"/>
  <c r="AF27" i="173" s="1"/>
  <c r="AG27" i="173" s="1"/>
  <c r="AH27" i="173" s="1"/>
  <c r="AI27" i="173" s="1"/>
  <c r="AJ27" i="173" s="1"/>
  <c r="AK27" i="173" s="1"/>
  <c r="AL27" i="173" s="1"/>
  <c r="AM27" i="173" s="1"/>
  <c r="AN27" i="173" s="1"/>
  <c r="AO27" i="173" s="1"/>
  <c r="AP27" i="173" s="1"/>
  <c r="AQ27" i="173" s="1"/>
  <c r="AR27" i="173" s="1"/>
  <c r="AS27" i="173" s="1"/>
  <c r="X23" i="173"/>
  <c r="Y23" i="173" s="1"/>
  <c r="Z23" i="173" s="1"/>
  <c r="AA23" i="173" s="1"/>
  <c r="AB23" i="173" s="1"/>
  <c r="AC23" i="173" s="1"/>
  <c r="AD23" i="173" s="1"/>
  <c r="AE23" i="173" s="1"/>
  <c r="AF23" i="173" s="1"/>
  <c r="AG23" i="173" s="1"/>
  <c r="AH23" i="173" s="1"/>
  <c r="AI23" i="173" s="1"/>
  <c r="AJ23" i="173" s="1"/>
  <c r="AK23" i="173" s="1"/>
  <c r="AL23" i="173" s="1"/>
  <c r="AM23" i="173" s="1"/>
  <c r="AN23" i="173" s="1"/>
  <c r="AO23" i="173" s="1"/>
  <c r="AP23" i="173" s="1"/>
  <c r="AQ23" i="173" s="1"/>
  <c r="AR23" i="173" s="1"/>
  <c r="AS23" i="173" s="1"/>
  <c r="T19" i="173"/>
  <c r="U19" i="173" s="1"/>
  <c r="V19" i="173"/>
  <c r="W19" i="173" s="1"/>
  <c r="X19" i="173" s="1"/>
  <c r="Y19" i="173" s="1"/>
  <c r="Z19" i="173" s="1"/>
  <c r="AA19" i="173" s="1"/>
  <c r="AB19" i="173" s="1"/>
  <c r="AC19" i="173" s="1"/>
  <c r="AD19" i="173" s="1"/>
  <c r="AE19" i="173" s="1"/>
  <c r="AF19" i="173" s="1"/>
  <c r="AG19" i="173" s="1"/>
  <c r="AH19" i="173" s="1"/>
  <c r="AI19" i="173" s="1"/>
  <c r="AJ19" i="173" s="1"/>
  <c r="AK19" i="173" s="1"/>
  <c r="AL19" i="173" s="1"/>
  <c r="AM19" i="173" s="1"/>
  <c r="AN19" i="173" s="1"/>
  <c r="AO19" i="173" s="1"/>
  <c r="AP19" i="173" s="1"/>
  <c r="AQ19" i="173" s="1"/>
  <c r="AR19" i="173" s="1"/>
  <c r="AS19" i="173" s="1"/>
  <c r="P15" i="173"/>
  <c r="Q15" i="173" s="1"/>
  <c r="R15" i="173" s="1"/>
  <c r="S15" i="173" s="1"/>
  <c r="T15" i="173" s="1"/>
  <c r="U15" i="173" s="1"/>
  <c r="V15" i="173" s="1"/>
  <c r="W15" i="173" s="1"/>
  <c r="X15" i="173" s="1"/>
  <c r="Y15" i="173" s="1"/>
  <c r="Z15" i="173" s="1"/>
  <c r="AA15" i="173" s="1"/>
  <c r="AB15" i="173" s="1"/>
  <c r="AC15" i="173" s="1"/>
  <c r="AD15" i="173" s="1"/>
  <c r="AE15" i="173" s="1"/>
  <c r="AF15" i="173" s="1"/>
  <c r="AG15" i="173" s="1"/>
  <c r="AH15" i="173" s="1"/>
  <c r="AI15" i="173" s="1"/>
  <c r="AJ15" i="173" s="1"/>
  <c r="AK15" i="173" s="1"/>
  <c r="AL15" i="173" s="1"/>
  <c r="AM15" i="173" s="1"/>
  <c r="AN15" i="173" s="1"/>
  <c r="AO15" i="173" s="1"/>
  <c r="AP15" i="173" s="1"/>
  <c r="AQ15" i="173" s="1"/>
  <c r="AR15" i="173" s="1"/>
  <c r="AS15" i="173" s="1"/>
  <c r="AJ33" i="173"/>
  <c r="AK33" i="173" s="1"/>
  <c r="AL33" i="173" s="1"/>
  <c r="AM33" i="173" s="1"/>
  <c r="AN33" i="173" s="1"/>
  <c r="AO33" i="173" s="1"/>
  <c r="AP33" i="173" s="1"/>
  <c r="AQ33" i="173" s="1"/>
  <c r="AR33" i="173" s="1"/>
  <c r="AS33" i="173" s="1"/>
  <c r="AQ42" i="173"/>
  <c r="AR42" i="173" s="1"/>
  <c r="AS42" i="173" s="1"/>
  <c r="Q16" i="173"/>
  <c r="R16" i="173" s="1"/>
  <c r="S16" i="173" s="1"/>
  <c r="T16" i="173" s="1"/>
  <c r="U16" i="173" s="1"/>
  <c r="V16" i="173" s="1"/>
  <c r="W16" i="173" s="1"/>
  <c r="X16" i="173" s="1"/>
  <c r="Y16" i="173" s="1"/>
  <c r="Z16" i="173" s="1"/>
  <c r="AA16" i="173" s="1"/>
  <c r="AB16" i="173" s="1"/>
  <c r="AC16" i="173" s="1"/>
  <c r="AD16" i="173" s="1"/>
  <c r="AE16" i="173" s="1"/>
  <c r="AF16" i="173" s="1"/>
  <c r="AG16" i="173" s="1"/>
  <c r="AH16" i="173" s="1"/>
  <c r="AI16" i="173" s="1"/>
  <c r="AJ16" i="173" s="1"/>
  <c r="AK16" i="173" s="1"/>
  <c r="AL16" i="173" s="1"/>
  <c r="AM16" i="173" s="1"/>
  <c r="AN16" i="173" s="1"/>
  <c r="AO16" i="173" s="1"/>
  <c r="AP16" i="173" s="1"/>
  <c r="AQ16" i="173" s="1"/>
  <c r="AR16" i="173" s="1"/>
  <c r="AS16" i="173" s="1"/>
  <c r="Y24" i="173"/>
  <c r="Z24" i="173"/>
  <c r="S18" i="173"/>
  <c r="T18" i="173"/>
  <c r="U18" i="173" s="1"/>
  <c r="V18" i="173" s="1"/>
  <c r="W18" i="173" s="1"/>
  <c r="X18" i="173" s="1"/>
  <c r="Y18" i="173" s="1"/>
  <c r="Z18" i="173" s="1"/>
  <c r="AA18" i="173" s="1"/>
  <c r="AB18" i="173" s="1"/>
  <c r="AC18" i="173" s="1"/>
  <c r="AD18" i="173" s="1"/>
  <c r="AE18" i="173" s="1"/>
  <c r="AF18" i="173" s="1"/>
  <c r="AG18" i="173" s="1"/>
  <c r="AH18" i="173" s="1"/>
  <c r="AI18" i="173" s="1"/>
  <c r="AJ18" i="173" s="1"/>
  <c r="AK18" i="173" s="1"/>
  <c r="AL18" i="173" s="1"/>
  <c r="AM18" i="173" s="1"/>
  <c r="AN18" i="173" s="1"/>
  <c r="AO18" i="173" s="1"/>
  <c r="AP18" i="173" s="1"/>
  <c r="AQ18" i="173" s="1"/>
  <c r="AR18" i="173" s="1"/>
  <c r="AS18" i="173" s="1"/>
  <c r="G12" i="159"/>
  <c r="G40" i="31" s="1"/>
  <c r="F40" i="31"/>
  <c r="AA25" i="173"/>
  <c r="AB25" i="173" s="1"/>
  <c r="AC25" i="173" s="1"/>
  <c r="AD25" i="173" s="1"/>
  <c r="AE25" i="173" s="1"/>
  <c r="AF25" i="173" s="1"/>
  <c r="AG25" i="173" s="1"/>
  <c r="AH25" i="173" s="1"/>
  <c r="AI25" i="173" s="1"/>
  <c r="AJ25" i="173" s="1"/>
  <c r="AK25" i="173" s="1"/>
  <c r="AL25" i="173" s="1"/>
  <c r="AM25" i="173" s="1"/>
  <c r="AN25" i="173" s="1"/>
  <c r="AO25" i="173" s="1"/>
  <c r="AP25" i="173" s="1"/>
  <c r="AQ25" i="173" s="1"/>
  <c r="AR25" i="173" s="1"/>
  <c r="AS25" i="173" s="1"/>
  <c r="U20" i="173"/>
  <c r="V20" i="173"/>
  <c r="W20" i="173" s="1"/>
  <c r="X20" i="173" s="1"/>
  <c r="Y20" i="173" s="1"/>
  <c r="Z20" i="173" s="1"/>
  <c r="AA20" i="173" s="1"/>
  <c r="AB20" i="173" s="1"/>
  <c r="AC20" i="173" s="1"/>
  <c r="AD20" i="173" s="1"/>
  <c r="AE20" i="173" s="1"/>
  <c r="AF20" i="173" s="1"/>
  <c r="AG20" i="173" s="1"/>
  <c r="AH20" i="173" s="1"/>
  <c r="AI20" i="173" s="1"/>
  <c r="AJ20" i="173" s="1"/>
  <c r="AK20" i="173" s="1"/>
  <c r="AL20" i="173" s="1"/>
  <c r="AM20" i="173" s="1"/>
  <c r="AN20" i="173" s="1"/>
  <c r="AO20" i="173" s="1"/>
  <c r="AP20" i="173" s="1"/>
  <c r="AQ20" i="173" s="1"/>
  <c r="AR20" i="173" s="1"/>
  <c r="AS20" i="173" s="1"/>
  <c r="AA26" i="173"/>
  <c r="AB26" i="173" s="1"/>
  <c r="AC26" i="173" s="1"/>
  <c r="AD26" i="173" s="1"/>
  <c r="AE26" i="173" s="1"/>
  <c r="AF26" i="173" s="1"/>
  <c r="AG26" i="173" s="1"/>
  <c r="AH26" i="173" s="1"/>
  <c r="AI26" i="173" s="1"/>
  <c r="AJ26" i="173" s="1"/>
  <c r="AK26" i="173" s="1"/>
  <c r="AL26" i="173" s="1"/>
  <c r="AM26" i="173" s="1"/>
  <c r="AN26" i="173" s="1"/>
  <c r="AO26" i="173" s="1"/>
  <c r="AP26" i="173" s="1"/>
  <c r="AQ26" i="173" s="1"/>
  <c r="AR26" i="173" s="1"/>
  <c r="AS26" i="173" s="1"/>
  <c r="H14" i="159"/>
  <c r="G42" i="31"/>
  <c r="G31" i="159"/>
  <c r="F48" i="31"/>
  <c r="Q14" i="172"/>
  <c r="P20" i="172"/>
  <c r="T17" i="172"/>
  <c r="O14" i="172"/>
  <c r="K14" i="172"/>
  <c r="L14" i="172"/>
  <c r="N14" i="172"/>
  <c r="J14" i="172"/>
  <c r="E37" i="175" s="1"/>
  <c r="M14" i="172"/>
  <c r="AA24" i="173"/>
  <c r="AB24" i="173" s="1"/>
  <c r="AC24" i="173"/>
  <c r="AD24" i="173" s="1"/>
  <c r="AE24" i="173"/>
  <c r="AF24" i="173" s="1"/>
  <c r="AG24" i="173" s="1"/>
  <c r="AH24" i="173" s="1"/>
  <c r="AI24" i="173" s="1"/>
  <c r="AJ24" i="173" s="1"/>
  <c r="AK24" i="173" s="1"/>
  <c r="AL24" i="173" s="1"/>
  <c r="AM24" i="173" s="1"/>
  <c r="AN24" i="173" s="1"/>
  <c r="AO24" i="173" s="1"/>
  <c r="AP24" i="173" s="1"/>
  <c r="AQ24" i="173" s="1"/>
  <c r="AR24" i="173" s="1"/>
  <c r="AS24" i="173" s="1"/>
  <c r="AE29" i="173"/>
  <c r="AF29" i="173"/>
  <c r="AG29" i="173" s="1"/>
  <c r="AH29" i="173" s="1"/>
  <c r="AI29" i="173" s="1"/>
  <c r="AJ29" i="173" s="1"/>
  <c r="AK29" i="173" s="1"/>
  <c r="AL29" i="173"/>
  <c r="AM29" i="173" s="1"/>
  <c r="AN29" i="173" s="1"/>
  <c r="AO29" i="173" s="1"/>
  <c r="AP29" i="173" s="1"/>
  <c r="AQ29" i="173" s="1"/>
  <c r="AR29" i="173" s="1"/>
  <c r="AS29" i="173" s="1"/>
  <c r="AE30" i="173"/>
  <c r="AF30" i="173" s="1"/>
  <c r="AG30" i="173" s="1"/>
  <c r="AH30" i="173" s="1"/>
  <c r="AI30" i="173" s="1"/>
  <c r="AJ30" i="173" s="1"/>
  <c r="AK30" i="173" s="1"/>
  <c r="AL30" i="173" s="1"/>
  <c r="AM30" i="173" s="1"/>
  <c r="AN30" i="173" s="1"/>
  <c r="AO30" i="173" s="1"/>
  <c r="AP30" i="173" s="1"/>
  <c r="AQ30" i="173" s="1"/>
  <c r="AR30" i="173" s="1"/>
  <c r="AS30" i="173" s="1"/>
  <c r="AI35" i="173"/>
  <c r="AJ35" i="173"/>
  <c r="AK35" i="173" s="1"/>
  <c r="AL35" i="173" s="1"/>
  <c r="AM35" i="173" s="1"/>
  <c r="AN35" i="173" s="1"/>
  <c r="AO35" i="173" s="1"/>
  <c r="AP35" i="173" s="1"/>
  <c r="AQ35" i="173" s="1"/>
  <c r="AR35" i="173" s="1"/>
  <c r="AS35" i="173" s="1"/>
  <c r="O14" i="173"/>
  <c r="P14" i="173" s="1"/>
  <c r="Q14" i="173"/>
  <c r="R14" i="173" s="1"/>
  <c r="S14" i="173"/>
  <c r="T14" i="173" s="1"/>
  <c r="U14" i="173" s="1"/>
  <c r="V14" i="173" s="1"/>
  <c r="W14" i="173" s="1"/>
  <c r="X14" i="173" s="1"/>
  <c r="Y14" i="173" s="1"/>
  <c r="Z14" i="173" s="1"/>
  <c r="AA14" i="173" s="1"/>
  <c r="AB14" i="173" s="1"/>
  <c r="AC14" i="173" s="1"/>
  <c r="AD14" i="173" s="1"/>
  <c r="AE14" i="173" s="1"/>
  <c r="AF14" i="173" s="1"/>
  <c r="AG14" i="173" s="1"/>
  <c r="AH14" i="173" s="1"/>
  <c r="AI14" i="173" s="1"/>
  <c r="AJ14" i="173" s="1"/>
  <c r="AK14" i="173" s="1"/>
  <c r="AL14" i="173" s="1"/>
  <c r="AM14" i="173" s="1"/>
  <c r="AN14" i="173" s="1"/>
  <c r="AO14" i="173" s="1"/>
  <c r="AP14" i="173" s="1"/>
  <c r="AQ14" i="173" s="1"/>
  <c r="AR14" i="173" s="1"/>
  <c r="AS14" i="173" s="1"/>
  <c r="P9" i="173"/>
  <c r="Q9" i="173" s="1"/>
  <c r="R9" i="173"/>
  <c r="S9" i="173" s="1"/>
  <c r="T9" i="173"/>
  <c r="U9" i="173" s="1"/>
  <c r="V9" i="173" s="1"/>
  <c r="W9" i="173" s="1"/>
  <c r="X9" i="173" s="1"/>
  <c r="Y9" i="173" s="1"/>
  <c r="Z9" i="173" s="1"/>
  <c r="AA9" i="173" s="1"/>
  <c r="AB9" i="173" s="1"/>
  <c r="AC9" i="173" s="1"/>
  <c r="AD9" i="173" s="1"/>
  <c r="AE9" i="173" s="1"/>
  <c r="AF9" i="173" s="1"/>
  <c r="AG9" i="173" s="1"/>
  <c r="AH9" i="173" s="1"/>
  <c r="AI9" i="173" s="1"/>
  <c r="AJ9" i="173" s="1"/>
  <c r="AK9" i="173" s="1"/>
  <c r="AL9" i="173" s="1"/>
  <c r="AM9" i="173" s="1"/>
  <c r="AN9" i="173" s="1"/>
  <c r="AO9" i="173" s="1"/>
  <c r="AP9" i="173" s="1"/>
  <c r="AQ9" i="173" s="1"/>
  <c r="AR9" i="173" s="1"/>
  <c r="AS9" i="173" s="1"/>
  <c r="O12" i="173"/>
  <c r="P12" i="173" s="1"/>
  <c r="Q12" i="173" s="1"/>
  <c r="R12" i="173" s="1"/>
  <c r="S12" i="173" s="1"/>
  <c r="T12" i="173" s="1"/>
  <c r="U12" i="173" s="1"/>
  <c r="V12" i="173" s="1"/>
  <c r="W12" i="173" s="1"/>
  <c r="X12" i="173" s="1"/>
  <c r="Y12" i="173" s="1"/>
  <c r="Z12" i="173" s="1"/>
  <c r="AA12" i="173" s="1"/>
  <c r="AB12" i="173" s="1"/>
  <c r="AC12" i="173"/>
  <c r="AD12" i="173" s="1"/>
  <c r="AE12" i="173" s="1"/>
  <c r="AF12" i="173" s="1"/>
  <c r="AG12" i="173" s="1"/>
  <c r="AH12" i="173" s="1"/>
  <c r="AI12" i="173" s="1"/>
  <c r="AJ12" i="173" s="1"/>
  <c r="AK12" i="173" s="1"/>
  <c r="AL12" i="173" s="1"/>
  <c r="AM12" i="173" s="1"/>
  <c r="AN12" i="173" s="1"/>
  <c r="AO12" i="173" s="1"/>
  <c r="AP12" i="173" s="1"/>
  <c r="AQ12" i="173" s="1"/>
  <c r="AR12" i="173" s="1"/>
  <c r="AS12" i="173" s="1"/>
  <c r="AI32" i="173"/>
  <c r="AJ32" i="173"/>
  <c r="AK32" i="173" s="1"/>
  <c r="AL32" i="173"/>
  <c r="AM32" i="173" s="1"/>
  <c r="AN32" i="173"/>
  <c r="AO32" i="173" s="1"/>
  <c r="AP32" i="173" s="1"/>
  <c r="AQ32" i="173" s="1"/>
  <c r="AR32" i="173" s="1"/>
  <c r="AS32" i="173" s="1"/>
  <c r="AM38" i="173"/>
  <c r="AN38" i="173" s="1"/>
  <c r="AO38" i="173"/>
  <c r="AP38" i="173" s="1"/>
  <c r="AQ38" i="173" s="1"/>
  <c r="AR38" i="173" s="1"/>
  <c r="AS38" i="173" s="1"/>
  <c r="AQ40" i="173"/>
  <c r="AR40" i="173"/>
  <c r="AS40" i="173" s="1"/>
  <c r="AC28" i="173"/>
  <c r="AD28" i="173" s="1"/>
  <c r="AE28" i="173" s="1"/>
  <c r="AF28" i="173" s="1"/>
  <c r="AG28" i="173" s="1"/>
  <c r="AH28" i="173" s="1"/>
  <c r="AI28" i="173"/>
  <c r="AJ28" i="173" s="1"/>
  <c r="AK28" i="173" s="1"/>
  <c r="AL28" i="173" s="1"/>
  <c r="AM28" i="173" s="1"/>
  <c r="AN28" i="173" s="1"/>
  <c r="AO28" i="173" s="1"/>
  <c r="AP28" i="173" s="1"/>
  <c r="AQ28" i="173" s="1"/>
  <c r="AR28" i="173" s="1"/>
  <c r="AS28" i="173" s="1"/>
  <c r="O8" i="173"/>
  <c r="P8" i="173" s="1"/>
  <c r="Q8" i="173"/>
  <c r="R8" i="173" s="1"/>
  <c r="S8" i="173"/>
  <c r="T8" i="173" s="1"/>
  <c r="U8" i="173" s="1"/>
  <c r="V8" i="173" s="1"/>
  <c r="W8" i="173" s="1"/>
  <c r="X8" i="173" s="1"/>
  <c r="Y8" i="173" s="1"/>
  <c r="Z8" i="173" s="1"/>
  <c r="AA8" i="173" s="1"/>
  <c r="AB8" i="173" s="1"/>
  <c r="AC8" i="173" s="1"/>
  <c r="AD8" i="173" s="1"/>
  <c r="AE8" i="173" s="1"/>
  <c r="AF8" i="173" s="1"/>
  <c r="AG8" i="173" s="1"/>
  <c r="AH8" i="173" s="1"/>
  <c r="AI8" i="173" s="1"/>
  <c r="AJ8" i="173" s="1"/>
  <c r="AK8" i="173" s="1"/>
  <c r="AL8" i="173" s="1"/>
  <c r="AM8" i="173" s="1"/>
  <c r="AN8" i="173" s="1"/>
  <c r="AO8" i="173" s="1"/>
  <c r="AP8" i="173" s="1"/>
  <c r="AQ8" i="173" s="1"/>
  <c r="AR8" i="173" s="1"/>
  <c r="AS8" i="173" s="1"/>
  <c r="O10" i="173"/>
  <c r="P10" i="173" s="1"/>
  <c r="Q10" i="173"/>
  <c r="R10" i="173" s="1"/>
  <c r="S10" i="173"/>
  <c r="T10" i="173" s="1"/>
  <c r="U10" i="173" s="1"/>
  <c r="V10" i="173" s="1"/>
  <c r="W10" i="173" s="1"/>
  <c r="X10" i="173" s="1"/>
  <c r="Y10" i="173" s="1"/>
  <c r="Z10" i="173" s="1"/>
  <c r="AA10" i="173" s="1"/>
  <c r="AB10" i="173" s="1"/>
  <c r="AC10" i="173" s="1"/>
  <c r="AD10" i="173" s="1"/>
  <c r="AE10" i="173" s="1"/>
  <c r="AF10" i="173" s="1"/>
  <c r="AG10" i="173" s="1"/>
  <c r="AH10" i="173" s="1"/>
  <c r="AI10" i="173"/>
  <c r="AJ10" i="173" s="1"/>
  <c r="AK10" i="173" s="1"/>
  <c r="AL10" i="173" s="1"/>
  <c r="AM10" i="173" s="1"/>
  <c r="AN10" i="173" s="1"/>
  <c r="AO10" i="173" s="1"/>
  <c r="AP10" i="173" s="1"/>
  <c r="AQ10" i="173" s="1"/>
  <c r="AR10" i="173" s="1"/>
  <c r="AS10" i="173" s="1"/>
  <c r="N13" i="173"/>
  <c r="O13" i="173"/>
  <c r="P13" i="173" s="1"/>
  <c r="Q13" i="173"/>
  <c r="R13" i="173" s="1"/>
  <c r="S13" i="173" s="1"/>
  <c r="T13" i="173" s="1"/>
  <c r="U13" i="173" s="1"/>
  <c r="V13" i="173" s="1"/>
  <c r="W13" i="173" s="1"/>
  <c r="X13" i="173" s="1"/>
  <c r="Y13" i="173" s="1"/>
  <c r="Z13" i="173" s="1"/>
  <c r="AA13" i="173" s="1"/>
  <c r="AB13" i="173" s="1"/>
  <c r="AC13" i="173" s="1"/>
  <c r="AD13" i="173" s="1"/>
  <c r="AE13" i="173" s="1"/>
  <c r="AF13" i="173" s="1"/>
  <c r="AG13" i="173" s="1"/>
  <c r="AH13" i="173" s="1"/>
  <c r="AI13" i="173" s="1"/>
  <c r="AJ13" i="173" s="1"/>
  <c r="AK13" i="173" s="1"/>
  <c r="AL13" i="173" s="1"/>
  <c r="AM13" i="173" s="1"/>
  <c r="AN13" i="173" s="1"/>
  <c r="AO13" i="173" s="1"/>
  <c r="AP13" i="173" s="1"/>
  <c r="AQ13" i="173" s="1"/>
  <c r="AR13" i="173" s="1"/>
  <c r="AS13" i="173" s="1"/>
  <c r="O7" i="173"/>
  <c r="P7" i="173" s="1"/>
  <c r="Q7" i="173"/>
  <c r="R7" i="173" s="1"/>
  <c r="S7" i="173" s="1"/>
  <c r="T7" i="173" s="1"/>
  <c r="U7" i="173" s="1"/>
  <c r="V7" i="173" s="1"/>
  <c r="W7" i="173" s="1"/>
  <c r="X7" i="173" s="1"/>
  <c r="Y7" i="173"/>
  <c r="Z7" i="173" s="1"/>
  <c r="AA7" i="173" s="1"/>
  <c r="AB7" i="173" s="1"/>
  <c r="AC7" i="173" s="1"/>
  <c r="AD7" i="173" s="1"/>
  <c r="AE7" i="173" s="1"/>
  <c r="AF7" i="173" s="1"/>
  <c r="AG7" i="173" s="1"/>
  <c r="AH7" i="173" s="1"/>
  <c r="AI7" i="173" s="1"/>
  <c r="AJ7" i="173" s="1"/>
  <c r="AK7" i="173" s="1"/>
  <c r="AL7" i="173" s="1"/>
  <c r="AM7" i="173" s="1"/>
  <c r="AN7" i="173" s="1"/>
  <c r="AO7" i="173"/>
  <c r="AP7" i="173" s="1"/>
  <c r="AQ7" i="173" s="1"/>
  <c r="AR7" i="173" s="1"/>
  <c r="AS7" i="173" s="1"/>
  <c r="N11" i="173"/>
  <c r="O11" i="173"/>
  <c r="P11" i="173" s="1"/>
  <c r="Q11" i="173" s="1"/>
  <c r="R11" i="173" s="1"/>
  <c r="S11" i="173" s="1"/>
  <c r="T11" i="173" s="1"/>
  <c r="U11" i="173" s="1"/>
  <c r="V11" i="173" s="1"/>
  <c r="W11" i="173" s="1"/>
  <c r="X11" i="173" s="1"/>
  <c r="Y11" i="173" s="1"/>
  <c r="Z11" i="173" s="1"/>
  <c r="AA11" i="173" s="1"/>
  <c r="AB11" i="173" s="1"/>
  <c r="AC11" i="173" s="1"/>
  <c r="AD11" i="173" s="1"/>
  <c r="AE11" i="173" s="1"/>
  <c r="AF11" i="173" s="1"/>
  <c r="AG11" i="173" s="1"/>
  <c r="AH11" i="173" s="1"/>
  <c r="AI11" i="173" s="1"/>
  <c r="AJ11" i="173" s="1"/>
  <c r="AK11" i="173" s="1"/>
  <c r="AL11" i="173" s="1"/>
  <c r="AM11" i="173" s="1"/>
  <c r="AN11" i="173" s="1"/>
  <c r="AO11" i="173" s="1"/>
  <c r="AP11" i="173" s="1"/>
  <c r="AQ11" i="173" s="1"/>
  <c r="AR11" i="173" s="1"/>
  <c r="AS11" i="173" s="1"/>
  <c r="O4" i="173"/>
  <c r="P4" i="173" s="1"/>
  <c r="Q4" i="173" s="1"/>
  <c r="R4" i="173" s="1"/>
  <c r="S4" i="173" s="1"/>
  <c r="T4" i="173" s="1"/>
  <c r="U4" i="173" s="1"/>
  <c r="V4" i="173" s="1"/>
  <c r="W4" i="173" s="1"/>
  <c r="X4" i="173" s="1"/>
  <c r="Y4" i="173" s="1"/>
  <c r="Z4" i="173" s="1"/>
  <c r="AA4" i="173" s="1"/>
  <c r="AB4" i="173" s="1"/>
  <c r="AC4" i="173" s="1"/>
  <c r="AD4" i="173" s="1"/>
  <c r="AE4" i="173"/>
  <c r="AF4" i="173" s="1"/>
  <c r="AG4" i="173" s="1"/>
  <c r="AH4" i="173" s="1"/>
  <c r="AI4" i="173" s="1"/>
  <c r="AJ4" i="173" s="1"/>
  <c r="AK4" i="173" s="1"/>
  <c r="AL4" i="173" s="1"/>
  <c r="AM4" i="173" s="1"/>
  <c r="AN4" i="173" s="1"/>
  <c r="AO4" i="173" s="1"/>
  <c r="AP4" i="173" s="1"/>
  <c r="AQ4" i="173" s="1"/>
  <c r="AR4" i="173" s="1"/>
  <c r="AS4" i="173" s="1"/>
  <c r="O6" i="173"/>
  <c r="P6" i="173" s="1"/>
  <c r="Q6" i="173" s="1"/>
  <c r="R6" i="173" s="1"/>
  <c r="S6" i="173" s="1"/>
  <c r="T6" i="173" s="1"/>
  <c r="U6" i="173" s="1"/>
  <c r="V6" i="173" s="1"/>
  <c r="W6" i="173" s="1"/>
  <c r="X6" i="173" s="1"/>
  <c r="Y6" i="173" s="1"/>
  <c r="Z6" i="173" s="1"/>
  <c r="AA6" i="173" s="1"/>
  <c r="AB6" i="173" s="1"/>
  <c r="AC6" i="173" s="1"/>
  <c r="AD6" i="173" s="1"/>
  <c r="AE6" i="173" s="1"/>
  <c r="AF6" i="173" s="1"/>
  <c r="AG6" i="173" s="1"/>
  <c r="AH6" i="173" s="1"/>
  <c r="AI6" i="173" s="1"/>
  <c r="AJ6" i="173" s="1"/>
  <c r="AK6" i="173" s="1"/>
  <c r="AL6" i="173" s="1"/>
  <c r="AM6" i="173" s="1"/>
  <c r="AN6" i="173" s="1"/>
  <c r="AO6" i="173" s="1"/>
  <c r="AP6" i="173" s="1"/>
  <c r="AQ6" i="173" s="1"/>
  <c r="AR6" i="173" s="1"/>
  <c r="AS6" i="173" s="1"/>
  <c r="N20" i="172"/>
  <c r="N19" i="172"/>
  <c r="L19" i="172"/>
  <c r="L20" i="172"/>
  <c r="B12" i="174"/>
  <c r="M19" i="172"/>
  <c r="M20" i="172"/>
  <c r="K20" i="172"/>
  <c r="K19" i="172"/>
  <c r="I20" i="172"/>
  <c r="I19" i="172"/>
  <c r="J20" i="172"/>
  <c r="J19" i="172"/>
  <c r="O19" i="172"/>
  <c r="E41" i="31"/>
  <c r="E49" i="31"/>
  <c r="J24" i="159"/>
  <c r="I14" i="159"/>
  <c r="H42" i="31"/>
  <c r="H12" i="159"/>
  <c r="G32" i="159"/>
  <c r="F49" i="31"/>
  <c r="H31" i="159"/>
  <c r="I31" i="159" s="1"/>
  <c r="J31" i="159" s="1"/>
  <c r="J48" i="31" s="1"/>
  <c r="G48" i="31"/>
  <c r="G13" i="159"/>
  <c r="H13" i="159" s="1"/>
  <c r="H41" i="31" s="1"/>
  <c r="F41" i="31"/>
  <c r="Q19" i="172"/>
  <c r="Q20" i="172"/>
  <c r="R14" i="172"/>
  <c r="Q4" i="172"/>
  <c r="H5" i="172"/>
  <c r="T5" i="172" s="1"/>
  <c r="H6" i="172"/>
  <c r="L6" i="172"/>
  <c r="H7" i="172"/>
  <c r="H8" i="172"/>
  <c r="L8" i="172"/>
  <c r="H9" i="172"/>
  <c r="S9" i="172"/>
  <c r="H4" i="172"/>
  <c r="N4" i="172"/>
  <c r="N17" i="172"/>
  <c r="H8" i="174"/>
  <c r="D30" i="159" s="1"/>
  <c r="G8" i="174"/>
  <c r="D11" i="159" s="1"/>
  <c r="D39" i="31" s="1"/>
  <c r="K24" i="159"/>
  <c r="H48" i="31"/>
  <c r="I12" i="159"/>
  <c r="H40" i="31"/>
  <c r="H32" i="159"/>
  <c r="H49" i="31" s="1"/>
  <c r="G49" i="31"/>
  <c r="R19" i="172"/>
  <c r="R8" i="172"/>
  <c r="P9" i="172"/>
  <c r="O8" i="172"/>
  <c r="N8" i="172"/>
  <c r="P5" i="172"/>
  <c r="S8" i="172"/>
  <c r="K8" i="172"/>
  <c r="L5" i="172"/>
  <c r="M6" i="172"/>
  <c r="O4" i="172"/>
  <c r="K4" i="172"/>
  <c r="O9" i="172"/>
  <c r="K9" i="172"/>
  <c r="T6" i="172"/>
  <c r="O5" i="172"/>
  <c r="K5" i="172"/>
  <c r="Q8" i="172"/>
  <c r="M8" i="172"/>
  <c r="O6" i="172"/>
  <c r="K6" i="172"/>
  <c r="M4" i="172"/>
  <c r="M17" i="172" s="1"/>
  <c r="Q9" i="172"/>
  <c r="T8" i="172"/>
  <c r="P8" i="172"/>
  <c r="R6" i="172"/>
  <c r="N6" i="172"/>
  <c r="P4" i="172"/>
  <c r="L4" i="172"/>
  <c r="Q6" i="172"/>
  <c r="G2" i="162"/>
  <c r="H2" i="162"/>
  <c r="I2" i="162"/>
  <c r="J2" i="162"/>
  <c r="K2" i="162" s="1"/>
  <c r="L2" i="162" s="1"/>
  <c r="M2" i="162" s="1"/>
  <c r="N2" i="162" s="1"/>
  <c r="O2" i="162" s="1"/>
  <c r="P2" i="162" s="1"/>
  <c r="Q2" i="162" s="1"/>
  <c r="L17" i="172"/>
  <c r="O17" i="172"/>
  <c r="P17" i="172"/>
  <c r="J18" i="172"/>
  <c r="J17" i="172"/>
  <c r="I18" i="172"/>
  <c r="D37" i="175"/>
  <c r="I17" i="172"/>
  <c r="K17" i="172"/>
  <c r="L24" i="159"/>
  <c r="I32" i="159"/>
  <c r="I49" i="31" s="1"/>
  <c r="I48" i="31"/>
  <c r="I13" i="159"/>
  <c r="I41" i="31" s="1"/>
  <c r="J16" i="172"/>
  <c r="I16" i="172"/>
  <c r="G104" i="162"/>
  <c r="H104" i="162"/>
  <c r="I104" i="162"/>
  <c r="J104" i="162" s="1"/>
  <c r="K104" i="162" s="1"/>
  <c r="L104" i="162" s="1"/>
  <c r="M104" i="162"/>
  <c r="N104" i="162" s="1"/>
  <c r="O104" i="162" s="1"/>
  <c r="P104" i="162" s="1"/>
  <c r="Q104" i="162" s="1"/>
  <c r="F105" i="162"/>
  <c r="E105" i="162"/>
  <c r="D105" i="162"/>
  <c r="G72" i="162"/>
  <c r="H72" i="162" s="1"/>
  <c r="I72" i="162"/>
  <c r="J72" i="162" s="1"/>
  <c r="K72" i="162" s="1"/>
  <c r="L72" i="162" s="1"/>
  <c r="L73" i="162" s="1"/>
  <c r="F73" i="162"/>
  <c r="E73" i="162"/>
  <c r="D73" i="162"/>
  <c r="D47" i="31"/>
  <c r="D36" i="175"/>
  <c r="D42" i="175"/>
  <c r="D43" i="175"/>
  <c r="M24" i="159"/>
  <c r="J13" i="159"/>
  <c r="K31" i="159"/>
  <c r="J32" i="159"/>
  <c r="M72" i="162"/>
  <c r="C20" i="4"/>
  <c r="J56" i="166"/>
  <c r="J55" i="166"/>
  <c r="J47" i="166"/>
  <c r="J40" i="166"/>
  <c r="J41" i="166"/>
  <c r="J32" i="166"/>
  <c r="J28" i="166"/>
  <c r="J54" i="166"/>
  <c r="J53" i="166"/>
  <c r="J51" i="166"/>
  <c r="J50" i="166"/>
  <c r="J46" i="166"/>
  <c r="J45" i="166"/>
  <c r="J39" i="166"/>
  <c r="J38" i="166"/>
  <c r="J36" i="166"/>
  <c r="J35" i="166"/>
  <c r="J31" i="166"/>
  <c r="J30" i="166"/>
  <c r="V30" i="166" s="1"/>
  <c r="J27" i="166"/>
  <c r="J26" i="166"/>
  <c r="C19" i="4"/>
  <c r="G6" i="4"/>
  <c r="H6" i="4" s="1"/>
  <c r="J12" i="166"/>
  <c r="J21" i="166"/>
  <c r="J13" i="166"/>
  <c r="J7" i="166"/>
  <c r="J20" i="166"/>
  <c r="J19" i="166"/>
  <c r="J17" i="166"/>
  <c r="J16" i="166"/>
  <c r="J11" i="166"/>
  <c r="J10" i="166"/>
  <c r="J6" i="166"/>
  <c r="J5" i="166"/>
  <c r="K5" i="166" s="1"/>
  <c r="I6" i="4"/>
  <c r="J6" i="4" s="1"/>
  <c r="K6" i="4" s="1"/>
  <c r="L6" i="4" s="1"/>
  <c r="M6" i="4" s="1"/>
  <c r="N6" i="4" s="1"/>
  <c r="O6" i="4" s="1"/>
  <c r="P6" i="4" s="1"/>
  <c r="Q6" i="4" s="1"/>
  <c r="H56" i="166"/>
  <c r="AM56" i="166"/>
  <c r="H55" i="166"/>
  <c r="H52" i="166"/>
  <c r="H54" i="166" s="1"/>
  <c r="AF54" i="166" s="1"/>
  <c r="H49" i="166"/>
  <c r="H51" i="166"/>
  <c r="H47" i="166"/>
  <c r="H44" i="166"/>
  <c r="H41" i="166"/>
  <c r="H40" i="166"/>
  <c r="T40" i="166" s="1"/>
  <c r="H37" i="166"/>
  <c r="H34" i="166"/>
  <c r="H32" i="166"/>
  <c r="H29" i="166"/>
  <c r="H30" i="166" s="1"/>
  <c r="H28" i="166"/>
  <c r="H25" i="166"/>
  <c r="H21" i="166"/>
  <c r="H18" i="166"/>
  <c r="H20" i="166"/>
  <c r="H15" i="166"/>
  <c r="H13" i="166"/>
  <c r="H12" i="166"/>
  <c r="H9" i="166"/>
  <c r="H8" i="166" s="1"/>
  <c r="H7" i="166"/>
  <c r="H4" i="166"/>
  <c r="H6" i="166" s="1"/>
  <c r="AL12" i="166"/>
  <c r="K12" i="166"/>
  <c r="T12" i="166"/>
  <c r="O12" i="166"/>
  <c r="S12" i="166"/>
  <c r="W12" i="166"/>
  <c r="AE12" i="166"/>
  <c r="AI12" i="166"/>
  <c r="L12" i="166"/>
  <c r="AJ12" i="166"/>
  <c r="M12" i="166"/>
  <c r="Q12" i="166"/>
  <c r="Y12" i="166"/>
  <c r="AC12" i="166"/>
  <c r="AG12" i="166"/>
  <c r="N12" i="166"/>
  <c r="R12" i="166"/>
  <c r="Z12" i="166"/>
  <c r="AH12" i="166"/>
  <c r="P12" i="166"/>
  <c r="AB12" i="166"/>
  <c r="H5" i="166"/>
  <c r="W13" i="166"/>
  <c r="L13" i="166"/>
  <c r="P13" i="166"/>
  <c r="T13" i="166"/>
  <c r="AB13" i="166"/>
  <c r="AF13" i="166"/>
  <c r="AJ13" i="166"/>
  <c r="AG13" i="166"/>
  <c r="N13" i="166"/>
  <c r="R13" i="166"/>
  <c r="Z13" i="166"/>
  <c r="AD13" i="166"/>
  <c r="AH13" i="166"/>
  <c r="O13" i="166"/>
  <c r="S13" i="166"/>
  <c r="AA13" i="166"/>
  <c r="AI13" i="166"/>
  <c r="K13" i="166"/>
  <c r="M13" i="166"/>
  <c r="AC13" i="166"/>
  <c r="AK13" i="166"/>
  <c r="H33" i="166"/>
  <c r="H35" i="166"/>
  <c r="H36" i="166"/>
  <c r="AJ55" i="166"/>
  <c r="AB55" i="166"/>
  <c r="L55" i="166"/>
  <c r="AF55" i="166"/>
  <c r="X55" i="166"/>
  <c r="W55" i="166"/>
  <c r="AA55" i="166"/>
  <c r="O55" i="166"/>
  <c r="S55" i="166"/>
  <c r="AI55" i="166"/>
  <c r="K55" i="166"/>
  <c r="AG55" i="166"/>
  <c r="V55" i="166"/>
  <c r="AC55" i="166"/>
  <c r="U55" i="166"/>
  <c r="AK55" i="166"/>
  <c r="Z55" i="166"/>
  <c r="Y55" i="166"/>
  <c r="N55" i="166"/>
  <c r="AD55" i="166"/>
  <c r="R55" i="166"/>
  <c r="H11" i="166"/>
  <c r="H10" i="166"/>
  <c r="AJ40" i="166"/>
  <c r="X40" i="166"/>
  <c r="S40" i="166"/>
  <c r="AA40" i="166"/>
  <c r="AG40" i="166"/>
  <c r="M40" i="166"/>
  <c r="AK40" i="166"/>
  <c r="AD40" i="166"/>
  <c r="AH21" i="166"/>
  <c r="S21" i="166"/>
  <c r="Q21" i="166"/>
  <c r="AC21" i="166"/>
  <c r="K21" i="166"/>
  <c r="R21" i="166"/>
  <c r="AL21" i="166"/>
  <c r="AE21" i="166"/>
  <c r="AJ21" i="166"/>
  <c r="AF21" i="166"/>
  <c r="W32" i="166"/>
  <c r="AE41" i="166"/>
  <c r="S41" i="166"/>
  <c r="K41" i="166"/>
  <c r="AC41" i="166"/>
  <c r="Q41" i="166"/>
  <c r="AJ41" i="166"/>
  <c r="V41" i="166"/>
  <c r="AF41" i="166"/>
  <c r="L41" i="166"/>
  <c r="P41" i="166"/>
  <c r="H53" i="166"/>
  <c r="Q53" i="166" s="1"/>
  <c r="R7" i="166"/>
  <c r="AI7" i="166"/>
  <c r="AJ7" i="166"/>
  <c r="N7" i="166"/>
  <c r="AD7" i="166"/>
  <c r="H16" i="166"/>
  <c r="N16" i="166" s="1"/>
  <c r="AL28" i="166"/>
  <c r="AH28" i="166"/>
  <c r="U28" i="166"/>
  <c r="K28" i="166"/>
  <c r="AF28" i="166"/>
  <c r="N47" i="166"/>
  <c r="O47" i="166"/>
  <c r="R47" i="166"/>
  <c r="AI47" i="166"/>
  <c r="W47" i="166"/>
  <c r="Q47" i="166"/>
  <c r="AE56" i="166"/>
  <c r="S56" i="166"/>
  <c r="K56" i="166"/>
  <c r="AC56" i="166"/>
  <c r="U56" i="166"/>
  <c r="M56" i="166"/>
  <c r="Z56" i="166"/>
  <c r="AF56" i="166"/>
  <c r="P56" i="166"/>
  <c r="T56" i="166"/>
  <c r="AL56" i="166"/>
  <c r="AD56" i="166"/>
  <c r="AB56" i="166"/>
  <c r="AK11" i="166"/>
  <c r="AE11" i="166"/>
  <c r="AH11" i="166"/>
  <c r="W11" i="166"/>
  <c r="AF11" i="166"/>
  <c r="M11" i="166"/>
  <c r="AA11" i="166"/>
  <c r="O5" i="166"/>
  <c r="P5" i="166"/>
  <c r="T5" i="166"/>
  <c r="U5" i="166"/>
  <c r="N5" i="166"/>
  <c r="S5" i="166"/>
  <c r="W5" i="166"/>
  <c r="AJ54" i="166"/>
  <c r="X54" i="166"/>
  <c r="T54" i="166"/>
  <c r="AL54" i="166"/>
  <c r="AH54" i="166"/>
  <c r="V54" i="166"/>
  <c r="R54" i="166"/>
  <c r="AC54" i="166"/>
  <c r="U54" i="166"/>
  <c r="Y54" i="166"/>
  <c r="O54" i="166"/>
  <c r="AG54" i="166"/>
  <c r="W54" i="166"/>
  <c r="Q54" i="166"/>
  <c r="AK36" i="166"/>
  <c r="AG36" i="166"/>
  <c r="AC36" i="166"/>
  <c r="Y36" i="166"/>
  <c r="U36" i="166"/>
  <c r="Q36" i="166"/>
  <c r="M36" i="166"/>
  <c r="AI36" i="166"/>
  <c r="AE36" i="166"/>
  <c r="AA36" i="166"/>
  <c r="W36" i="166"/>
  <c r="S36" i="166"/>
  <c r="O36" i="166"/>
  <c r="K36" i="166"/>
  <c r="AH36" i="166"/>
  <c r="AF36" i="166"/>
  <c r="X36" i="166"/>
  <c r="P36" i="166"/>
  <c r="AJ36" i="166"/>
  <c r="AB36" i="166"/>
  <c r="T36" i="166"/>
  <c r="L36" i="166"/>
  <c r="Z36" i="166"/>
  <c r="R36" i="166"/>
  <c r="V36" i="166"/>
  <c r="AD36" i="166"/>
  <c r="N36" i="166"/>
  <c r="AL36" i="166"/>
  <c r="L16" i="166"/>
  <c r="U16" i="166"/>
  <c r="Y16" i="166"/>
  <c r="S16" i="166"/>
  <c r="W16" i="166"/>
  <c r="X16" i="166"/>
  <c r="K16" i="166"/>
  <c r="Y53" i="166"/>
  <c r="U53" i="166"/>
  <c r="W53" i="166"/>
  <c r="S53" i="166"/>
  <c r="V53" i="166"/>
  <c r="N53" i="166"/>
  <c r="X53" i="166"/>
  <c r="R53" i="166"/>
  <c r="S10" i="166"/>
  <c r="Q10" i="166"/>
  <c r="L10" i="166"/>
  <c r="P10" i="166"/>
  <c r="T10" i="166"/>
  <c r="X10" i="166"/>
  <c r="U10" i="166"/>
  <c r="N10" i="166"/>
  <c r="R10" i="166"/>
  <c r="V10" i="166"/>
  <c r="O10" i="166"/>
  <c r="W10" i="166"/>
  <c r="M10" i="166"/>
  <c r="Y10" i="166"/>
  <c r="K10" i="166"/>
  <c r="W35" i="166"/>
  <c r="S35" i="166"/>
  <c r="O35" i="166"/>
  <c r="K35" i="166"/>
  <c r="Y35" i="166"/>
  <c r="U35" i="166"/>
  <c r="Q35" i="166"/>
  <c r="M35" i="166"/>
  <c r="T35" i="166"/>
  <c r="R35" i="166"/>
  <c r="V35" i="166"/>
  <c r="N35" i="166"/>
  <c r="L35" i="166"/>
  <c r="X35" i="166"/>
  <c r="P35" i="166"/>
  <c r="AC6" i="166"/>
  <c r="N6" i="166"/>
  <c r="R6" i="166"/>
  <c r="V6" i="166"/>
  <c r="Z6" i="166"/>
  <c r="AD6" i="166"/>
  <c r="AH6" i="166"/>
  <c r="AL6" i="166"/>
  <c r="O6" i="166"/>
  <c r="AA6" i="166"/>
  <c r="L6" i="166"/>
  <c r="P6" i="166"/>
  <c r="T6" i="166"/>
  <c r="X6" i="166"/>
  <c r="AB6" i="166"/>
  <c r="AF6" i="166"/>
  <c r="AJ6" i="166"/>
  <c r="K6" i="166"/>
  <c r="M6" i="166"/>
  <c r="Q6" i="166"/>
  <c r="U6" i="166"/>
  <c r="Y6" i="166"/>
  <c r="AG6" i="166"/>
  <c r="AK6" i="166"/>
  <c r="S6" i="166"/>
  <c r="AN6" i="166"/>
  <c r="W6" i="166"/>
  <c r="AE6" i="166"/>
  <c r="AI6" i="166"/>
  <c r="Q110" i="162"/>
  <c r="B35" i="4"/>
  <c r="B36" i="4"/>
  <c r="B37" i="4"/>
  <c r="B38" i="4"/>
  <c r="B34" i="4"/>
  <c r="D15" i="31"/>
  <c r="B32" i="4"/>
  <c r="B29" i="4"/>
  <c r="B30" i="4"/>
  <c r="B31" i="4"/>
  <c r="B28" i="4"/>
  <c r="D13" i="31"/>
  <c r="D10" i="4"/>
  <c r="D11" i="4" s="1"/>
  <c r="D12" i="4" s="1"/>
  <c r="C10" i="4"/>
  <c r="C11" i="4" s="1"/>
  <c r="C12" i="4" s="1"/>
  <c r="F144" i="162"/>
  <c r="F142" i="162" s="1"/>
  <c r="G144" i="162"/>
  <c r="H144" i="162" s="1"/>
  <c r="I144" i="162" s="1"/>
  <c r="J144" i="162" s="1"/>
  <c r="K144" i="162" s="1"/>
  <c r="L144" i="162" s="1"/>
  <c r="M144" i="162" s="1"/>
  <c r="N144" i="162" s="1"/>
  <c r="O144" i="162" s="1"/>
  <c r="P144" i="162" s="1"/>
  <c r="Q144" i="162" s="1"/>
  <c r="F143" i="162"/>
  <c r="G143" i="162" s="1"/>
  <c r="E142" i="162"/>
  <c r="D142" i="162"/>
  <c r="C142" i="162"/>
  <c r="H140" i="162"/>
  <c r="I140" i="162"/>
  <c r="J140" i="162" s="1"/>
  <c r="K140" i="162" s="1"/>
  <c r="L140" i="162" s="1"/>
  <c r="M140" i="162"/>
  <c r="N140" i="162" s="1"/>
  <c r="O140" i="162" s="1"/>
  <c r="P140" i="162" s="1"/>
  <c r="Q140" i="162"/>
  <c r="D138" i="162"/>
  <c r="C138" i="162"/>
  <c r="H135" i="162"/>
  <c r="I135" i="162"/>
  <c r="J135" i="162" s="1"/>
  <c r="K135" i="162" s="1"/>
  <c r="L135" i="162" s="1"/>
  <c r="M135" i="162"/>
  <c r="N135" i="162" s="1"/>
  <c r="O135" i="162" s="1"/>
  <c r="P135" i="162" s="1"/>
  <c r="Q135" i="162" s="1"/>
  <c r="E133" i="162"/>
  <c r="E137" i="162" s="1"/>
  <c r="D133" i="162"/>
  <c r="D137" i="162"/>
  <c r="C133" i="162"/>
  <c r="C137" i="162" s="1"/>
  <c r="F128" i="162"/>
  <c r="F130" i="162" s="1"/>
  <c r="F132" i="162"/>
  <c r="H132" i="162" s="1"/>
  <c r="I132" i="162" s="1"/>
  <c r="F125" i="162"/>
  <c r="F131" i="162" s="1"/>
  <c r="F124" i="162"/>
  <c r="E124" i="162"/>
  <c r="D124" i="162"/>
  <c r="D127" i="162"/>
  <c r="C124" i="162"/>
  <c r="C119" i="162"/>
  <c r="E119" i="162"/>
  <c r="H116" i="162"/>
  <c r="I116" i="162" s="1"/>
  <c r="J116" i="162" s="1"/>
  <c r="E112" i="162"/>
  <c r="D114" i="162"/>
  <c r="D118" i="162"/>
  <c r="E113" i="162"/>
  <c r="D111" i="162"/>
  <c r="E108" i="162"/>
  <c r="C108" i="162"/>
  <c r="G124" i="162"/>
  <c r="F93" i="162"/>
  <c r="G93" i="162"/>
  <c r="H93" i="162"/>
  <c r="I93" i="162" s="1"/>
  <c r="J93" i="162" s="1"/>
  <c r="K93" i="162" s="1"/>
  <c r="L93" i="162"/>
  <c r="M93" i="162" s="1"/>
  <c r="N93" i="162" s="1"/>
  <c r="O93" i="162" s="1"/>
  <c r="P93" i="162"/>
  <c r="Q93" i="162" s="1"/>
  <c r="F92" i="162"/>
  <c r="G92" i="162"/>
  <c r="H92" i="162"/>
  <c r="I92" i="162" s="1"/>
  <c r="E91" i="162"/>
  <c r="D91" i="162"/>
  <c r="C91" i="162"/>
  <c r="C90" i="162" s="1"/>
  <c r="E79" i="162"/>
  <c r="D79" i="162"/>
  <c r="E76" i="162"/>
  <c r="D76" i="162"/>
  <c r="F69" i="162"/>
  <c r="F68" i="162"/>
  <c r="E67" i="162"/>
  <c r="E66" i="162" s="1"/>
  <c r="D67" i="162"/>
  <c r="C67" i="162"/>
  <c r="H65" i="162"/>
  <c r="I65" i="162"/>
  <c r="E63" i="162"/>
  <c r="D63" i="162"/>
  <c r="H60" i="162"/>
  <c r="I60" i="162"/>
  <c r="J60" i="162" s="1"/>
  <c r="K60" i="162" s="1"/>
  <c r="L60" i="162" s="1"/>
  <c r="M60" i="162"/>
  <c r="N60" i="162" s="1"/>
  <c r="O60" i="162" s="1"/>
  <c r="P60" i="162" s="1"/>
  <c r="Q60" i="162" s="1"/>
  <c r="E58" i="162"/>
  <c r="E62" i="162"/>
  <c r="D58" i="162"/>
  <c r="D62" i="162"/>
  <c r="C58" i="162"/>
  <c r="C62" i="162"/>
  <c r="F49" i="162"/>
  <c r="F55" i="162" s="1"/>
  <c r="E49" i="162"/>
  <c r="E55" i="162" s="1"/>
  <c r="D49" i="162"/>
  <c r="D52" i="162"/>
  <c r="C49" i="162"/>
  <c r="F46" i="162"/>
  <c r="F45" i="162"/>
  <c r="F44" i="162" s="1"/>
  <c r="G45" i="162"/>
  <c r="E44" i="162"/>
  <c r="D44" i="162"/>
  <c r="C44" i="162"/>
  <c r="C40" i="162"/>
  <c r="C43" i="162" s="1"/>
  <c r="C19" i="162" s="1"/>
  <c r="C20" i="162" s="1"/>
  <c r="E35" i="162"/>
  <c r="E39" i="162" s="1"/>
  <c r="D33" i="162"/>
  <c r="D29" i="162"/>
  <c r="C19" i="159"/>
  <c r="C28" i="159"/>
  <c r="C33" i="159"/>
  <c r="F3" i="162"/>
  <c r="E3" i="162"/>
  <c r="D3" i="162"/>
  <c r="D9" i="4"/>
  <c r="E9" i="4"/>
  <c r="F9" i="4" s="1"/>
  <c r="G9" i="4" s="1"/>
  <c r="E40" i="162"/>
  <c r="E81" i="162"/>
  <c r="E132" i="162"/>
  <c r="D35" i="162"/>
  <c r="D39" i="162"/>
  <c r="C81" i="162"/>
  <c r="C32" i="162"/>
  <c r="C29" i="162"/>
  <c r="D32" i="162"/>
  <c r="G76" i="162"/>
  <c r="D130" i="162"/>
  <c r="E33" i="162"/>
  <c r="E34" i="162"/>
  <c r="D56" i="162"/>
  <c r="C80" i="162"/>
  <c r="F79" i="162"/>
  <c r="E82" i="162"/>
  <c r="E86" i="162"/>
  <c r="J86" i="162"/>
  <c r="K86" i="162" s="1"/>
  <c r="L86" i="162" s="1"/>
  <c r="M86" i="162" s="1"/>
  <c r="N86" i="162" s="1"/>
  <c r="O86" i="162" s="1"/>
  <c r="P86" i="162" s="1"/>
  <c r="Q86" i="162" s="1"/>
  <c r="C87" i="162"/>
  <c r="C35" i="162"/>
  <c r="C39" i="162"/>
  <c r="C82" i="162"/>
  <c r="C86" i="162" s="1"/>
  <c r="C6" i="31"/>
  <c r="E111" i="162"/>
  <c r="C56" i="162"/>
  <c r="E87" i="162"/>
  <c r="H89" i="162"/>
  <c r="I89" i="162"/>
  <c r="J89" i="162"/>
  <c r="K89" i="162" s="1"/>
  <c r="L89" i="162" s="1"/>
  <c r="M89" i="162" s="1"/>
  <c r="N89" i="162"/>
  <c r="O89" i="162" s="1"/>
  <c r="P89" i="162" s="1"/>
  <c r="Q89" i="162" s="1"/>
  <c r="E114" i="162"/>
  <c r="E118" i="162" s="1"/>
  <c r="D131" i="162"/>
  <c r="E138" i="162"/>
  <c r="C7" i="162"/>
  <c r="C34" i="162"/>
  <c r="D40" i="162"/>
  <c r="F106" i="162"/>
  <c r="F6" i="162"/>
  <c r="F7" i="162" s="1"/>
  <c r="C33" i="162"/>
  <c r="D57" i="162"/>
  <c r="E16" i="162"/>
  <c r="E15" i="162" s="1"/>
  <c r="C18" i="159" s="1"/>
  <c r="C22" i="159" s="1"/>
  <c r="C3" i="159"/>
  <c r="F109" i="162"/>
  <c r="C5" i="162"/>
  <c r="C57" i="162"/>
  <c r="E80" i="162"/>
  <c r="I80" i="162"/>
  <c r="J80" i="162"/>
  <c r="K80" i="162"/>
  <c r="L80" i="162" s="1"/>
  <c r="M80" i="162" s="1"/>
  <c r="C132" i="162"/>
  <c r="D132" i="162"/>
  <c r="E56" i="162"/>
  <c r="F50" i="162"/>
  <c r="D81" i="162"/>
  <c r="D87" i="162"/>
  <c r="D34" i="162"/>
  <c r="D16" i="162"/>
  <c r="D15" i="162" s="1"/>
  <c r="F53" i="162"/>
  <c r="F57" i="162" s="1"/>
  <c r="E57" i="162"/>
  <c r="D112" i="162"/>
  <c r="D108" i="162"/>
  <c r="C131" i="162"/>
  <c r="D119" i="162"/>
  <c r="D113" i="162"/>
  <c r="D80" i="162"/>
  <c r="H124" i="162"/>
  <c r="C3" i="31"/>
  <c r="E29" i="162"/>
  <c r="E32" i="162"/>
  <c r="C63" i="162"/>
  <c r="D82" i="162"/>
  <c r="D86" i="162"/>
  <c r="C113" i="162"/>
  <c r="C111" i="162"/>
  <c r="C114" i="162"/>
  <c r="C118" i="162"/>
  <c r="C112" i="162"/>
  <c r="C76" i="162"/>
  <c r="C79" i="162"/>
  <c r="E131" i="162"/>
  <c r="G79" i="162"/>
  <c r="H8" i="160"/>
  <c r="G8" i="160"/>
  <c r="F8" i="160"/>
  <c r="E8" i="160"/>
  <c r="D8" i="160"/>
  <c r="C8" i="160"/>
  <c r="H6" i="160"/>
  <c r="G6" i="160"/>
  <c r="F6" i="160"/>
  <c r="E6" i="160"/>
  <c r="D6" i="160"/>
  <c r="G3" i="4"/>
  <c r="H3" i="4"/>
  <c r="I3" i="4" s="1"/>
  <c r="J3" i="4" s="1"/>
  <c r="K3" i="4" s="1"/>
  <c r="L3" i="4"/>
  <c r="M3" i="4" s="1"/>
  <c r="N3" i="4" s="1"/>
  <c r="O3" i="4" s="1"/>
  <c r="P3" i="4" s="1"/>
  <c r="Q3" i="4" s="1"/>
  <c r="O58" i="31"/>
  <c r="O66" i="31"/>
  <c r="O13" i="144"/>
  <c r="P13" i="144"/>
  <c r="Q13" i="144"/>
  <c r="N13" i="144"/>
  <c r="L28" i="144"/>
  <c r="L29" i="144" s="1"/>
  <c r="K28" i="144"/>
  <c r="K29" i="144"/>
  <c r="K30" i="144"/>
  <c r="J28" i="144"/>
  <c r="J29" i="144" s="1"/>
  <c r="J30" i="144" s="1"/>
  <c r="I28" i="144"/>
  <c r="I29" i="144" s="1"/>
  <c r="I30" i="144" s="1"/>
  <c r="H28" i="144"/>
  <c r="H29" i="144"/>
  <c r="H30" i="144" s="1"/>
  <c r="G28" i="144"/>
  <c r="G29" i="144"/>
  <c r="G30" i="144"/>
  <c r="J24" i="144"/>
  <c r="K24" i="144" s="1"/>
  <c r="R6" i="144"/>
  <c r="S6" i="144"/>
  <c r="T6" i="144" s="1"/>
  <c r="U6" i="144" s="1"/>
  <c r="V6" i="144" s="1"/>
  <c r="W6" i="144" s="1"/>
  <c r="X6" i="144" s="1"/>
  <c r="Y6" i="144" s="1"/>
  <c r="Z6" i="144" s="1"/>
  <c r="AA6" i="144" s="1"/>
  <c r="AB6" i="144" s="1"/>
  <c r="AC6" i="144" s="1"/>
  <c r="R10" i="144"/>
  <c r="S10" i="144"/>
  <c r="T10" i="144" s="1"/>
  <c r="U10" i="144" s="1"/>
  <c r="V10" i="144" s="1"/>
  <c r="W10" i="144" s="1"/>
  <c r="X10" i="144" s="1"/>
  <c r="Y10" i="144" s="1"/>
  <c r="Z10" i="144" s="1"/>
  <c r="AA10" i="144" s="1"/>
  <c r="AB10" i="144" s="1"/>
  <c r="AC10" i="144" s="1"/>
  <c r="M23" i="144"/>
  <c r="N23" i="144"/>
  <c r="O23" i="144" s="1"/>
  <c r="P23" i="144" s="1"/>
  <c r="Q23" i="144" s="1"/>
  <c r="R23" i="144" s="1"/>
  <c r="S23" i="144" s="1"/>
  <c r="T23" i="144" s="1"/>
  <c r="U23" i="144" s="1"/>
  <c r="V23" i="144" s="1"/>
  <c r="W23" i="144" s="1"/>
  <c r="X23" i="144" s="1"/>
  <c r="M31" i="144"/>
  <c r="N31" i="144"/>
  <c r="O31" i="144" s="1"/>
  <c r="P31" i="144" s="1"/>
  <c r="Q31" i="144" s="1"/>
  <c r="R31" i="144" s="1"/>
  <c r="S31" i="144" s="1"/>
  <c r="T31" i="144" s="1"/>
  <c r="U31" i="144" s="1"/>
  <c r="V31" i="144" s="1"/>
  <c r="W31" i="144" s="1"/>
  <c r="X31" i="144" s="1"/>
  <c r="M35" i="144"/>
  <c r="N35" i="144"/>
  <c r="O35" i="144" s="1"/>
  <c r="P35" i="144" s="1"/>
  <c r="Q35" i="144" s="1"/>
  <c r="R35" i="144" s="1"/>
  <c r="S35" i="144" s="1"/>
  <c r="T35" i="144" s="1"/>
  <c r="U35" i="144" s="1"/>
  <c r="V35" i="144" s="1"/>
  <c r="W35" i="144" s="1"/>
  <c r="X35" i="144" s="1"/>
  <c r="R7" i="144"/>
  <c r="S7" i="144"/>
  <c r="T7" i="144" s="1"/>
  <c r="U7" i="144" s="1"/>
  <c r="V7" i="144" s="1"/>
  <c r="W7" i="144" s="1"/>
  <c r="X7" i="144" s="1"/>
  <c r="Y7" i="144" s="1"/>
  <c r="Z7" i="144" s="1"/>
  <c r="AA7" i="144" s="1"/>
  <c r="AB7" i="144" s="1"/>
  <c r="AC7" i="144" s="1"/>
  <c r="R11" i="144"/>
  <c r="S11" i="144"/>
  <c r="T11" i="144" s="1"/>
  <c r="U11" i="144" s="1"/>
  <c r="V11" i="144" s="1"/>
  <c r="W11" i="144" s="1"/>
  <c r="X11" i="144" s="1"/>
  <c r="Y11" i="144" s="1"/>
  <c r="Z11" i="144" s="1"/>
  <c r="AA11" i="144" s="1"/>
  <c r="AB11" i="144" s="1"/>
  <c r="AC11" i="144" s="1"/>
  <c r="M25" i="144"/>
  <c r="N25" i="144"/>
  <c r="O25" i="144" s="1"/>
  <c r="P25" i="144" s="1"/>
  <c r="Q25" i="144" s="1"/>
  <c r="R25" i="144" s="1"/>
  <c r="S25" i="144" s="1"/>
  <c r="T25" i="144" s="1"/>
  <c r="U25" i="144" s="1"/>
  <c r="V25" i="144" s="1"/>
  <c r="W25" i="144" s="1"/>
  <c r="X25" i="144" s="1"/>
  <c r="M32" i="144"/>
  <c r="N32" i="144"/>
  <c r="O32" i="144" s="1"/>
  <c r="P32" i="144" s="1"/>
  <c r="Q32" i="144" s="1"/>
  <c r="R32" i="144" s="1"/>
  <c r="S32" i="144" s="1"/>
  <c r="T32" i="144" s="1"/>
  <c r="U32" i="144" s="1"/>
  <c r="V32" i="144" s="1"/>
  <c r="W32" i="144" s="1"/>
  <c r="X32" i="144" s="1"/>
  <c r="M36" i="144"/>
  <c r="N36" i="144"/>
  <c r="O36" i="144" s="1"/>
  <c r="P36" i="144" s="1"/>
  <c r="Q36" i="144" s="1"/>
  <c r="R36" i="144" s="1"/>
  <c r="S36" i="144" s="1"/>
  <c r="T36" i="144" s="1"/>
  <c r="U36" i="144" s="1"/>
  <c r="V36" i="144" s="1"/>
  <c r="W36" i="144" s="1"/>
  <c r="X36" i="144" s="1"/>
  <c r="R8" i="144"/>
  <c r="S8" i="144"/>
  <c r="T8" i="144" s="1"/>
  <c r="U8" i="144" s="1"/>
  <c r="V8" i="144" s="1"/>
  <c r="W8" i="144" s="1"/>
  <c r="X8" i="144" s="1"/>
  <c r="Y8" i="144" s="1"/>
  <c r="Z8" i="144" s="1"/>
  <c r="AA8" i="144" s="1"/>
  <c r="AB8" i="144" s="1"/>
  <c r="AC8" i="144" s="1"/>
  <c r="R4" i="144"/>
  <c r="R13" i="144" s="1"/>
  <c r="S4" i="144"/>
  <c r="T4" i="144" s="1"/>
  <c r="U4" i="144" s="1"/>
  <c r="V4" i="144" s="1"/>
  <c r="W4" i="144" s="1"/>
  <c r="X4" i="144" s="1"/>
  <c r="M26" i="144"/>
  <c r="N26" i="144"/>
  <c r="O26" i="144"/>
  <c r="P26" i="144" s="1"/>
  <c r="Q26" i="144" s="1"/>
  <c r="R26" i="144" s="1"/>
  <c r="S26" i="144" s="1"/>
  <c r="T26" i="144" s="1"/>
  <c r="U26" i="144" s="1"/>
  <c r="V26" i="144" s="1"/>
  <c r="W26" i="144" s="1"/>
  <c r="X26" i="144" s="1"/>
  <c r="M33" i="144"/>
  <c r="N33" i="144"/>
  <c r="O33" i="144"/>
  <c r="P33" i="144" s="1"/>
  <c r="Q33" i="144" s="1"/>
  <c r="R33" i="144" s="1"/>
  <c r="S33" i="144" s="1"/>
  <c r="T33" i="144" s="1"/>
  <c r="U33" i="144" s="1"/>
  <c r="V33" i="144" s="1"/>
  <c r="W33" i="144" s="1"/>
  <c r="X33" i="144" s="1"/>
  <c r="M21" i="144"/>
  <c r="N21" i="144"/>
  <c r="R5" i="144"/>
  <c r="S5" i="144" s="1"/>
  <c r="T5" i="144" s="1"/>
  <c r="U5" i="144" s="1"/>
  <c r="V5" i="144"/>
  <c r="W5" i="144" s="1"/>
  <c r="X5" i="144" s="1"/>
  <c r="Y5" i="144" s="1"/>
  <c r="Z5" i="144"/>
  <c r="AA5" i="144" s="1"/>
  <c r="AB5" i="144" s="1"/>
  <c r="AC5" i="144" s="1"/>
  <c r="R9" i="144"/>
  <c r="S9" i="144" s="1"/>
  <c r="T9" i="144" s="1"/>
  <c r="U9" i="144" s="1"/>
  <c r="V9" i="144" s="1"/>
  <c r="W9" i="144" s="1"/>
  <c r="X9" i="144" s="1"/>
  <c r="Y9" i="144" s="1"/>
  <c r="Z9" i="144" s="1"/>
  <c r="AA9" i="144" s="1"/>
  <c r="AB9" i="144" s="1"/>
  <c r="AC9" i="144" s="1"/>
  <c r="M22" i="144"/>
  <c r="M27" i="144"/>
  <c r="N27" i="144" s="1"/>
  <c r="O27" i="144" s="1"/>
  <c r="P27" i="144" s="1"/>
  <c r="Q27" i="144"/>
  <c r="R27" i="144" s="1"/>
  <c r="S27" i="144" s="1"/>
  <c r="T27" i="144" s="1"/>
  <c r="U27" i="144" s="1"/>
  <c r="V27" i="144" s="1"/>
  <c r="W27" i="144" s="1"/>
  <c r="X27" i="144" s="1"/>
  <c r="M34" i="144"/>
  <c r="N34" i="144" s="1"/>
  <c r="O34" i="144" s="1"/>
  <c r="P34" i="144" s="1"/>
  <c r="Q34" i="144"/>
  <c r="R34" i="144" s="1"/>
  <c r="S34" i="144" s="1"/>
  <c r="T34" i="144" s="1"/>
  <c r="U34" i="144"/>
  <c r="V34" i="144" s="1"/>
  <c r="W34" i="144" s="1"/>
  <c r="X34" i="144" s="1"/>
  <c r="C58" i="31"/>
  <c r="D58" i="31"/>
  <c r="E58" i="31"/>
  <c r="F58" i="31"/>
  <c r="G58" i="31"/>
  <c r="H58" i="31"/>
  <c r="I58" i="31"/>
  <c r="J58" i="31"/>
  <c r="K58" i="31"/>
  <c r="L58" i="31"/>
  <c r="M58" i="31"/>
  <c r="N58" i="31"/>
  <c r="C66" i="31"/>
  <c r="D66" i="31"/>
  <c r="E66" i="31"/>
  <c r="F66" i="31"/>
  <c r="G66" i="31"/>
  <c r="H66" i="31"/>
  <c r="I66" i="31"/>
  <c r="J66" i="31"/>
  <c r="K66" i="31"/>
  <c r="L66" i="31"/>
  <c r="M66" i="31"/>
  <c r="N66" i="31"/>
  <c r="H50" i="166"/>
  <c r="O50" i="166" s="1"/>
  <c r="F56" i="162"/>
  <c r="F111" i="162"/>
  <c r="F113" i="162"/>
  <c r="Z20" i="166"/>
  <c r="AD20" i="166"/>
  <c r="P20" i="166"/>
  <c r="AF20" i="166"/>
  <c r="Y20" i="166"/>
  <c r="V20" i="166"/>
  <c r="AA20" i="166"/>
  <c r="AL20" i="166"/>
  <c r="K20" i="166"/>
  <c r="T20" i="166"/>
  <c r="AJ20" i="166"/>
  <c r="AC20" i="166"/>
  <c r="AH20" i="166"/>
  <c r="AI20" i="166"/>
  <c r="U20" i="166"/>
  <c r="O20" i="166"/>
  <c r="W20" i="166"/>
  <c r="X20" i="166"/>
  <c r="M20" i="166"/>
  <c r="AG20" i="166"/>
  <c r="S20" i="166"/>
  <c r="AK20" i="166"/>
  <c r="N20" i="166"/>
  <c r="L20" i="166"/>
  <c r="AB20" i="166"/>
  <c r="Q20" i="166"/>
  <c r="R20" i="166"/>
  <c r="AE20" i="166"/>
  <c r="T30" i="166"/>
  <c r="X30" i="166"/>
  <c r="L30" i="166"/>
  <c r="O30" i="166"/>
  <c r="S30" i="166"/>
  <c r="P30" i="166"/>
  <c r="Q30" i="166"/>
  <c r="M30" i="166"/>
  <c r="K30" i="166"/>
  <c r="U30" i="166"/>
  <c r="W30" i="166"/>
  <c r="AI51" i="166"/>
  <c r="S51" i="166"/>
  <c r="AG51" i="166"/>
  <c r="Q51" i="166"/>
  <c r="AD51" i="166"/>
  <c r="Z51" i="166"/>
  <c r="AJ51" i="166"/>
  <c r="AM51" i="166"/>
  <c r="AE51" i="166"/>
  <c r="O51" i="166"/>
  <c r="AC51" i="166"/>
  <c r="M51" i="166"/>
  <c r="V51" i="166"/>
  <c r="R51" i="166"/>
  <c r="AB51" i="166"/>
  <c r="AA51" i="166"/>
  <c r="K51" i="166"/>
  <c r="Y51" i="166"/>
  <c r="X51" i="166"/>
  <c r="N51" i="166"/>
  <c r="AF51" i="166"/>
  <c r="T51" i="166"/>
  <c r="W51" i="166"/>
  <c r="AK51" i="166"/>
  <c r="U51" i="166"/>
  <c r="AL51" i="166"/>
  <c r="AH51" i="166"/>
  <c r="P51" i="166"/>
  <c r="L51" i="166"/>
  <c r="H57" i="166"/>
  <c r="AM28" i="166"/>
  <c r="AM55" i="166"/>
  <c r="AM36" i="166"/>
  <c r="H31" i="166"/>
  <c r="E47" i="31"/>
  <c r="AM54" i="166"/>
  <c r="AM41" i="166"/>
  <c r="H19" i="166"/>
  <c r="E39" i="31"/>
  <c r="D16" i="31"/>
  <c r="C11" i="155" s="1"/>
  <c r="C10" i="155"/>
  <c r="AM47" i="166"/>
  <c r="N24" i="159"/>
  <c r="D9" i="162"/>
  <c r="F17" i="162"/>
  <c r="D6" i="31" s="1"/>
  <c r="E9" i="162"/>
  <c r="E14" i="4" s="1"/>
  <c r="E90" i="162"/>
  <c r="F12" i="162"/>
  <c r="D4" i="31"/>
  <c r="C4" i="155" s="1"/>
  <c r="F133" i="162"/>
  <c r="F137" i="162" s="1"/>
  <c r="D43" i="162"/>
  <c r="E52" i="162"/>
  <c r="D90" i="162"/>
  <c r="C10" i="162"/>
  <c r="C14" i="162"/>
  <c r="AM10" i="166"/>
  <c r="Z10" i="166" s="1"/>
  <c r="AN50" i="166"/>
  <c r="AM19" i="166"/>
  <c r="AM5" i="166"/>
  <c r="AN35" i="166"/>
  <c r="AL35" i="166" s="1"/>
  <c r="AN30" i="166"/>
  <c r="AN53" i="166"/>
  <c r="AM16" i="166"/>
  <c r="AB16" i="166" s="1"/>
  <c r="O21" i="144"/>
  <c r="P21" i="144" s="1"/>
  <c r="S13" i="144"/>
  <c r="K32" i="159"/>
  <c r="J49" i="31"/>
  <c r="L31" i="159"/>
  <c r="K48" i="31"/>
  <c r="K13" i="159"/>
  <c r="J41" i="31"/>
  <c r="F114" i="162"/>
  <c r="F118" i="162" s="1"/>
  <c r="F40" i="162"/>
  <c r="F43" i="162" s="1"/>
  <c r="D141" i="162"/>
  <c r="E43" i="162"/>
  <c r="D66" i="162"/>
  <c r="C14" i="4"/>
  <c r="F29" i="162"/>
  <c r="F91" i="162"/>
  <c r="D13" i="4"/>
  <c r="C15" i="162"/>
  <c r="F63" i="162"/>
  <c r="G91" i="162"/>
  <c r="E141" i="162"/>
  <c r="F58" i="162"/>
  <c r="F62" i="162"/>
  <c r="C13" i="4"/>
  <c r="H77" i="162"/>
  <c r="I77" i="162" s="1"/>
  <c r="F87" i="162"/>
  <c r="D55" i="162"/>
  <c r="C141" i="162"/>
  <c r="C4" i="31"/>
  <c r="C7" i="31"/>
  <c r="H84" i="162"/>
  <c r="I33" i="162"/>
  <c r="J33" i="162"/>
  <c r="K33" i="162"/>
  <c r="H121" i="162"/>
  <c r="G128" i="162"/>
  <c r="G132" i="162"/>
  <c r="C66" i="162"/>
  <c r="G68" i="162"/>
  <c r="H68" i="162" s="1"/>
  <c r="D14" i="4"/>
  <c r="C5" i="159"/>
  <c r="C6" i="159"/>
  <c r="F32" i="162"/>
  <c r="I81" i="162"/>
  <c r="J81" i="162" s="1"/>
  <c r="K81" i="162" s="1"/>
  <c r="L81" i="162" s="1"/>
  <c r="M81" i="162" s="1"/>
  <c r="N81" i="162" s="1"/>
  <c r="O81" i="162" s="1"/>
  <c r="P81" i="162" s="1"/>
  <c r="Q81" i="162" s="1"/>
  <c r="G87" i="162"/>
  <c r="G90" i="162" s="1"/>
  <c r="G46" i="162"/>
  <c r="H46" i="162" s="1"/>
  <c r="I46" i="162" s="1"/>
  <c r="J46" i="162" s="1"/>
  <c r="K46" i="162" s="1"/>
  <c r="G53" i="162"/>
  <c r="H53" i="162" s="1"/>
  <c r="E13" i="4"/>
  <c r="G82" i="162"/>
  <c r="G86" i="162"/>
  <c r="G125" i="162"/>
  <c r="F127" i="162"/>
  <c r="C5" i="31"/>
  <c r="C8" i="31" s="1"/>
  <c r="F82" i="162"/>
  <c r="F86" i="162"/>
  <c r="H86" i="162"/>
  <c r="F76" i="162"/>
  <c r="H74" i="162"/>
  <c r="G58" i="162"/>
  <c r="G62" i="162"/>
  <c r="I124" i="162"/>
  <c r="H91" i="162"/>
  <c r="M73" i="162"/>
  <c r="N72" i="162"/>
  <c r="I34" i="162"/>
  <c r="H45" i="162"/>
  <c r="N50" i="166"/>
  <c r="P50" i="166"/>
  <c r="T50" i="166"/>
  <c r="W50" i="166"/>
  <c r="X50" i="166"/>
  <c r="S50" i="166"/>
  <c r="R50" i="166"/>
  <c r="AO51" i="166"/>
  <c r="F90" i="162"/>
  <c r="H62" i="162"/>
  <c r="I62" i="162"/>
  <c r="J62" i="162" s="1"/>
  <c r="K62" i="162" s="1"/>
  <c r="L62" i="162" s="1"/>
  <c r="M62" i="162" s="1"/>
  <c r="N62" i="162" s="1"/>
  <c r="O62" i="162" s="1"/>
  <c r="P62" i="162" s="1"/>
  <c r="Q62" i="162"/>
  <c r="G57" i="162"/>
  <c r="AH31" i="166"/>
  <c r="R31" i="166"/>
  <c r="L31" i="166"/>
  <c r="T31" i="166"/>
  <c r="N31" i="166"/>
  <c r="U31" i="166"/>
  <c r="O31" i="166"/>
  <c r="AB31" i="166"/>
  <c r="AK31" i="166"/>
  <c r="P31" i="166"/>
  <c r="AI31" i="166"/>
  <c r="Q31" i="166"/>
  <c r="AF31" i="166"/>
  <c r="K31" i="166"/>
  <c r="Y31" i="166"/>
  <c r="X31" i="166"/>
  <c r="L19" i="166"/>
  <c r="Y19" i="166"/>
  <c r="O19" i="166"/>
  <c r="U19" i="166"/>
  <c r="X19" i="166"/>
  <c r="N19" i="166"/>
  <c r="W19" i="166"/>
  <c r="K19" i="166"/>
  <c r="Q19" i="166"/>
  <c r="R19" i="166"/>
  <c r="T19" i="166"/>
  <c r="S19" i="166"/>
  <c r="P19" i="166"/>
  <c r="V19" i="166"/>
  <c r="M19" i="166"/>
  <c r="O24" i="159"/>
  <c r="H37" i="162"/>
  <c r="G12" i="162"/>
  <c r="E4" i="31" s="1"/>
  <c r="H42" i="162"/>
  <c r="G17" i="162"/>
  <c r="E6" i="31"/>
  <c r="F35" i="162"/>
  <c r="F39" i="162" s="1"/>
  <c r="F11" i="162"/>
  <c r="D19" i="162"/>
  <c r="D20" i="162" s="1"/>
  <c r="H27" i="162"/>
  <c r="I27" i="162"/>
  <c r="F119" i="162"/>
  <c r="H79" i="162"/>
  <c r="AM53" i="166"/>
  <c r="AD53" i="166"/>
  <c r="AC53" i="166"/>
  <c r="AI53" i="166"/>
  <c r="Z53" i="166"/>
  <c r="AA53" i="166"/>
  <c r="AK53" i="166"/>
  <c r="AH53" i="166"/>
  <c r="AF53" i="166"/>
  <c r="AJ53" i="166"/>
  <c r="AL53" i="166"/>
  <c r="AE53" i="166"/>
  <c r="AG53" i="166"/>
  <c r="AB53" i="166"/>
  <c r="AJ19" i="166"/>
  <c r="AE19" i="166"/>
  <c r="AD19" i="166"/>
  <c r="AK19" i="166"/>
  <c r="Z19" i="166"/>
  <c r="AN19" i="166"/>
  <c r="AI19" i="166"/>
  <c r="AA19" i="166"/>
  <c r="AG19" i="166"/>
  <c r="AL19" i="166"/>
  <c r="AB19" i="166"/>
  <c r="AH19" i="166"/>
  <c r="AF19" i="166"/>
  <c r="AC19" i="166"/>
  <c r="AF30" i="166"/>
  <c r="Z30" i="166"/>
  <c r="AL30" i="166"/>
  <c r="AH30" i="166"/>
  <c r="AJ30" i="166"/>
  <c r="AC30" i="166"/>
  <c r="AD30" i="166"/>
  <c r="AI30" i="166"/>
  <c r="AD50" i="166"/>
  <c r="Z50" i="166"/>
  <c r="AI50" i="166"/>
  <c r="AA50" i="166"/>
  <c r="AM50" i="166"/>
  <c r="AB50" i="166"/>
  <c r="AL50" i="166"/>
  <c r="L13" i="159"/>
  <c r="K41" i="31"/>
  <c r="L32" i="159"/>
  <c r="K49" i="31"/>
  <c r="U13" i="144"/>
  <c r="Z16" i="166"/>
  <c r="AL16" i="166"/>
  <c r="AJ16" i="166"/>
  <c r="AI16" i="166"/>
  <c r="AA16" i="166"/>
  <c r="AK16" i="166"/>
  <c r="AG35" i="166"/>
  <c r="AC35" i="166"/>
  <c r="AM35" i="166"/>
  <c r="AA35" i="166"/>
  <c r="AJ35" i="166"/>
  <c r="AH35" i="166"/>
  <c r="AJ10" i="166"/>
  <c r="AE10" i="166"/>
  <c r="AD10" i="166"/>
  <c r="AF10" i="166"/>
  <c r="AK10" i="166"/>
  <c r="AG10" i="166"/>
  <c r="AA10" i="166"/>
  <c r="AD5" i="166"/>
  <c r="AH5" i="166"/>
  <c r="AG5" i="166"/>
  <c r="AL5" i="166"/>
  <c r="AK5" i="166"/>
  <c r="AJ5" i="166"/>
  <c r="AC5" i="166"/>
  <c r="AE5" i="166"/>
  <c r="AI5" i="166"/>
  <c r="AA5" i="166"/>
  <c r="AF5" i="166"/>
  <c r="AB5" i="166"/>
  <c r="Z5" i="166"/>
  <c r="J132" i="162"/>
  <c r="K132" i="162" s="1"/>
  <c r="L132" i="162" s="1"/>
  <c r="M132" i="162" s="1"/>
  <c r="N132" i="162" s="1"/>
  <c r="O132" i="162" s="1"/>
  <c r="P132" i="162" s="1"/>
  <c r="Q132" i="162" s="1"/>
  <c r="F138" i="162"/>
  <c r="F141" i="162" s="1"/>
  <c r="H30" i="162"/>
  <c r="G40" i="162"/>
  <c r="H88" i="162"/>
  <c r="H87" i="162" s="1"/>
  <c r="H90" i="162" s="1"/>
  <c r="I121" i="162"/>
  <c r="G63" i="162"/>
  <c r="G133" i="162"/>
  <c r="G137" i="162"/>
  <c r="H128" i="162"/>
  <c r="G130" i="162"/>
  <c r="G138" i="162"/>
  <c r="I84" i="162"/>
  <c r="J84" i="162" s="1"/>
  <c r="I74" i="162"/>
  <c r="H83" i="162"/>
  <c r="H82" i="162" s="1"/>
  <c r="H85" i="162" s="1"/>
  <c r="H76" i="162"/>
  <c r="E31" i="31"/>
  <c r="F31" i="31"/>
  <c r="J124" i="162"/>
  <c r="J92" i="162"/>
  <c r="I91" i="162"/>
  <c r="O72" i="162"/>
  <c r="N73" i="162"/>
  <c r="L33" i="162"/>
  <c r="M33" i="162" s="1"/>
  <c r="J34" i="162"/>
  <c r="E11" i="4"/>
  <c r="E12" i="4"/>
  <c r="F13" i="162"/>
  <c r="D3" i="159" s="1"/>
  <c r="D6" i="159" s="1"/>
  <c r="D6" i="155"/>
  <c r="F18" i="162"/>
  <c r="D19" i="159"/>
  <c r="D28" i="159" s="1"/>
  <c r="I42" i="162"/>
  <c r="H17" i="162"/>
  <c r="F6" i="31"/>
  <c r="F10" i="162"/>
  <c r="I37" i="162"/>
  <c r="H12" i="162"/>
  <c r="F4" i="31"/>
  <c r="F16" i="162"/>
  <c r="G119" i="162"/>
  <c r="E19" i="159"/>
  <c r="G114" i="162"/>
  <c r="G118" i="162" s="1"/>
  <c r="M32" i="159"/>
  <c r="L49" i="31"/>
  <c r="V13" i="144"/>
  <c r="D3" i="31"/>
  <c r="C3" i="155" s="1"/>
  <c r="G35" i="162"/>
  <c r="G39" i="162" s="1"/>
  <c r="J121" i="162"/>
  <c r="I83" i="162"/>
  <c r="I82" i="162" s="1"/>
  <c r="I85" i="162" s="1"/>
  <c r="K124" i="162"/>
  <c r="N80" i="162"/>
  <c r="O80" i="162" s="1"/>
  <c r="P72" i="162"/>
  <c r="O73" i="162"/>
  <c r="K34" i="162"/>
  <c r="L46" i="162"/>
  <c r="M46" i="162" s="1"/>
  <c r="N46" i="162" s="1"/>
  <c r="O46" i="162" s="1"/>
  <c r="F11" i="4"/>
  <c r="F12" i="4" s="1"/>
  <c r="D59" i="31"/>
  <c r="F14" i="162"/>
  <c r="G13" i="162"/>
  <c r="E3" i="159" s="1"/>
  <c r="E6" i="155"/>
  <c r="G11" i="162"/>
  <c r="G10" i="162"/>
  <c r="G14" i="162"/>
  <c r="J42" i="162"/>
  <c r="K42" i="162" s="1"/>
  <c r="D5" i="31"/>
  <c r="D8" i="31" s="1"/>
  <c r="F15" i="162"/>
  <c r="D18" i="159" s="1"/>
  <c r="D22" i="159" s="1"/>
  <c r="F9" i="162"/>
  <c r="F14" i="4" s="1"/>
  <c r="D61" i="31"/>
  <c r="J37" i="162"/>
  <c r="I12" i="162"/>
  <c r="G4" i="31"/>
  <c r="E28" i="159"/>
  <c r="G16" i="162"/>
  <c r="N32" i="159"/>
  <c r="N49" i="31" s="1"/>
  <c r="M49" i="31"/>
  <c r="W13" i="144"/>
  <c r="D7" i="31"/>
  <c r="K121" i="162"/>
  <c r="K84" i="162"/>
  <c r="H31" i="31"/>
  <c r="G31" i="31"/>
  <c r="I31" i="31"/>
  <c r="L124" i="162"/>
  <c r="Q72" i="162"/>
  <c r="Q73" i="162" s="1"/>
  <c r="P73" i="162"/>
  <c r="N33" i="162"/>
  <c r="L34" i="162"/>
  <c r="M34" i="162" s="1"/>
  <c r="N34" i="162" s="1"/>
  <c r="E59" i="31"/>
  <c r="G11" i="4"/>
  <c r="G12" i="4"/>
  <c r="E46" i="31"/>
  <c r="E33" i="159"/>
  <c r="E37" i="31"/>
  <c r="C5" i="155"/>
  <c r="D27" i="31"/>
  <c r="E45" i="31"/>
  <c r="K37" i="162"/>
  <c r="L37" i="162" s="1"/>
  <c r="E5" i="31"/>
  <c r="G15" i="162"/>
  <c r="E18" i="159" s="1"/>
  <c r="E22" i="159" s="1"/>
  <c r="F22" i="159" s="1"/>
  <c r="E36" i="31"/>
  <c r="E3" i="31"/>
  <c r="Y4" i="144"/>
  <c r="Z4" i="144" s="1"/>
  <c r="AA4" i="144" s="1"/>
  <c r="X13" i="144"/>
  <c r="O32" i="159"/>
  <c r="O49" i="31" s="1"/>
  <c r="L121" i="162"/>
  <c r="M121" i="162" s="1"/>
  <c r="N121" i="162" s="1"/>
  <c r="O121" i="162" s="1"/>
  <c r="P121" i="162" s="1"/>
  <c r="Q121" i="162" s="1"/>
  <c r="L84" i="162"/>
  <c r="M124" i="162"/>
  <c r="P80" i="162"/>
  <c r="Q80" i="162" s="1"/>
  <c r="O33" i="162"/>
  <c r="P33" i="162" s="1"/>
  <c r="Q33" i="162" s="1"/>
  <c r="H11" i="4"/>
  <c r="H12" i="4" s="1"/>
  <c r="F59" i="31"/>
  <c r="E50" i="31"/>
  <c r="E44" i="31"/>
  <c r="E7" i="31"/>
  <c r="D5" i="155"/>
  <c r="E8" i="31"/>
  <c r="Y13" i="144"/>
  <c r="M84" i="162"/>
  <c r="N84" i="162" s="1"/>
  <c r="O84" i="162" s="1"/>
  <c r="P84" i="162" s="1"/>
  <c r="Q84" i="162" s="1"/>
  <c r="J31" i="31"/>
  <c r="N124" i="162"/>
  <c r="G59" i="31"/>
  <c r="I11" i="4"/>
  <c r="I12" i="4" s="1"/>
  <c r="G22" i="159"/>
  <c r="H22" i="159"/>
  <c r="I22" i="159"/>
  <c r="J22" i="159" s="1"/>
  <c r="K22" i="159" s="1"/>
  <c r="L22" i="159" s="1"/>
  <c r="M22" i="159" s="1"/>
  <c r="N22" i="159" s="1"/>
  <c r="O22" i="159" s="1"/>
  <c r="Z13" i="144"/>
  <c r="K31" i="31"/>
  <c r="O124" i="162"/>
  <c r="P46" i="162"/>
  <c r="Q46" i="162" s="1"/>
  <c r="O34" i="162"/>
  <c r="P34" i="162" s="1"/>
  <c r="Q34" i="162" s="1"/>
  <c r="J11" i="4"/>
  <c r="J12" i="4"/>
  <c r="H59" i="31"/>
  <c r="AB4" i="144"/>
  <c r="AC4" i="144" s="1"/>
  <c r="AC13" i="144" s="1"/>
  <c r="AA13" i="144"/>
  <c r="L31" i="31"/>
  <c r="M31" i="31"/>
  <c r="P124" i="162"/>
  <c r="I59" i="31"/>
  <c r="K11" i="4"/>
  <c r="K12" i="4"/>
  <c r="AB13" i="144"/>
  <c r="O31" i="31"/>
  <c r="Q124" i="162"/>
  <c r="L11" i="4"/>
  <c r="L12" i="4"/>
  <c r="J59" i="31"/>
  <c r="N31" i="31"/>
  <c r="M11" i="4"/>
  <c r="M12" i="4"/>
  <c r="K59" i="31"/>
  <c r="L59" i="31"/>
  <c r="N11" i="4"/>
  <c r="N12" i="4"/>
  <c r="O11" i="4"/>
  <c r="O12" i="4" s="1"/>
  <c r="M59" i="31"/>
  <c r="N59" i="31"/>
  <c r="P11" i="4"/>
  <c r="P12" i="4"/>
  <c r="Q11" i="4"/>
  <c r="Q12" i="4" s="1"/>
  <c r="O59" i="31"/>
  <c r="E36" i="175" l="1"/>
  <c r="E42" i="175" s="1"/>
  <c r="E43" i="175"/>
  <c r="F4" i="155"/>
  <c r="L42" i="162"/>
  <c r="I45" i="162"/>
  <c r="H44" i="162"/>
  <c r="C52" i="162"/>
  <c r="C55" i="162"/>
  <c r="M31" i="159"/>
  <c r="L48" i="31"/>
  <c r="I36" i="162"/>
  <c r="J27" i="162"/>
  <c r="Q21" i="144"/>
  <c r="M28" i="144"/>
  <c r="N28" i="144" s="1"/>
  <c r="O28" i="144" s="1"/>
  <c r="P28" i="144" s="1"/>
  <c r="Q28" i="144" s="1"/>
  <c r="R28" i="144" s="1"/>
  <c r="S28" i="144" s="1"/>
  <c r="T28" i="144" s="1"/>
  <c r="U28" i="144" s="1"/>
  <c r="V28" i="144" s="1"/>
  <c r="W28" i="144" s="1"/>
  <c r="X28" i="144" s="1"/>
  <c r="N22" i="144"/>
  <c r="J65" i="162"/>
  <c r="K65" i="162" s="1"/>
  <c r="L65" i="162" s="1"/>
  <c r="M65" i="162" s="1"/>
  <c r="N65" i="162" s="1"/>
  <c r="O65" i="162" s="1"/>
  <c r="P65" i="162" s="1"/>
  <c r="Q65" i="162" s="1"/>
  <c r="I17" i="162"/>
  <c r="G6" i="31" s="1"/>
  <c r="T32" i="166"/>
  <c r="N32" i="166"/>
  <c r="AE32" i="166"/>
  <c r="U32" i="166"/>
  <c r="S32" i="166"/>
  <c r="V32" i="166"/>
  <c r="AJ32" i="166"/>
  <c r="P32" i="166"/>
  <c r="Q32" i="166"/>
  <c r="AA32" i="166"/>
  <c r="Z32" i="166"/>
  <c r="AK32" i="166"/>
  <c r="AM32" i="166"/>
  <c r="AB32" i="166"/>
  <c r="M32" i="166"/>
  <c r="AG32" i="166"/>
  <c r="AH32" i="166"/>
  <c r="AC32" i="166"/>
  <c r="AD32" i="166"/>
  <c r="Y32" i="166"/>
  <c r="X32" i="166"/>
  <c r="O32" i="166"/>
  <c r="AI32" i="166"/>
  <c r="AF32" i="166"/>
  <c r="K32" i="166"/>
  <c r="AL32" i="166"/>
  <c r="L32" i="166"/>
  <c r="AO32" i="166" s="1"/>
  <c r="R32" i="166"/>
  <c r="I88" i="162"/>
  <c r="I87" i="162" s="1"/>
  <c r="I90" i="162" s="1"/>
  <c r="J77" i="162"/>
  <c r="I79" i="162"/>
  <c r="L30" i="144"/>
  <c r="M30" i="144" s="1"/>
  <c r="N30" i="144" s="1"/>
  <c r="O30" i="144" s="1"/>
  <c r="P30" i="144" s="1"/>
  <c r="Q30" i="144" s="1"/>
  <c r="R30" i="144" s="1"/>
  <c r="S30" i="144" s="1"/>
  <c r="T30" i="144" s="1"/>
  <c r="U30" i="144" s="1"/>
  <c r="V30" i="144" s="1"/>
  <c r="W30" i="144" s="1"/>
  <c r="X30" i="144" s="1"/>
  <c r="M29" i="144"/>
  <c r="N29" i="144" s="1"/>
  <c r="O29" i="144" s="1"/>
  <c r="P29" i="144" s="1"/>
  <c r="Q29" i="144" s="1"/>
  <c r="R29" i="144" s="1"/>
  <c r="S29" i="144" s="1"/>
  <c r="T29" i="144" s="1"/>
  <c r="U29" i="144" s="1"/>
  <c r="V29" i="144" s="1"/>
  <c r="W29" i="144" s="1"/>
  <c r="X29" i="144" s="1"/>
  <c r="H143" i="162"/>
  <c r="G142" i="162"/>
  <c r="G141" i="162" s="1"/>
  <c r="J17" i="162"/>
  <c r="H6" i="31" s="1"/>
  <c r="E4" i="155"/>
  <c r="J91" i="162"/>
  <c r="K92" i="162"/>
  <c r="D4" i="155"/>
  <c r="M37" i="162"/>
  <c r="D3" i="155"/>
  <c r="E51" i="31"/>
  <c r="E76" i="31" s="1"/>
  <c r="D18" i="155" s="1"/>
  <c r="E5" i="159"/>
  <c r="F5" i="159" s="1"/>
  <c r="G5" i="159" s="1"/>
  <c r="H5" i="159" s="1"/>
  <c r="I5" i="159" s="1"/>
  <c r="J5" i="159" s="1"/>
  <c r="K5" i="159" s="1"/>
  <c r="L5" i="159" s="1"/>
  <c r="M5" i="159" s="1"/>
  <c r="N5" i="159" s="1"/>
  <c r="O5" i="159" s="1"/>
  <c r="E6" i="159"/>
  <c r="F6" i="159" s="1"/>
  <c r="G6" i="159" s="1"/>
  <c r="H6" i="159" s="1"/>
  <c r="I6" i="159" s="1"/>
  <c r="J6" i="159" s="1"/>
  <c r="K6" i="159" s="1"/>
  <c r="L6" i="159" s="1"/>
  <c r="M6" i="159" s="1"/>
  <c r="N6" i="159" s="1"/>
  <c r="O6" i="159" s="1"/>
  <c r="D33" i="159"/>
  <c r="D46" i="31"/>
  <c r="J74" i="162"/>
  <c r="I76" i="162"/>
  <c r="I128" i="162"/>
  <c r="H130" i="162"/>
  <c r="H139" i="162"/>
  <c r="H138" i="162" s="1"/>
  <c r="I68" i="162"/>
  <c r="T13" i="144"/>
  <c r="K116" i="162"/>
  <c r="J12" i="162"/>
  <c r="H4" i="31" s="1"/>
  <c r="H131" i="162"/>
  <c r="I131" i="162" s="1"/>
  <c r="J131" i="162" s="1"/>
  <c r="K131" i="162" s="1"/>
  <c r="L131" i="162" s="1"/>
  <c r="M131" i="162" s="1"/>
  <c r="N131" i="162" s="1"/>
  <c r="O131" i="162" s="1"/>
  <c r="P131" i="162" s="1"/>
  <c r="Q131" i="162" s="1"/>
  <c r="C8" i="155"/>
  <c r="E13" i="31"/>
  <c r="D14" i="31"/>
  <c r="D25" i="31"/>
  <c r="D5" i="159"/>
  <c r="M13" i="159"/>
  <c r="L41" i="31"/>
  <c r="H36" i="162"/>
  <c r="H39" i="162"/>
  <c r="I39" i="162" s="1"/>
  <c r="J39" i="162" s="1"/>
  <c r="K39" i="162" s="1"/>
  <c r="L39" i="162" s="1"/>
  <c r="M39" i="162" s="1"/>
  <c r="N39" i="162" s="1"/>
  <c r="O39" i="162" s="1"/>
  <c r="P39" i="162" s="1"/>
  <c r="Q39" i="162" s="1"/>
  <c r="G131" i="162"/>
  <c r="G127" i="162"/>
  <c r="H125" i="162"/>
  <c r="I53" i="162"/>
  <c r="C6" i="155"/>
  <c r="D28" i="31"/>
  <c r="D63" i="175" s="1"/>
  <c r="AA31" i="166"/>
  <c r="M31" i="166"/>
  <c r="AO31" i="166" s="1"/>
  <c r="S31" i="166"/>
  <c r="AM31" i="166"/>
  <c r="AG31" i="166"/>
  <c r="AL31" i="166"/>
  <c r="AC31" i="166"/>
  <c r="AD31" i="166"/>
  <c r="AJ31" i="166"/>
  <c r="Z31" i="166"/>
  <c r="AE31" i="166"/>
  <c r="V31" i="166"/>
  <c r="W31" i="166"/>
  <c r="L24" i="144"/>
  <c r="K39" i="144"/>
  <c r="K40" i="144" s="1"/>
  <c r="H57" i="162"/>
  <c r="I57" i="162" s="1"/>
  <c r="J57" i="162" s="1"/>
  <c r="K57" i="162" s="1"/>
  <c r="L57" i="162" s="1"/>
  <c r="M57" i="162" s="1"/>
  <c r="N57" i="162" s="1"/>
  <c r="O57" i="162" s="1"/>
  <c r="P57" i="162" s="1"/>
  <c r="Q57" i="162" s="1"/>
  <c r="G44" i="162"/>
  <c r="G43" i="162" s="1"/>
  <c r="G69" i="162"/>
  <c r="F67" i="162"/>
  <c r="F66" i="162" s="1"/>
  <c r="F19" i="162" s="1"/>
  <c r="E127" i="162"/>
  <c r="E130" i="162"/>
  <c r="AO36" i="166"/>
  <c r="I30" i="162"/>
  <c r="H41" i="162"/>
  <c r="E19" i="162"/>
  <c r="H118" i="162"/>
  <c r="I118" i="162" s="1"/>
  <c r="J118" i="162" s="1"/>
  <c r="K118" i="162" s="1"/>
  <c r="L118" i="162" s="1"/>
  <c r="M118" i="162" s="1"/>
  <c r="N118" i="162" s="1"/>
  <c r="O118" i="162" s="1"/>
  <c r="P118" i="162" s="1"/>
  <c r="Q118" i="162" s="1"/>
  <c r="AE30" i="166"/>
  <c r="AB30" i="166"/>
  <c r="AG30" i="166"/>
  <c r="AM30" i="166"/>
  <c r="AK30" i="166"/>
  <c r="AA30" i="166"/>
  <c r="AF50" i="166"/>
  <c r="AH50" i="166"/>
  <c r="AJ50" i="166"/>
  <c r="AK50" i="166"/>
  <c r="AE50" i="166"/>
  <c r="AG50" i="166"/>
  <c r="AC50" i="166"/>
  <c r="H137" i="162"/>
  <c r="I137" i="162" s="1"/>
  <c r="J137" i="162" s="1"/>
  <c r="K137" i="162" s="1"/>
  <c r="L137" i="162" s="1"/>
  <c r="M137" i="162" s="1"/>
  <c r="N137" i="162" s="1"/>
  <c r="O137" i="162" s="1"/>
  <c r="P137" i="162" s="1"/>
  <c r="Q137" i="162" s="1"/>
  <c r="AN20" i="166"/>
  <c r="G50" i="162"/>
  <c r="F52" i="162"/>
  <c r="F4" i="162"/>
  <c r="G107" i="162"/>
  <c r="H9" i="4"/>
  <c r="I9" i="4" s="1"/>
  <c r="J9" i="4" s="1"/>
  <c r="K9" i="4" s="1"/>
  <c r="L9" i="4" s="1"/>
  <c r="M9" i="4" s="1"/>
  <c r="N9" i="4" s="1"/>
  <c r="O9" i="4" s="1"/>
  <c r="P9" i="4" s="1"/>
  <c r="Q9" i="4" s="1"/>
  <c r="C130" i="162"/>
  <c r="C127" i="162"/>
  <c r="Q17" i="172"/>
  <c r="J14" i="159"/>
  <c r="I42" i="31"/>
  <c r="G106" i="162"/>
  <c r="S11" i="166"/>
  <c r="V11" i="166"/>
  <c r="AL11" i="166"/>
  <c r="T11" i="166"/>
  <c r="AJ11" i="166"/>
  <c r="AC11" i="166"/>
  <c r="O11" i="166"/>
  <c r="U11" i="166"/>
  <c r="N11" i="166"/>
  <c r="AD11" i="166"/>
  <c r="L11" i="166"/>
  <c r="AB11" i="166"/>
  <c r="Q11" i="166"/>
  <c r="K11" i="166"/>
  <c r="AI11" i="166"/>
  <c r="AH7" i="166"/>
  <c r="W7" i="166"/>
  <c r="L7" i="166"/>
  <c r="Q7" i="166"/>
  <c r="AG7" i="166"/>
  <c r="Z7" i="166"/>
  <c r="AB7" i="166"/>
  <c r="H3" i="166"/>
  <c r="S7" i="166"/>
  <c r="T7" i="166"/>
  <c r="Y7" i="166"/>
  <c r="V7" i="166"/>
  <c r="AF7" i="166"/>
  <c r="X7" i="166"/>
  <c r="AE7" i="166"/>
  <c r="M7" i="166"/>
  <c r="AK7" i="166"/>
  <c r="AL7" i="166"/>
  <c r="H17" i="166"/>
  <c r="H14" i="166"/>
  <c r="H26" i="166"/>
  <c r="H27" i="166"/>
  <c r="H48" i="166"/>
  <c r="H43" i="166" s="1"/>
  <c r="H45" i="166"/>
  <c r="AK28" i="166"/>
  <c r="M28" i="166"/>
  <c r="W28" i="166"/>
  <c r="AA28" i="166"/>
  <c r="T28" i="166"/>
  <c r="V28" i="166"/>
  <c r="AG28" i="166"/>
  <c r="AC28" i="166"/>
  <c r="X28" i="166"/>
  <c r="S28" i="166"/>
  <c r="AD47" i="166"/>
  <c r="Y47" i="166"/>
  <c r="S47" i="166"/>
  <c r="Z47" i="166"/>
  <c r="L47" i="166"/>
  <c r="T47" i="166"/>
  <c r="AK47" i="166"/>
  <c r="X47" i="166"/>
  <c r="AL47" i="166"/>
  <c r="AG47" i="166"/>
  <c r="O18" i="172"/>
  <c r="O16" i="172"/>
  <c r="AB10" i="166"/>
  <c r="AI10" i="166"/>
  <c r="AH10" i="166"/>
  <c r="AB35" i="166"/>
  <c r="AI35" i="166"/>
  <c r="Z35" i="166"/>
  <c r="AO35" i="166" s="1"/>
  <c r="AE35" i="166"/>
  <c r="AC16" i="166"/>
  <c r="AE16" i="166"/>
  <c r="AH16" i="166"/>
  <c r="AF16" i="166"/>
  <c r="D26" i="31"/>
  <c r="V50" i="166"/>
  <c r="L50" i="166"/>
  <c r="M50" i="166"/>
  <c r="Q50" i="166"/>
  <c r="Y30" i="166"/>
  <c r="N30" i="166"/>
  <c r="AO30" i="166" s="1"/>
  <c r="R30" i="166"/>
  <c r="F112" i="162"/>
  <c r="P53" i="166"/>
  <c r="K53" i="166"/>
  <c r="M53" i="166"/>
  <c r="R16" i="166"/>
  <c r="T16" i="166"/>
  <c r="AN16" i="166" s="1"/>
  <c r="O16" i="166"/>
  <c r="M16" i="166"/>
  <c r="AE54" i="166"/>
  <c r="AA54" i="166"/>
  <c r="AI54" i="166"/>
  <c r="AK54" i="166"/>
  <c r="Z54" i="166"/>
  <c r="L54" i="166"/>
  <c r="AB54" i="166"/>
  <c r="Y5" i="166"/>
  <c r="V5" i="166"/>
  <c r="Q5" i="166"/>
  <c r="L5" i="166"/>
  <c r="AG11" i="166"/>
  <c r="X11" i="166"/>
  <c r="Z11" i="166"/>
  <c r="AF47" i="166"/>
  <c r="P47" i="166"/>
  <c r="AI28" i="166"/>
  <c r="L28" i="166"/>
  <c r="Q28" i="166"/>
  <c r="K7" i="166"/>
  <c r="AN7" i="166" s="1"/>
  <c r="AC7" i="166"/>
  <c r="AA7" i="166"/>
  <c r="Y40" i="166"/>
  <c r="K40" i="166"/>
  <c r="H39" i="166"/>
  <c r="H42" i="166"/>
  <c r="H24" i="166" s="1"/>
  <c r="H38" i="166"/>
  <c r="AN10" i="166"/>
  <c r="AL10" i="166"/>
  <c r="AC10" i="166"/>
  <c r="AF35" i="166"/>
  <c r="AD35" i="166"/>
  <c r="AK35" i="166"/>
  <c r="AG16" i="166"/>
  <c r="AD16" i="166"/>
  <c r="U50" i="166"/>
  <c r="Y50" i="166"/>
  <c r="K50" i="166"/>
  <c r="AO50" i="166" s="1"/>
  <c r="F108" i="162"/>
  <c r="L53" i="166"/>
  <c r="T53" i="166"/>
  <c r="O53" i="166"/>
  <c r="Q16" i="166"/>
  <c r="P16" i="166"/>
  <c r="V16" i="166"/>
  <c r="K54" i="166"/>
  <c r="AO54" i="166" s="1"/>
  <c r="S54" i="166"/>
  <c r="M54" i="166"/>
  <c r="N54" i="166"/>
  <c r="AD54" i="166"/>
  <c r="P54" i="166"/>
  <c r="M5" i="166"/>
  <c r="R5" i="166"/>
  <c r="X5" i="166"/>
  <c r="Y11" i="166"/>
  <c r="P11" i="166"/>
  <c r="R11" i="166"/>
  <c r="AA47" i="166"/>
  <c r="AC47" i="166"/>
  <c r="AJ47" i="166"/>
  <c r="O28" i="166"/>
  <c r="AJ28" i="166"/>
  <c r="N28" i="166"/>
  <c r="P7" i="166"/>
  <c r="U7" i="166"/>
  <c r="O7" i="166"/>
  <c r="H46" i="166"/>
  <c r="L40" i="166"/>
  <c r="W40" i="166"/>
  <c r="AI40" i="166"/>
  <c r="Q40" i="166"/>
  <c r="R40" i="166"/>
  <c r="AC40" i="166"/>
  <c r="AH40" i="166"/>
  <c r="AB40" i="166"/>
  <c r="P40" i="166"/>
  <c r="O40" i="166"/>
  <c r="V40" i="166"/>
  <c r="Z40" i="166"/>
  <c r="AM40" i="166"/>
  <c r="AF40" i="166"/>
  <c r="AE40" i="166"/>
  <c r="AL40" i="166"/>
  <c r="U40" i="166"/>
  <c r="N40" i="166"/>
  <c r="V21" i="166"/>
  <c r="M21" i="166"/>
  <c r="AG21" i="166"/>
  <c r="AD21" i="166"/>
  <c r="T21" i="166"/>
  <c r="X21" i="166"/>
  <c r="W21" i="166"/>
  <c r="Y21" i="166"/>
  <c r="N21" i="166"/>
  <c r="O21" i="166"/>
  <c r="AB21" i="166"/>
  <c r="W41" i="166"/>
  <c r="AK41" i="166"/>
  <c r="U41" i="166"/>
  <c r="AL41" i="166"/>
  <c r="AB41" i="166"/>
  <c r="AH41" i="166"/>
  <c r="T41" i="166"/>
  <c r="AA41" i="166"/>
  <c r="AG41" i="166"/>
  <c r="M41" i="166"/>
  <c r="N41" i="166"/>
  <c r="Z41" i="166"/>
  <c r="AI41" i="166"/>
  <c r="O41" i="166"/>
  <c r="Y41" i="166"/>
  <c r="AD41" i="166"/>
  <c r="R41" i="166"/>
  <c r="X41" i="166"/>
  <c r="W56" i="166"/>
  <c r="AK56" i="166"/>
  <c r="AI56" i="166"/>
  <c r="O56" i="166"/>
  <c r="Y56" i="166"/>
  <c r="AH56" i="166"/>
  <c r="X56" i="166"/>
  <c r="L56" i="166"/>
  <c r="AO56" i="166" s="1"/>
  <c r="N56" i="166"/>
  <c r="AA56" i="166"/>
  <c r="AG56" i="166"/>
  <c r="Q56" i="166"/>
  <c r="R56" i="166"/>
  <c r="AJ56" i="166"/>
  <c r="V56" i="166"/>
  <c r="U13" i="166"/>
  <c r="X13" i="166"/>
  <c r="Y13" i="166"/>
  <c r="V13" i="166"/>
  <c r="AL13" i="166"/>
  <c r="AE13" i="166"/>
  <c r="Q13" i="166"/>
  <c r="AI21" i="166"/>
  <c r="U21" i="166"/>
  <c r="AK21" i="166"/>
  <c r="Z21" i="166"/>
  <c r="AA21" i="166"/>
  <c r="L21" i="166"/>
  <c r="AN21" i="166" s="1"/>
  <c r="P21" i="166"/>
  <c r="AE47" i="166"/>
  <c r="K47" i="166"/>
  <c r="AH47" i="166"/>
  <c r="M47" i="166"/>
  <c r="V47" i="166"/>
  <c r="AB47" i="166"/>
  <c r="U47" i="166"/>
  <c r="T55" i="166"/>
  <c r="P55" i="166"/>
  <c r="AE55" i="166"/>
  <c r="Q55" i="166"/>
  <c r="AH55" i="166"/>
  <c r="M55" i="166"/>
  <c r="AL55" i="166"/>
  <c r="AD28" i="166"/>
  <c r="Z28" i="166"/>
  <c r="Y28" i="166"/>
  <c r="R28" i="166"/>
  <c r="AB28" i="166"/>
  <c r="P28" i="166"/>
  <c r="AE28" i="166"/>
  <c r="V12" i="166"/>
  <c r="AF12" i="166"/>
  <c r="AA12" i="166"/>
  <c r="X12" i="166"/>
  <c r="U12" i="166"/>
  <c r="AN12" i="166" s="1"/>
  <c r="AK12" i="166"/>
  <c r="AD12" i="166"/>
  <c r="K18" i="172"/>
  <c r="K16" i="172"/>
  <c r="L18" i="172"/>
  <c r="J12" i="159"/>
  <c r="I40" i="31"/>
  <c r="L9" i="172"/>
  <c r="L16" i="172" s="1"/>
  <c r="R9" i="172"/>
  <c r="R20" i="172"/>
  <c r="G12" i="174"/>
  <c r="R5" i="172"/>
  <c r="S5" i="172"/>
  <c r="T9" i="172"/>
  <c r="U9" i="172" s="1"/>
  <c r="G41" i="31"/>
  <c r="H12" i="174"/>
  <c r="P6" i="172"/>
  <c r="P18" i="172" s="1"/>
  <c r="S6" i="172"/>
  <c r="M9" i="172"/>
  <c r="N9" i="172"/>
  <c r="S14" i="172"/>
  <c r="M5" i="172"/>
  <c r="U5" i="172" s="1"/>
  <c r="N5" i="172"/>
  <c r="Q5" i="172"/>
  <c r="Q18" i="172" s="1"/>
  <c r="H37" i="175"/>
  <c r="F37" i="175"/>
  <c r="AD49" i="176"/>
  <c r="L9" i="175" s="1"/>
  <c r="L12" i="175" s="1"/>
  <c r="AE38" i="176"/>
  <c r="AD50" i="176"/>
  <c r="L8" i="175" s="1"/>
  <c r="U4" i="172"/>
  <c r="U8" i="172"/>
  <c r="O20" i="172"/>
  <c r="AG15" i="176"/>
  <c r="AC50" i="176"/>
  <c r="K8" i="175" s="1"/>
  <c r="K7" i="175" s="1"/>
  <c r="L98" i="162"/>
  <c r="K100" i="162"/>
  <c r="T48" i="176"/>
  <c r="T47" i="176"/>
  <c r="E73" i="31"/>
  <c r="J53" i="176"/>
  <c r="K52" i="176"/>
  <c r="F52" i="175" s="1"/>
  <c r="Y5" i="176"/>
  <c r="K51" i="176"/>
  <c r="E8" i="174"/>
  <c r="F8" i="174"/>
  <c r="AE41" i="176"/>
  <c r="J48" i="176"/>
  <c r="E70" i="31" s="1"/>
  <c r="AG17" i="176"/>
  <c r="L54" i="176"/>
  <c r="L48" i="176"/>
  <c r="K37" i="175"/>
  <c r="K48" i="176"/>
  <c r="K54" i="176" s="1"/>
  <c r="F22" i="175"/>
  <c r="M44" i="176"/>
  <c r="M52" i="176"/>
  <c r="H52" i="175" s="1"/>
  <c r="G4" i="176"/>
  <c r="G44" i="176" s="1"/>
  <c r="I55" i="176" s="1"/>
  <c r="N16" i="176"/>
  <c r="O73" i="31"/>
  <c r="X16" i="178"/>
  <c r="AR16" i="178" s="1"/>
  <c r="Y21" i="178"/>
  <c r="BD21" i="178" s="1"/>
  <c r="X24" i="178"/>
  <c r="AR24" i="178" s="1"/>
  <c r="X32" i="178"/>
  <c r="AR32" i="178" s="1"/>
  <c r="Y32" i="178"/>
  <c r="BD32" i="178" s="1"/>
  <c r="H23" i="162"/>
  <c r="I22" i="162"/>
  <c r="N21" i="176"/>
  <c r="AB21" i="176" s="1"/>
  <c r="AC21" i="176" s="1"/>
  <c r="AD21" i="176" s="1"/>
  <c r="AE21" i="176" s="1"/>
  <c r="AF21" i="176" s="1"/>
  <c r="AG21" i="176" s="1"/>
  <c r="Z52" i="178"/>
  <c r="Z54" i="178" s="1"/>
  <c r="AA18" i="178"/>
  <c r="Z53" i="178"/>
  <c r="X26" i="178"/>
  <c r="AR26" i="178" s="1"/>
  <c r="Y26" i="178"/>
  <c r="BD26" i="178" s="1"/>
  <c r="AD34" i="178"/>
  <c r="AC52" i="178"/>
  <c r="AC54" i="178" s="1"/>
  <c r="X42" i="178"/>
  <c r="AR42" i="178" s="1"/>
  <c r="Y42" i="178"/>
  <c r="BD42" i="178" s="1"/>
  <c r="AW54" i="178"/>
  <c r="I38" i="175" s="1"/>
  <c r="AX54" i="178"/>
  <c r="J38" i="175" s="1"/>
  <c r="X4" i="178"/>
  <c r="W52" i="178"/>
  <c r="W54" i="178" s="1"/>
  <c r="X12" i="178"/>
  <c r="AR12" i="178" s="1"/>
  <c r="X20" i="178"/>
  <c r="AR20" i="178" s="1"/>
  <c r="Y20" i="178"/>
  <c r="BD20" i="178" s="1"/>
  <c r="AR25" i="178"/>
  <c r="Y25" i="178"/>
  <c r="BD25" i="178" s="1"/>
  <c r="X28" i="178"/>
  <c r="AR28" i="178" s="1"/>
  <c r="Y28" i="178"/>
  <c r="BD28" i="178" s="1"/>
  <c r="AR33" i="178"/>
  <c r="Y33" i="178"/>
  <c r="BD33" i="178" s="1"/>
  <c r="X36" i="178"/>
  <c r="Y36" i="178"/>
  <c r="Y44" i="178"/>
  <c r="BD44" i="178" s="1"/>
  <c r="X44" i="178"/>
  <c r="AR44" i="178" s="1"/>
  <c r="X49" i="178"/>
  <c r="AR49" i="178" s="1"/>
  <c r="Y49" i="178"/>
  <c r="BD49" i="178" s="1"/>
  <c r="H25" i="162"/>
  <c r="I25" i="162" s="1"/>
  <c r="J25" i="162" s="1"/>
  <c r="K25" i="162" s="1"/>
  <c r="G24" i="162"/>
  <c r="X22" i="178"/>
  <c r="AR22" i="178" s="1"/>
  <c r="W53" i="178"/>
  <c r="X38" i="178"/>
  <c r="AR48" i="178"/>
  <c r="Y48" i="178"/>
  <c r="BD48" i="178" s="1"/>
  <c r="AH21" i="178"/>
  <c r="AR21" i="178" s="1"/>
  <c r="AP39" i="178"/>
  <c r="AI36" i="178"/>
  <c r="AI52" i="178" s="1"/>
  <c r="AL36" i="178"/>
  <c r="AY36" i="178"/>
  <c r="BB36" i="178"/>
  <c r="AY39" i="178"/>
  <c r="BD39" i="178" s="1"/>
  <c r="AK39" i="178"/>
  <c r="AG36" i="178"/>
  <c r="G23" i="162"/>
  <c r="E67" i="31"/>
  <c r="H5" i="175"/>
  <c r="D5" i="175"/>
  <c r="AI53" i="178"/>
  <c r="AH39" i="178"/>
  <c r="AR39" i="178" s="1"/>
  <c r="AQ36" i="178"/>
  <c r="AQ52" i="178" s="1"/>
  <c r="AV36" i="178"/>
  <c r="AV52" i="178" s="1"/>
  <c r="AS36" i="178"/>
  <c r="AO36" i="178"/>
  <c r="N20" i="176"/>
  <c r="H67" i="31"/>
  <c r="L12" i="46"/>
  <c r="J13" i="46"/>
  <c r="T3" i="172"/>
  <c r="P3" i="172"/>
  <c r="K5" i="175" s="1"/>
  <c r="L3" i="172"/>
  <c r="G5" i="175" s="1"/>
  <c r="K75" i="31"/>
  <c r="H5" i="46"/>
  <c r="J5" i="46"/>
  <c r="S3" i="172"/>
  <c r="O3" i="172"/>
  <c r="R3" i="172"/>
  <c r="N3" i="172"/>
  <c r="J3" i="172"/>
  <c r="E5" i="175" s="1"/>
  <c r="I5" i="46"/>
  <c r="G5" i="46"/>
  <c r="K3" i="172"/>
  <c r="Q3" i="172"/>
  <c r="L5" i="175" s="1"/>
  <c r="AY52" i="178" l="1"/>
  <c r="AY53" i="178"/>
  <c r="K6" i="175" s="1"/>
  <c r="K12" i="175" s="1"/>
  <c r="BD36" i="178"/>
  <c r="AR34" i="178"/>
  <c r="AD52" i="178"/>
  <c r="AD54" i="178" s="1"/>
  <c r="G112" i="162"/>
  <c r="G108" i="162"/>
  <c r="G110" i="162"/>
  <c r="G109" i="162" s="1"/>
  <c r="H107" i="162"/>
  <c r="J30" i="162"/>
  <c r="I41" i="162"/>
  <c r="D31" i="175"/>
  <c r="D29" i="31"/>
  <c r="D32" i="31" s="1"/>
  <c r="J128" i="162"/>
  <c r="I130" i="162"/>
  <c r="I139" i="162"/>
  <c r="I138" i="162" s="1"/>
  <c r="I35" i="162"/>
  <c r="I38" i="162" s="1"/>
  <c r="AO52" i="178"/>
  <c r="AO53" i="178"/>
  <c r="M5" i="175" s="1"/>
  <c r="AK53" i="178"/>
  <c r="I5" i="175" s="1"/>
  <c r="AK52" i="178"/>
  <c r="AL52" i="178"/>
  <c r="AL53" i="178"/>
  <c r="AQ53" i="178"/>
  <c r="AQ54" i="178" s="1"/>
  <c r="AR38" i="178"/>
  <c r="X53" i="178"/>
  <c r="Y22" i="178"/>
  <c r="BD22" i="178" s="1"/>
  <c r="AR36" i="178"/>
  <c r="AR4" i="178"/>
  <c r="Y4" i="178"/>
  <c r="X52" i="178"/>
  <c r="X54" i="178" s="1"/>
  <c r="D58" i="175" s="1"/>
  <c r="I23" i="162"/>
  <c r="J22" i="162"/>
  <c r="O16" i="176"/>
  <c r="N44" i="176"/>
  <c r="AF41" i="176"/>
  <c r="Y51" i="176"/>
  <c r="G41" i="175" s="1"/>
  <c r="G44" i="175" s="1"/>
  <c r="Y52" i="176"/>
  <c r="G40" i="175" s="1"/>
  <c r="G39" i="175" s="1"/>
  <c r="Y44" i="176"/>
  <c r="Z5" i="176"/>
  <c r="D19" i="155"/>
  <c r="E77" i="31"/>
  <c r="S16" i="172"/>
  <c r="S18" i="172"/>
  <c r="T18" i="172"/>
  <c r="AO47" i="166"/>
  <c r="AB39" i="166"/>
  <c r="L39" i="166"/>
  <c r="Z39" i="166"/>
  <c r="AK39" i="166"/>
  <c r="AG39" i="166"/>
  <c r="Y39" i="166"/>
  <c r="AI39" i="166"/>
  <c r="X39" i="166"/>
  <c r="AL39" i="166"/>
  <c r="V39" i="166"/>
  <c r="AC39" i="166"/>
  <c r="W39" i="166"/>
  <c r="AE39" i="166"/>
  <c r="O39" i="166"/>
  <c r="AJ39" i="166"/>
  <c r="T39" i="166"/>
  <c r="AH39" i="166"/>
  <c r="R39" i="166"/>
  <c r="U39" i="166"/>
  <c r="K39" i="166"/>
  <c r="S39" i="166"/>
  <c r="AM39" i="166"/>
  <c r="N39" i="166"/>
  <c r="AF39" i="166"/>
  <c r="M39" i="166"/>
  <c r="AO39" i="166"/>
  <c r="P39" i="166"/>
  <c r="AD39" i="166"/>
  <c r="AA39" i="166"/>
  <c r="Q39" i="166"/>
  <c r="O17" i="166"/>
  <c r="X17" i="166"/>
  <c r="U17" i="166"/>
  <c r="AK17" i="166"/>
  <c r="Z17" i="166"/>
  <c r="W17" i="166"/>
  <c r="P17" i="166"/>
  <c r="AJ17" i="166"/>
  <c r="Y17" i="166"/>
  <c r="K17" i="166"/>
  <c r="AN17" i="166" s="1"/>
  <c r="AD17" i="166"/>
  <c r="AE17" i="166"/>
  <c r="T17" i="166"/>
  <c r="N17" i="166"/>
  <c r="AB17" i="166"/>
  <c r="M17" i="166"/>
  <c r="AC17" i="166"/>
  <c r="R17" i="166"/>
  <c r="AL17" i="166"/>
  <c r="AI17" i="166"/>
  <c r="AF17" i="166"/>
  <c r="AH17" i="166"/>
  <c r="V17" i="166"/>
  <c r="AA17" i="166"/>
  <c r="S17" i="166"/>
  <c r="Q17" i="166"/>
  <c r="AG17" i="166"/>
  <c r="L17" i="166"/>
  <c r="F5" i="162"/>
  <c r="F8" i="162"/>
  <c r="F13" i="4" s="1"/>
  <c r="D60" i="31" s="1"/>
  <c r="D62" i="31" s="1"/>
  <c r="D63" i="31" s="1"/>
  <c r="C12" i="155" s="1"/>
  <c r="C20" i="159"/>
  <c r="C23" i="159" s="1"/>
  <c r="E20" i="162"/>
  <c r="D20" i="159"/>
  <c r="D23" i="159" s="1"/>
  <c r="F20" i="162"/>
  <c r="I64" i="162"/>
  <c r="I63" i="162" s="1"/>
  <c r="J53" i="162"/>
  <c r="J11" i="31"/>
  <c r="H11" i="31"/>
  <c r="L11" i="31"/>
  <c r="G11" i="31"/>
  <c r="N11" i="31"/>
  <c r="F11" i="31"/>
  <c r="M11" i="31"/>
  <c r="E11" i="31"/>
  <c r="E15" i="31" s="1"/>
  <c r="C9" i="155"/>
  <c r="I11" i="31"/>
  <c r="K11" i="31"/>
  <c r="G4" i="155"/>
  <c r="J68" i="162"/>
  <c r="K91" i="162"/>
  <c r="L92" i="162"/>
  <c r="G6" i="155"/>
  <c r="I143" i="162"/>
  <c r="H142" i="162"/>
  <c r="J88" i="162"/>
  <c r="J87" i="162" s="1"/>
  <c r="J90" i="162" s="1"/>
  <c r="J79" i="162"/>
  <c r="K77" i="162"/>
  <c r="K17" i="162"/>
  <c r="I6" i="31" s="1"/>
  <c r="U3" i="172"/>
  <c r="F5" i="175"/>
  <c r="K4" i="175"/>
  <c r="K10" i="175" s="1"/>
  <c r="K11" i="175"/>
  <c r="N51" i="176"/>
  <c r="I53" i="175" s="1"/>
  <c r="I56" i="175" s="1"/>
  <c r="I67" i="31" s="1"/>
  <c r="N52" i="176"/>
  <c r="I52" i="175" s="1"/>
  <c r="H11" i="175"/>
  <c r="AH53" i="178"/>
  <c r="AH52" i="178"/>
  <c r="N19" i="155"/>
  <c r="S20" i="172"/>
  <c r="S19" i="172"/>
  <c r="T14" i="172"/>
  <c r="T16" i="172"/>
  <c r="V45" i="166"/>
  <c r="T45" i="166"/>
  <c r="K45" i="166"/>
  <c r="U45" i="166"/>
  <c r="R45" i="166"/>
  <c r="P45" i="166"/>
  <c r="W45" i="166"/>
  <c r="Q45" i="166"/>
  <c r="AN45" i="166"/>
  <c r="N45" i="166"/>
  <c r="L45" i="166"/>
  <c r="M45" i="166"/>
  <c r="O45" i="166"/>
  <c r="S45" i="166"/>
  <c r="Y45" i="166"/>
  <c r="X45" i="166"/>
  <c r="J5" i="175"/>
  <c r="J15" i="46"/>
  <c r="J14" i="46"/>
  <c r="K10" i="46" s="1"/>
  <c r="AS53" i="178"/>
  <c r="AS52" i="178"/>
  <c r="AS54" i="178" s="1"/>
  <c r="AI54" i="178"/>
  <c r="G37" i="175" s="1"/>
  <c r="AB20" i="176"/>
  <c r="G26" i="162"/>
  <c r="H24" i="162"/>
  <c r="G49" i="162"/>
  <c r="G55" i="162" s="1"/>
  <c r="Y12" i="178"/>
  <c r="BD12" i="178" s="1"/>
  <c r="AV53" i="178"/>
  <c r="H6" i="175" s="1"/>
  <c r="H12" i="175" s="1"/>
  <c r="Y24" i="178"/>
  <c r="BD24" i="178" s="1"/>
  <c r="Y16" i="178"/>
  <c r="BD16" i="178" s="1"/>
  <c r="C30" i="159"/>
  <c r="F30" i="159" s="1"/>
  <c r="F12" i="174"/>
  <c r="F55" i="175"/>
  <c r="M98" i="162"/>
  <c r="L100" i="162"/>
  <c r="J54" i="176"/>
  <c r="L7" i="175"/>
  <c r="L37" i="175"/>
  <c r="N18" i="172"/>
  <c r="N16" i="172"/>
  <c r="U6" i="172"/>
  <c r="R18" i="172"/>
  <c r="R16" i="172"/>
  <c r="P16" i="172"/>
  <c r="AO55" i="166"/>
  <c r="AN13" i="166"/>
  <c r="AO40" i="166"/>
  <c r="H112" i="162"/>
  <c r="I112" i="162" s="1"/>
  <c r="J112" i="162" s="1"/>
  <c r="K112" i="162" s="1"/>
  <c r="L112" i="162" s="1"/>
  <c r="M112" i="162" s="1"/>
  <c r="N112" i="162" s="1"/>
  <c r="O112" i="162" s="1"/>
  <c r="P112" i="162" s="1"/>
  <c r="Q112" i="162" s="1"/>
  <c r="T27" i="166"/>
  <c r="U27" i="166"/>
  <c r="W27" i="166"/>
  <c r="N27" i="166"/>
  <c r="M27" i="166"/>
  <c r="O27" i="166"/>
  <c r="R27" i="166"/>
  <c r="AM27" i="166"/>
  <c r="P27" i="166"/>
  <c r="S27" i="166"/>
  <c r="AF27" i="166"/>
  <c r="AL27" i="166"/>
  <c r="AC27" i="166"/>
  <c r="AE27" i="166"/>
  <c r="X27" i="166"/>
  <c r="K27" i="166"/>
  <c r="AB27" i="166"/>
  <c r="AA27" i="166"/>
  <c r="AG27" i="166"/>
  <c r="Q27" i="166"/>
  <c r="V27" i="166"/>
  <c r="AI27" i="166"/>
  <c r="L27" i="166"/>
  <c r="AO27" i="166" s="1"/>
  <c r="Z27" i="166"/>
  <c r="AJ27" i="166"/>
  <c r="AD27" i="166"/>
  <c r="Y27" i="166"/>
  <c r="AH27" i="166"/>
  <c r="AK27" i="166"/>
  <c r="AN11" i="166"/>
  <c r="K14" i="159"/>
  <c r="J42" i="31"/>
  <c r="H40" i="162"/>
  <c r="H43" i="162" s="1"/>
  <c r="H69" i="162"/>
  <c r="G67" i="162"/>
  <c r="G66" i="162" s="1"/>
  <c r="G19" i="162" s="1"/>
  <c r="L39" i="144"/>
  <c r="L40" i="144" s="1"/>
  <c r="M24" i="144"/>
  <c r="H64" i="162"/>
  <c r="H63" i="162" s="1"/>
  <c r="N13" i="159"/>
  <c r="M41" i="31"/>
  <c r="E14" i="31"/>
  <c r="D8" i="155"/>
  <c r="F13" i="31"/>
  <c r="E19" i="31"/>
  <c r="L116" i="162"/>
  <c r="K12" i="162"/>
  <c r="I4" i="31" s="1"/>
  <c r="H141" i="162"/>
  <c r="K74" i="162"/>
  <c r="J83" i="162"/>
  <c r="J82" i="162" s="1"/>
  <c r="J85" i="162" s="1"/>
  <c r="J76" i="162"/>
  <c r="N37" i="162"/>
  <c r="R21" i="144"/>
  <c r="M48" i="31"/>
  <c r="N31" i="159"/>
  <c r="M42" i="162"/>
  <c r="L17" i="162"/>
  <c r="J6" i="31" s="1"/>
  <c r="AG53" i="178"/>
  <c r="AG52" i="178"/>
  <c r="AR18" i="178"/>
  <c r="AA53" i="178"/>
  <c r="AB18" i="178"/>
  <c r="AA52" i="178"/>
  <c r="M45" i="176"/>
  <c r="M53" i="176"/>
  <c r="H73" i="31"/>
  <c r="F53" i="175"/>
  <c r="F56" i="175" s="1"/>
  <c r="F67" i="31" s="1"/>
  <c r="K53" i="176"/>
  <c r="AO41" i="166"/>
  <c r="AO28" i="166"/>
  <c r="H35" i="162"/>
  <c r="H38" i="162" s="1"/>
  <c r="D50" i="31"/>
  <c r="D51" i="31" s="1"/>
  <c r="D76" i="31" s="1"/>
  <c r="F33" i="159"/>
  <c r="F6" i="155"/>
  <c r="G6" i="46"/>
  <c r="H2" i="46" s="1"/>
  <c r="H6" i="46" s="1"/>
  <c r="I2" i="46" s="1"/>
  <c r="I6" i="46" s="1"/>
  <c r="J2" i="46" s="1"/>
  <c r="J6" i="46" s="1"/>
  <c r="K2" i="46" s="1"/>
  <c r="K6" i="46" s="1"/>
  <c r="L4" i="175"/>
  <c r="L11" i="175"/>
  <c r="E11" i="175"/>
  <c r="E54" i="31" s="1"/>
  <c r="E4" i="175"/>
  <c r="E10" i="175" s="1"/>
  <c r="G11" i="175"/>
  <c r="G4" i="175"/>
  <c r="G10" i="175" s="1"/>
  <c r="K13" i="46"/>
  <c r="M12" i="46"/>
  <c r="AV54" i="178"/>
  <c r="H38" i="175" s="1"/>
  <c r="D4" i="175"/>
  <c r="D10" i="175" s="1"/>
  <c r="D11" i="175"/>
  <c r="BB53" i="178"/>
  <c r="N6" i="175" s="1"/>
  <c r="BB52" i="178"/>
  <c r="BB54" i="178" s="1"/>
  <c r="N38" i="175" s="1"/>
  <c r="AP52" i="178"/>
  <c r="AP54" i="178" s="1"/>
  <c r="N37" i="175" s="1"/>
  <c r="AP53" i="178"/>
  <c r="N5" i="175" s="1"/>
  <c r="Y38" i="178"/>
  <c r="AE34" i="178"/>
  <c r="H55" i="175"/>
  <c r="H51" i="175"/>
  <c r="H54" i="175" s="1"/>
  <c r="D15" i="155"/>
  <c r="C11" i="159"/>
  <c r="F11" i="159" s="1"/>
  <c r="E12" i="174"/>
  <c r="T54" i="176"/>
  <c r="AE50" i="176"/>
  <c r="M8" i="175" s="1"/>
  <c r="AE49" i="176"/>
  <c r="M9" i="175" s="1"/>
  <c r="M12" i="175" s="1"/>
  <c r="AF38" i="176"/>
  <c r="F43" i="175"/>
  <c r="F36" i="175"/>
  <c r="F42" i="175" s="1"/>
  <c r="M18" i="172"/>
  <c r="M16" i="172"/>
  <c r="J40" i="31"/>
  <c r="K12" i="159"/>
  <c r="AK46" i="166"/>
  <c r="U46" i="166"/>
  <c r="AE46" i="166"/>
  <c r="O46" i="166"/>
  <c r="R46" i="166"/>
  <c r="AF46" i="166"/>
  <c r="X46" i="166"/>
  <c r="AG46" i="166"/>
  <c r="Q46" i="166"/>
  <c r="AA46" i="166"/>
  <c r="K46" i="166"/>
  <c r="AL46" i="166"/>
  <c r="L46" i="166"/>
  <c r="N46" i="166"/>
  <c r="AC46" i="166"/>
  <c r="M46" i="166"/>
  <c r="W46" i="166"/>
  <c r="AH46" i="166"/>
  <c r="AB46" i="166"/>
  <c r="AD46" i="166"/>
  <c r="V46" i="166"/>
  <c r="AM46" i="166"/>
  <c r="Y46" i="166"/>
  <c r="P46" i="166"/>
  <c r="AI46" i="166"/>
  <c r="AJ46" i="166"/>
  <c r="S46" i="166"/>
  <c r="Z46" i="166"/>
  <c r="AO46" i="166"/>
  <c r="T46" i="166"/>
  <c r="L38" i="166"/>
  <c r="V38" i="166"/>
  <c r="R38" i="166"/>
  <c r="X38" i="166"/>
  <c r="Y38" i="166"/>
  <c r="K38" i="166"/>
  <c r="M38" i="166"/>
  <c r="AN38" i="166"/>
  <c r="T38" i="166"/>
  <c r="S38" i="166"/>
  <c r="U38" i="166"/>
  <c r="Q38" i="166"/>
  <c r="P38" i="166"/>
  <c r="N38" i="166"/>
  <c r="O38" i="166"/>
  <c r="W38" i="166"/>
  <c r="AN5" i="166"/>
  <c r="AO53" i="166"/>
  <c r="M26" i="166"/>
  <c r="N26" i="166"/>
  <c r="T26" i="166"/>
  <c r="W26" i="166"/>
  <c r="Q26" i="166"/>
  <c r="R26" i="166"/>
  <c r="X26" i="166"/>
  <c r="L26" i="166"/>
  <c r="U26" i="166"/>
  <c r="V26" i="166"/>
  <c r="S26" i="166"/>
  <c r="K26" i="166"/>
  <c r="P26" i="166"/>
  <c r="O26" i="166"/>
  <c r="Y26" i="166"/>
  <c r="AN26" i="166"/>
  <c r="Q16" i="172"/>
  <c r="G56" i="162"/>
  <c r="H56" i="162" s="1"/>
  <c r="I56" i="162" s="1"/>
  <c r="J56" i="162" s="1"/>
  <c r="K56" i="162" s="1"/>
  <c r="L56" i="162" s="1"/>
  <c r="M56" i="162" s="1"/>
  <c r="N56" i="162" s="1"/>
  <c r="O56" i="162" s="1"/>
  <c r="P56" i="162" s="1"/>
  <c r="Q56" i="162" s="1"/>
  <c r="G4" i="162"/>
  <c r="H50" i="162"/>
  <c r="H127" i="162"/>
  <c r="I125" i="162"/>
  <c r="H134" i="162"/>
  <c r="H133" i="162" s="1"/>
  <c r="H136" i="162" s="1"/>
  <c r="O22" i="144"/>
  <c r="J36" i="162"/>
  <c r="K27" i="162"/>
  <c r="E25" i="31"/>
  <c r="J45" i="162"/>
  <c r="I44" i="162"/>
  <c r="N36" i="175" l="1"/>
  <c r="D77" i="31"/>
  <c r="C18" i="155"/>
  <c r="E20" i="159"/>
  <c r="E23" i="159" s="1"/>
  <c r="F23" i="159" s="1"/>
  <c r="G23" i="159" s="1"/>
  <c r="H23" i="159" s="1"/>
  <c r="I23" i="159" s="1"/>
  <c r="J23" i="159" s="1"/>
  <c r="K23" i="159" s="1"/>
  <c r="L23" i="159" s="1"/>
  <c r="M23" i="159" s="1"/>
  <c r="N23" i="159" s="1"/>
  <c r="O23" i="159" s="1"/>
  <c r="G20" i="162"/>
  <c r="M4" i="175"/>
  <c r="M11" i="175"/>
  <c r="I11" i="175"/>
  <c r="I4" i="175"/>
  <c r="I10" i="175" s="1"/>
  <c r="N4" i="175"/>
  <c r="N11" i="175"/>
  <c r="J35" i="162"/>
  <c r="J38" i="162" s="1"/>
  <c r="G11" i="159"/>
  <c r="F39" i="31"/>
  <c r="BD34" i="178"/>
  <c r="AE52" i="178"/>
  <c r="AE54" i="178" s="1"/>
  <c r="G19" i="155"/>
  <c r="N48" i="31"/>
  <c r="O31" i="159"/>
  <c r="O48" i="31" s="1"/>
  <c r="G30" i="159"/>
  <c r="F47" i="31"/>
  <c r="Z51" i="176"/>
  <c r="H41" i="175" s="1"/>
  <c r="AA5" i="176"/>
  <c r="Z52" i="176"/>
  <c r="H40" i="175" s="1"/>
  <c r="Z44" i="176"/>
  <c r="D71" i="31"/>
  <c r="D53" i="31"/>
  <c r="D55" i="31" s="1"/>
  <c r="D56" i="31" s="1"/>
  <c r="H44" i="175"/>
  <c r="G13" i="31"/>
  <c r="F14" i="31"/>
  <c r="F19" i="31"/>
  <c r="E8" i="155"/>
  <c r="O13" i="159"/>
  <c r="O41" i="31" s="1"/>
  <c r="N41" i="31"/>
  <c r="F51" i="175"/>
  <c r="F54" i="175" s="1"/>
  <c r="I24" i="162"/>
  <c r="H49" i="162"/>
  <c r="H55" i="162" s="1"/>
  <c r="H26" i="162"/>
  <c r="O37" i="175"/>
  <c r="T20" i="172"/>
  <c r="T19" i="172"/>
  <c r="H6" i="155"/>
  <c r="L91" i="162"/>
  <c r="M92" i="162"/>
  <c r="Y53" i="176"/>
  <c r="Y47" i="176"/>
  <c r="Y48" i="176"/>
  <c r="AG41" i="176"/>
  <c r="P16" i="176"/>
  <c r="O52" i="176"/>
  <c r="J52" i="175" s="1"/>
  <c r="O51" i="176"/>
  <c r="J53" i="175" s="1"/>
  <c r="J56" i="175" s="1"/>
  <c r="J67" i="31" s="1"/>
  <c r="O44" i="176"/>
  <c r="J70" i="31"/>
  <c r="D60" i="175"/>
  <c r="D61" i="175" s="1"/>
  <c r="D64" i="175" s="1"/>
  <c r="I7" i="46"/>
  <c r="H74" i="31" s="1"/>
  <c r="G20" i="155" s="1"/>
  <c r="K30" i="162"/>
  <c r="J41" i="162"/>
  <c r="K7" i="46"/>
  <c r="I50" i="162"/>
  <c r="H52" i="162"/>
  <c r="H59" i="162"/>
  <c r="F50" i="31"/>
  <c r="G33" i="159"/>
  <c r="BD18" i="178"/>
  <c r="AB53" i="178"/>
  <c r="AB52" i="178"/>
  <c r="AB54" i="178" s="1"/>
  <c r="O37" i="162"/>
  <c r="N98" i="162"/>
  <c r="M100" i="162"/>
  <c r="G36" i="175"/>
  <c r="G42" i="175" s="1"/>
  <c r="G43" i="175"/>
  <c r="K36" i="162"/>
  <c r="L27" i="162"/>
  <c r="I134" i="162"/>
  <c r="I133" i="162" s="1"/>
  <c r="I136" i="162" s="1"/>
  <c r="J125" i="162"/>
  <c r="I127" i="162"/>
  <c r="Z26" i="166"/>
  <c r="AF26" i="166"/>
  <c r="AH26" i="166"/>
  <c r="AM26" i="166"/>
  <c r="AC26" i="166"/>
  <c r="AB26" i="166"/>
  <c r="AL26" i="166"/>
  <c r="AG26" i="166"/>
  <c r="AA26" i="166"/>
  <c r="AO26" i="166"/>
  <c r="AJ26" i="166"/>
  <c r="AK26" i="166"/>
  <c r="AI26" i="166"/>
  <c r="AE26" i="166"/>
  <c r="AD26" i="166"/>
  <c r="K40" i="31"/>
  <c r="L12" i="159"/>
  <c r="G54" i="31"/>
  <c r="H7" i="46"/>
  <c r="G74" i="31" s="1"/>
  <c r="E15" i="155"/>
  <c r="BD38" i="178"/>
  <c r="Y53" i="178"/>
  <c r="N12" i="46"/>
  <c r="L13" i="46"/>
  <c r="L75" i="31"/>
  <c r="L10" i="175"/>
  <c r="M47" i="176"/>
  <c r="M48" i="176"/>
  <c r="H70" i="31" s="1"/>
  <c r="I6" i="155"/>
  <c r="H4" i="155"/>
  <c r="H66" i="162"/>
  <c r="I69" i="162"/>
  <c r="H67" i="162"/>
  <c r="K42" i="31"/>
  <c r="L14" i="159"/>
  <c r="G32" i="162"/>
  <c r="G29" i="162"/>
  <c r="J4" i="175"/>
  <c r="J10" i="175" s="1"/>
  <c r="J11" i="175"/>
  <c r="H4" i="175"/>
  <c r="H10" i="175" s="1"/>
  <c r="L77" i="162"/>
  <c r="K79" i="162"/>
  <c r="K88" i="162"/>
  <c r="K87" i="162" s="1"/>
  <c r="K90" i="162" s="1"/>
  <c r="J143" i="162"/>
  <c r="I142" i="162"/>
  <c r="I141" i="162" s="1"/>
  <c r="E16" i="31"/>
  <c r="F15" i="31"/>
  <c r="E21" i="31"/>
  <c r="E27" i="31"/>
  <c r="D10" i="155"/>
  <c r="BD4" i="178"/>
  <c r="Y52" i="178"/>
  <c r="AL54" i="178"/>
  <c r="J37" i="175" s="1"/>
  <c r="AO54" i="178"/>
  <c r="M37" i="175" s="1"/>
  <c r="I40" i="162"/>
  <c r="I43" i="162" s="1"/>
  <c r="H110" i="162"/>
  <c r="I107" i="162"/>
  <c r="H106" i="162"/>
  <c r="L2" i="46"/>
  <c r="L6" i="46" s="1"/>
  <c r="L7" i="46"/>
  <c r="L74" i="162"/>
  <c r="K76" i="162"/>
  <c r="K83" i="162"/>
  <c r="K82" i="162" s="1"/>
  <c r="K85" i="162" s="1"/>
  <c r="H19" i="162"/>
  <c r="L36" i="175"/>
  <c r="O5" i="175"/>
  <c r="G5" i="162"/>
  <c r="G8" i="162"/>
  <c r="G13" i="4" s="1"/>
  <c r="E60" i="31" s="1"/>
  <c r="M7" i="175"/>
  <c r="P22" i="144"/>
  <c r="J44" i="162"/>
  <c r="K45" i="162"/>
  <c r="G52" i="162"/>
  <c r="AC38" i="166"/>
  <c r="AH38" i="166"/>
  <c r="AF38" i="166"/>
  <c r="Z38" i="166"/>
  <c r="AA38" i="166"/>
  <c r="AL38" i="166"/>
  <c r="AI38" i="166"/>
  <c r="AO38" i="166"/>
  <c r="AM38" i="166"/>
  <c r="AE38" i="166"/>
  <c r="AJ38" i="166"/>
  <c r="AK38" i="166"/>
  <c r="AB38" i="166"/>
  <c r="AG38" i="166"/>
  <c r="AD38" i="166"/>
  <c r="AF49" i="176"/>
  <c r="N9" i="175" s="1"/>
  <c r="N12" i="175" s="1"/>
  <c r="AG38" i="176"/>
  <c r="AF50" i="176"/>
  <c r="N8" i="175" s="1"/>
  <c r="D54" i="31"/>
  <c r="D26" i="175"/>
  <c r="G7" i="46"/>
  <c r="F74" i="31" s="1"/>
  <c r="H36" i="175"/>
  <c r="AA54" i="178"/>
  <c r="E58" i="175" s="1"/>
  <c r="AG54" i="178"/>
  <c r="N42" i="162"/>
  <c r="M17" i="162"/>
  <c r="K6" i="31" s="1"/>
  <c r="S21" i="144"/>
  <c r="M116" i="162"/>
  <c r="L12" i="162"/>
  <c r="J4" i="31" s="1"/>
  <c r="E20" i="31"/>
  <c r="D9" i="155"/>
  <c r="E26" i="31"/>
  <c r="E31" i="175" s="1"/>
  <c r="N24" i="144"/>
  <c r="M39" i="144"/>
  <c r="M40" i="144" s="1"/>
  <c r="AC20" i="176"/>
  <c r="K14" i="46"/>
  <c r="J7" i="46"/>
  <c r="I74" i="31" s="1"/>
  <c r="H20" i="155" s="1"/>
  <c r="AI45" i="166"/>
  <c r="AL45" i="166"/>
  <c r="AB45" i="166"/>
  <c r="AK45" i="166"/>
  <c r="AH45" i="166"/>
  <c r="AA45" i="166"/>
  <c r="AM45" i="166"/>
  <c r="AC45" i="166"/>
  <c r="AF45" i="166"/>
  <c r="AJ45" i="166"/>
  <c r="AE45" i="166"/>
  <c r="Z45" i="166"/>
  <c r="AG45" i="166"/>
  <c r="AO45" i="166"/>
  <c r="AD45" i="166"/>
  <c r="AH54" i="178"/>
  <c r="I55" i="175"/>
  <c r="I51" i="175"/>
  <c r="I54" i="175" s="1"/>
  <c r="F4" i="175"/>
  <c r="F10" i="175" s="1"/>
  <c r="F11" i="175"/>
  <c r="F54" i="31" s="1"/>
  <c r="K68" i="162"/>
  <c r="J64" i="162"/>
  <c r="J63" i="162" s="1"/>
  <c r="K53" i="162"/>
  <c r="I73" i="31"/>
  <c r="N45" i="176"/>
  <c r="N53" i="176"/>
  <c r="J23" i="162"/>
  <c r="K22" i="162"/>
  <c r="AK54" i="178"/>
  <c r="I37" i="175" s="1"/>
  <c r="J139" i="162"/>
  <c r="J138" i="162" s="1"/>
  <c r="K128" i="162"/>
  <c r="J130" i="162"/>
  <c r="H109" i="162"/>
  <c r="G113" i="162"/>
  <c r="H113" i="162" s="1"/>
  <c r="I113" i="162" s="1"/>
  <c r="J113" i="162" s="1"/>
  <c r="K113" i="162" s="1"/>
  <c r="L113" i="162" s="1"/>
  <c r="M113" i="162" s="1"/>
  <c r="N113" i="162" s="1"/>
  <c r="O113" i="162" s="1"/>
  <c r="P113" i="162" s="1"/>
  <c r="Q113" i="162" s="1"/>
  <c r="G6" i="162"/>
  <c r="G111" i="162"/>
  <c r="AY54" i="178"/>
  <c r="K38" i="175" s="1"/>
  <c r="F58" i="175" l="1"/>
  <c r="E60" i="175"/>
  <c r="E61" i="175" s="1"/>
  <c r="G15" i="155"/>
  <c r="K125" i="162"/>
  <c r="J134" i="162"/>
  <c r="J133" i="162" s="1"/>
  <c r="J136" i="162" s="1"/>
  <c r="J127" i="162"/>
  <c r="H33" i="159"/>
  <c r="G50" i="31"/>
  <c r="K41" i="162"/>
  <c r="L30" i="162"/>
  <c r="O36" i="175"/>
  <c r="I36" i="175"/>
  <c r="I43" i="175"/>
  <c r="I54" i="31" s="1"/>
  <c r="I4" i="155"/>
  <c r="Q22" i="144"/>
  <c r="F20" i="159"/>
  <c r="F27" i="159" s="1"/>
  <c r="F45" i="31" s="1"/>
  <c r="J36" i="175"/>
  <c r="M77" i="162"/>
  <c r="L79" i="162"/>
  <c r="L88" i="162"/>
  <c r="L87" i="162" s="1"/>
  <c r="L90" i="162" s="1"/>
  <c r="M54" i="176"/>
  <c r="M75" i="31"/>
  <c r="O12" i="46"/>
  <c r="M13" i="46"/>
  <c r="K35" i="162"/>
  <c r="K38" i="162" s="1"/>
  <c r="J50" i="162"/>
  <c r="I52" i="162"/>
  <c r="I59" i="162"/>
  <c r="I15" i="155"/>
  <c r="Q16" i="176"/>
  <c r="P52" i="176"/>
  <c r="K52" i="175" s="1"/>
  <c r="P44" i="176"/>
  <c r="P51" i="176"/>
  <c r="K53" i="175" s="1"/>
  <c r="K56" i="175" s="1"/>
  <c r="K67" i="31" s="1"/>
  <c r="K70" i="31"/>
  <c r="J15" i="155" s="1"/>
  <c r="H29" i="162"/>
  <c r="H32" i="162"/>
  <c r="E9" i="155"/>
  <c r="F20" i="31"/>
  <c r="F26" i="31"/>
  <c r="D72" i="31"/>
  <c r="D78" i="31" s="1"/>
  <c r="D79" i="31" s="1"/>
  <c r="C14" i="155"/>
  <c r="C21" i="155" s="1"/>
  <c r="C22" i="155" s="1"/>
  <c r="AA52" i="176"/>
  <c r="I40" i="175" s="1"/>
  <c r="AB5" i="176"/>
  <c r="AA44" i="176"/>
  <c r="AA51" i="176"/>
  <c r="I41" i="175" s="1"/>
  <c r="I44" i="175" s="1"/>
  <c r="G47" i="31"/>
  <c r="H30" i="159"/>
  <c r="G39" i="31"/>
  <c r="H11" i="159"/>
  <c r="M10" i="175"/>
  <c r="AG50" i="176"/>
  <c r="O8" i="175" s="1"/>
  <c r="AG49" i="176"/>
  <c r="O9" i="175" s="1"/>
  <c r="O12" i="175" s="1"/>
  <c r="M36" i="175"/>
  <c r="D11" i="155"/>
  <c r="E22" i="31"/>
  <c r="E28" i="31"/>
  <c r="E63" i="175" s="1"/>
  <c r="J55" i="175"/>
  <c r="J51" i="175"/>
  <c r="J54" i="175" s="1"/>
  <c r="N92" i="162"/>
  <c r="M91" i="162"/>
  <c r="H6" i="162"/>
  <c r="H7" i="162" s="1"/>
  <c r="H120" i="162"/>
  <c r="H111" i="162"/>
  <c r="L68" i="162"/>
  <c r="O24" i="144"/>
  <c r="N39" i="144"/>
  <c r="N40" i="144" s="1"/>
  <c r="J6" i="155"/>
  <c r="D28" i="175"/>
  <c r="D29" i="175" s="1"/>
  <c r="D32" i="175" s="1"/>
  <c r="E26" i="175"/>
  <c r="K64" i="162"/>
  <c r="K63" i="162" s="1"/>
  <c r="L53" i="162"/>
  <c r="AD20" i="176"/>
  <c r="N116" i="162"/>
  <c r="M12" i="162"/>
  <c r="K4" i="31" s="1"/>
  <c r="O42" i="162"/>
  <c r="N17" i="162"/>
  <c r="L6" i="31" s="1"/>
  <c r="K44" i="162"/>
  <c r="L45" i="162"/>
  <c r="O11" i="175"/>
  <c r="O4" i="175"/>
  <c r="Y54" i="178"/>
  <c r="K143" i="162"/>
  <c r="J142" i="162"/>
  <c r="J141" i="162" s="1"/>
  <c r="J69" i="162"/>
  <c r="I67" i="162"/>
  <c r="I66" i="162" s="1"/>
  <c r="I19" i="162" s="1"/>
  <c r="L40" i="31"/>
  <c r="M12" i="159"/>
  <c r="L36" i="162"/>
  <c r="M27" i="162"/>
  <c r="O98" i="162"/>
  <c r="N100" i="162"/>
  <c r="H58" i="162"/>
  <c r="H61" i="162" s="1"/>
  <c r="E29" i="31"/>
  <c r="E32" i="31" s="1"/>
  <c r="J40" i="162"/>
  <c r="J43" i="162" s="1"/>
  <c r="J73" i="31"/>
  <c r="O45" i="176"/>
  <c r="O53" i="176"/>
  <c r="G19" i="31"/>
  <c r="H13" i="31"/>
  <c r="F8" i="155"/>
  <c r="G14" i="31"/>
  <c r="H19" i="155"/>
  <c r="T21" i="144"/>
  <c r="M74" i="162"/>
  <c r="L76" i="162"/>
  <c r="L83" i="162"/>
  <c r="L82" i="162" s="1"/>
  <c r="L85" i="162" s="1"/>
  <c r="J107" i="162"/>
  <c r="I110" i="162"/>
  <c r="I109" i="162" s="1"/>
  <c r="H39" i="175"/>
  <c r="H42" i="175" s="1"/>
  <c r="H43" i="175"/>
  <c r="H54" i="31" s="1"/>
  <c r="K36" i="175"/>
  <c r="G7" i="162"/>
  <c r="G9" i="162"/>
  <c r="G14" i="4" s="1"/>
  <c r="E61" i="31" s="1"/>
  <c r="E62" i="31" s="1"/>
  <c r="E63" i="31" s="1"/>
  <c r="D12" i="155" s="1"/>
  <c r="L128" i="162"/>
  <c r="K139" i="162"/>
  <c r="K138" i="162" s="1"/>
  <c r="K130" i="162"/>
  <c r="K23" i="162"/>
  <c r="L22" i="162"/>
  <c r="N47" i="176"/>
  <c r="N48" i="176"/>
  <c r="L10" i="46"/>
  <c r="L14" i="46" s="1"/>
  <c r="K15" i="46"/>
  <c r="J74" i="31" s="1"/>
  <c r="I20" i="155" s="1"/>
  <c r="E20" i="155"/>
  <c r="N7" i="175"/>
  <c r="N10" i="175" s="1"/>
  <c r="I106" i="162"/>
  <c r="H108" i="162"/>
  <c r="H115" i="162"/>
  <c r="H114" i="162" s="1"/>
  <c r="H117" i="162" s="1"/>
  <c r="F21" i="31"/>
  <c r="G15" i="31"/>
  <c r="E10" i="155"/>
  <c r="F16" i="31"/>
  <c r="M14" i="159"/>
  <c r="L42" i="31"/>
  <c r="F20" i="155"/>
  <c r="P37" i="162"/>
  <c r="H4" i="162"/>
  <c r="H5" i="162" s="1"/>
  <c r="J24" i="162"/>
  <c r="I49" i="162"/>
  <c r="I55" i="162" s="1"/>
  <c r="I26" i="162"/>
  <c r="Z53" i="176"/>
  <c r="Z47" i="176"/>
  <c r="Z48" i="176" s="1"/>
  <c r="G20" i="159" l="1"/>
  <c r="G27" i="159" s="1"/>
  <c r="G45" i="31" s="1"/>
  <c r="I111" i="162"/>
  <c r="I120" i="162"/>
  <c r="I6" i="162"/>
  <c r="I7" i="162" s="1"/>
  <c r="K24" i="162"/>
  <c r="J49" i="162"/>
  <c r="J55" i="162" s="1"/>
  <c r="J26" i="162"/>
  <c r="M42" i="31"/>
  <c r="N14" i="159"/>
  <c r="I29" i="162"/>
  <c r="I32" i="162"/>
  <c r="E11" i="155"/>
  <c r="F22" i="31"/>
  <c r="F28" i="31"/>
  <c r="M10" i="46"/>
  <c r="M14" i="46" s="1"/>
  <c r="N10" i="46" s="1"/>
  <c r="L15" i="46"/>
  <c r="K74" i="31" s="1"/>
  <c r="J20" i="155" s="1"/>
  <c r="L23" i="162"/>
  <c r="M22" i="162"/>
  <c r="K107" i="162"/>
  <c r="J110" i="162"/>
  <c r="J109" i="162" s="1"/>
  <c r="F9" i="155"/>
  <c r="G20" i="31"/>
  <c r="G26" i="31"/>
  <c r="I19" i="155"/>
  <c r="H11" i="162"/>
  <c r="M40" i="31"/>
  <c r="N12" i="159"/>
  <c r="K6" i="155"/>
  <c r="M68" i="162"/>
  <c r="I11" i="159"/>
  <c r="H39" i="31"/>
  <c r="R16" i="176"/>
  <c r="Q51" i="176"/>
  <c r="L53" i="175" s="1"/>
  <c r="L56" i="175" s="1"/>
  <c r="L67" i="31" s="1"/>
  <c r="Q44" i="176"/>
  <c r="L70" i="31"/>
  <c r="Q52" i="176"/>
  <c r="L52" i="175" s="1"/>
  <c r="L125" i="162"/>
  <c r="K127" i="162"/>
  <c r="K134" i="162"/>
  <c r="K133" i="162" s="1"/>
  <c r="K136" i="162" s="1"/>
  <c r="Q37" i="162"/>
  <c r="L139" i="162"/>
  <c r="L138" i="162" s="1"/>
  <c r="L130" i="162"/>
  <c r="M128" i="162"/>
  <c r="U21" i="144"/>
  <c r="H13" i="162"/>
  <c r="N27" i="162"/>
  <c r="M36" i="162"/>
  <c r="L143" i="162"/>
  <c r="K142" i="162"/>
  <c r="K141" i="162" s="1"/>
  <c r="O17" i="162"/>
  <c r="M6" i="31" s="1"/>
  <c r="P42" i="162"/>
  <c r="O7" i="175"/>
  <c r="O10" i="175" s="1"/>
  <c r="AA47" i="176"/>
  <c r="AA48" i="176" s="1"/>
  <c r="AA53" i="176"/>
  <c r="J59" i="162"/>
  <c r="J52" i="162"/>
  <c r="K50" i="162"/>
  <c r="N75" i="31"/>
  <c r="N13" i="46"/>
  <c r="P12" i="46"/>
  <c r="K40" i="162"/>
  <c r="K43" i="162" s="1"/>
  <c r="H50" i="31"/>
  <c r="I33" i="159"/>
  <c r="E64" i="175"/>
  <c r="H15" i="31"/>
  <c r="F10" i="155"/>
  <c r="G21" i="31"/>
  <c r="G16" i="31"/>
  <c r="J106" i="162"/>
  <c r="J4" i="162" s="1"/>
  <c r="J5" i="162" s="1"/>
  <c r="I108" i="162"/>
  <c r="I115" i="162"/>
  <c r="I114" i="162" s="1"/>
  <c r="I117" i="162" s="1"/>
  <c r="H19" i="31"/>
  <c r="H14" i="31"/>
  <c r="G8" i="155"/>
  <c r="I13" i="31"/>
  <c r="O47" i="176"/>
  <c r="O48" i="176"/>
  <c r="M45" i="162"/>
  <c r="L44" i="162"/>
  <c r="J4" i="155"/>
  <c r="AE20" i="176"/>
  <c r="F26" i="175"/>
  <c r="E28" i="175"/>
  <c r="E29" i="175" s="1"/>
  <c r="E32" i="175" s="1"/>
  <c r="M15" i="46"/>
  <c r="L74" i="31" s="1"/>
  <c r="K20" i="155" s="1"/>
  <c r="H47" i="31"/>
  <c r="I30" i="159"/>
  <c r="AC5" i="176"/>
  <c r="AB44" i="176"/>
  <c r="AB52" i="176"/>
  <c r="J40" i="175" s="1"/>
  <c r="AB51" i="176"/>
  <c r="J41" i="175" s="1"/>
  <c r="J44" i="175" s="1"/>
  <c r="P45" i="176"/>
  <c r="P53" i="176"/>
  <c r="K73" i="31"/>
  <c r="I4" i="162"/>
  <c r="I5" i="162" s="1"/>
  <c r="N77" i="162"/>
  <c r="M79" i="162"/>
  <c r="M88" i="162"/>
  <c r="M87" i="162" s="1"/>
  <c r="M90" i="162" s="1"/>
  <c r="R22" i="144"/>
  <c r="N54" i="176"/>
  <c r="M83" i="162"/>
  <c r="M82" i="162" s="1"/>
  <c r="M85" i="162" s="1"/>
  <c r="M76" i="162"/>
  <c r="N74" i="162"/>
  <c r="E53" i="31"/>
  <c r="E55" i="31" s="1"/>
  <c r="E56" i="31" s="1"/>
  <c r="E71" i="31"/>
  <c r="P98" i="162"/>
  <c r="O100" i="162"/>
  <c r="L35" i="162"/>
  <c r="L38" i="162" s="1"/>
  <c r="K69" i="162"/>
  <c r="J67" i="162"/>
  <c r="J66" i="162" s="1"/>
  <c r="J19" i="162" s="1"/>
  <c r="O116" i="162"/>
  <c r="N12" i="162"/>
  <c r="L4" i="31" s="1"/>
  <c r="M53" i="162"/>
  <c r="L64" i="162"/>
  <c r="L63" i="162" s="1"/>
  <c r="P24" i="144"/>
  <c r="O39" i="144"/>
  <c r="O40" i="144" s="1"/>
  <c r="H119" i="162"/>
  <c r="H122" i="162" s="1"/>
  <c r="H18" i="162" s="1"/>
  <c r="F19" i="159" s="1"/>
  <c r="F28" i="159" s="1"/>
  <c r="F46" i="31" s="1"/>
  <c r="H16" i="162"/>
  <c r="N91" i="162"/>
  <c r="O92" i="162"/>
  <c r="I39" i="175"/>
  <c r="I42" i="175" s="1"/>
  <c r="K55" i="175"/>
  <c r="K51" i="175"/>
  <c r="K54" i="175" s="1"/>
  <c r="I58" i="162"/>
  <c r="I61" i="162" s="1"/>
  <c r="I13" i="162" s="1"/>
  <c r="I11" i="162"/>
  <c r="M30" i="162"/>
  <c r="L41" i="162"/>
  <c r="G58" i="175"/>
  <c r="F60" i="175"/>
  <c r="J111" i="162" l="1"/>
  <c r="J120" i="162"/>
  <c r="J6" i="162"/>
  <c r="J7" i="162" s="1"/>
  <c r="H20" i="159"/>
  <c r="H27" i="159" s="1"/>
  <c r="H45" i="31" s="1"/>
  <c r="H58" i="175"/>
  <c r="G60" i="175"/>
  <c r="H15" i="162"/>
  <c r="F5" i="31"/>
  <c r="H9" i="162"/>
  <c r="H14" i="4" s="1"/>
  <c r="F61" i="31" s="1"/>
  <c r="P116" i="162"/>
  <c r="O12" i="162"/>
  <c r="M4" i="31" s="1"/>
  <c r="L40" i="162"/>
  <c r="L43" i="162" s="1"/>
  <c r="O74" i="162"/>
  <c r="N76" i="162"/>
  <c r="N83" i="162"/>
  <c r="N82" i="162" s="1"/>
  <c r="N85" i="162" s="1"/>
  <c r="J39" i="175"/>
  <c r="J42" i="175" s="1"/>
  <c r="J43" i="175"/>
  <c r="J54" i="31" s="1"/>
  <c r="O54" i="176"/>
  <c r="G22" i="31"/>
  <c r="F11" i="155"/>
  <c r="G28" i="31"/>
  <c r="J58" i="162"/>
  <c r="J61" i="162" s="1"/>
  <c r="Q42" i="162"/>
  <c r="Q17" i="162" s="1"/>
  <c r="O6" i="31" s="1"/>
  <c r="P17" i="162"/>
  <c r="N6" i="31" s="1"/>
  <c r="M143" i="162"/>
  <c r="L142" i="162"/>
  <c r="V21" i="144"/>
  <c r="M125" i="162"/>
  <c r="L127" i="162"/>
  <c r="L134" i="162"/>
  <c r="L133" i="162" s="1"/>
  <c r="L136" i="162" s="1"/>
  <c r="L73" i="31"/>
  <c r="Q45" i="176"/>
  <c r="Q53" i="176"/>
  <c r="K110" i="162"/>
  <c r="K109" i="162" s="1"/>
  <c r="L107" i="162"/>
  <c r="N30" i="162"/>
  <c r="M41" i="162"/>
  <c r="P92" i="162"/>
  <c r="O91" i="162"/>
  <c r="N53" i="162"/>
  <c r="M64" i="162"/>
  <c r="M63" i="162" s="1"/>
  <c r="Q98" i="162"/>
  <c r="Q100" i="162" s="1"/>
  <c r="P100" i="162"/>
  <c r="O77" i="162"/>
  <c r="N79" i="162"/>
  <c r="N88" i="162"/>
  <c r="N87" i="162" s="1"/>
  <c r="N90" i="162" s="1"/>
  <c r="AB53" i="176"/>
  <c r="AB47" i="176"/>
  <c r="AB48" i="176" s="1"/>
  <c r="J13" i="31"/>
  <c r="I14" i="31"/>
  <c r="H8" i="155"/>
  <c r="I19" i="31"/>
  <c r="I50" i="31"/>
  <c r="J33" i="159"/>
  <c r="L6" i="155"/>
  <c r="M35" i="162"/>
  <c r="M38" i="162" s="1"/>
  <c r="H14" i="162"/>
  <c r="F3" i="159"/>
  <c r="N128" i="162"/>
  <c r="M130" i="162"/>
  <c r="M139" i="162"/>
  <c r="M138" i="162" s="1"/>
  <c r="J11" i="159"/>
  <c r="I39" i="31"/>
  <c r="H10" i="162"/>
  <c r="H8" i="162"/>
  <c r="H13" i="4" s="1"/>
  <c r="F60" i="31" s="1"/>
  <c r="F62" i="31" s="1"/>
  <c r="F63" i="31" s="1"/>
  <c r="E12" i="155" s="1"/>
  <c r="F3" i="31"/>
  <c r="O14" i="159"/>
  <c r="O42" i="31" s="1"/>
  <c r="N42" i="31"/>
  <c r="L24" i="162"/>
  <c r="K49" i="162"/>
  <c r="K55" i="162" s="1"/>
  <c r="K26" i="162"/>
  <c r="L69" i="162"/>
  <c r="K67" i="162"/>
  <c r="K66" i="162" s="1"/>
  <c r="I10" i="162"/>
  <c r="G3" i="31"/>
  <c r="I8" i="162"/>
  <c r="I13" i="4" s="1"/>
  <c r="G60" i="31" s="1"/>
  <c r="Q24" i="144"/>
  <c r="P39" i="144"/>
  <c r="P40" i="144" s="1"/>
  <c r="K4" i="155"/>
  <c r="D14" i="155"/>
  <c r="D21" i="155" s="1"/>
  <c r="D22" i="155" s="1"/>
  <c r="E72" i="31"/>
  <c r="E78" i="31" s="1"/>
  <c r="E79" i="31" s="1"/>
  <c r="S22" i="144"/>
  <c r="P47" i="176"/>
  <c r="P48" i="176" s="1"/>
  <c r="AC44" i="176"/>
  <c r="AD5" i="176"/>
  <c r="AC51" i="176"/>
  <c r="K41" i="175" s="1"/>
  <c r="K44" i="175" s="1"/>
  <c r="AC52" i="176"/>
  <c r="K40" i="175" s="1"/>
  <c r="AF20" i="176"/>
  <c r="M44" i="162"/>
  <c r="N45" i="162"/>
  <c r="O75" i="31"/>
  <c r="O13" i="46"/>
  <c r="Q12" i="46"/>
  <c r="P13" i="46" s="1"/>
  <c r="K52" i="162"/>
  <c r="L50" i="162"/>
  <c r="K59" i="162"/>
  <c r="N36" i="162"/>
  <c r="O27" i="162"/>
  <c r="L51" i="175"/>
  <c r="L54" i="175" s="1"/>
  <c r="L55" i="175"/>
  <c r="S16" i="176"/>
  <c r="R52" i="176"/>
  <c r="M52" i="175" s="1"/>
  <c r="R51" i="176"/>
  <c r="M53" i="175" s="1"/>
  <c r="M56" i="175" s="1"/>
  <c r="M67" i="31" s="1"/>
  <c r="R44" i="176"/>
  <c r="M70" i="31"/>
  <c r="G3" i="159"/>
  <c r="I14" i="162"/>
  <c r="J19" i="155"/>
  <c r="J30" i="159"/>
  <c r="I47" i="31"/>
  <c r="G26" i="175"/>
  <c r="F28" i="175"/>
  <c r="G9" i="155"/>
  <c r="H20" i="31"/>
  <c r="H26" i="31"/>
  <c r="K106" i="162"/>
  <c r="J108" i="162"/>
  <c r="J115" i="162"/>
  <c r="J114" i="162" s="1"/>
  <c r="J117" i="162" s="1"/>
  <c r="H16" i="31"/>
  <c r="G10" i="155"/>
  <c r="I15" i="31"/>
  <c r="H21" i="31"/>
  <c r="K19" i="162"/>
  <c r="L141" i="162"/>
  <c r="K15" i="155"/>
  <c r="N68" i="162"/>
  <c r="O12" i="159"/>
  <c r="O40" i="31" s="1"/>
  <c r="N40" i="31"/>
  <c r="M23" i="162"/>
  <c r="N22" i="162"/>
  <c r="N14" i="46"/>
  <c r="O10" i="46" s="1"/>
  <c r="J29" i="162"/>
  <c r="J32" i="162"/>
  <c r="I119" i="162"/>
  <c r="I122" i="162" s="1"/>
  <c r="I18" i="162" s="1"/>
  <c r="G19" i="159" s="1"/>
  <c r="G28" i="159" s="1"/>
  <c r="G46" i="31" s="1"/>
  <c r="I16" i="162"/>
  <c r="K111" i="162" l="1"/>
  <c r="K120" i="162"/>
  <c r="K6" i="162"/>
  <c r="K7" i="162" s="1"/>
  <c r="N44" i="162"/>
  <c r="O45" i="162"/>
  <c r="AG20" i="176"/>
  <c r="T22" i="144"/>
  <c r="L106" i="162"/>
  <c r="K115" i="162"/>
  <c r="K114" i="162" s="1"/>
  <c r="K117" i="162" s="1"/>
  <c r="K108" i="162"/>
  <c r="G8" i="159"/>
  <c r="G36" i="31" s="1"/>
  <c r="G9" i="159"/>
  <c r="G37" i="31" s="1"/>
  <c r="M55" i="175"/>
  <c r="M51" i="175"/>
  <c r="M54" i="175" s="1"/>
  <c r="K4" i="162"/>
  <c r="K5" i="162" s="1"/>
  <c r="K39" i="175"/>
  <c r="K42" i="175" s="1"/>
  <c r="K43" i="175"/>
  <c r="K54" i="31" s="1"/>
  <c r="G25" i="31"/>
  <c r="F3" i="155"/>
  <c r="G7" i="31"/>
  <c r="M69" i="162"/>
  <c r="L67" i="162"/>
  <c r="L66" i="162" s="1"/>
  <c r="F9" i="159"/>
  <c r="F37" i="31" s="1"/>
  <c r="F29" i="175" s="1"/>
  <c r="F8" i="159"/>
  <c r="F36" i="31" s="1"/>
  <c r="Q92" i="162"/>
  <c r="Q91" i="162" s="1"/>
  <c r="P91" i="162"/>
  <c r="W21" i="144"/>
  <c r="N6" i="155"/>
  <c r="I58" i="175"/>
  <c r="H60" i="175"/>
  <c r="O68" i="162"/>
  <c r="G11" i="155"/>
  <c r="H22" i="31"/>
  <c r="H28" i="31"/>
  <c r="G28" i="175"/>
  <c r="H26" i="175"/>
  <c r="N70" i="31"/>
  <c r="S52" i="176"/>
  <c r="N52" i="175" s="1"/>
  <c r="S44" i="176"/>
  <c r="S51" i="176"/>
  <c r="N53" i="175" s="1"/>
  <c r="N56" i="175" s="1"/>
  <c r="N67" i="31" s="1"/>
  <c r="AG16" i="176"/>
  <c r="P15" i="46"/>
  <c r="O74" i="31" s="1"/>
  <c r="P54" i="176"/>
  <c r="K29" i="162"/>
  <c r="K32" i="162"/>
  <c r="P77" i="162"/>
  <c r="O88" i="162"/>
  <c r="O87" i="162" s="1"/>
  <c r="O90" i="162" s="1"/>
  <c r="O79" i="162"/>
  <c r="M40" i="162"/>
  <c r="M43" i="162" s="1"/>
  <c r="L110" i="162"/>
  <c r="L109" i="162" s="1"/>
  <c r="M107" i="162"/>
  <c r="J11" i="162"/>
  <c r="L19" i="162"/>
  <c r="E5" i="155"/>
  <c r="F27" i="31"/>
  <c r="F63" i="175" s="1"/>
  <c r="F8" i="31"/>
  <c r="N15" i="46"/>
  <c r="M74" i="31" s="1"/>
  <c r="L20" i="155" s="1"/>
  <c r="J119" i="162"/>
  <c r="J122" i="162" s="1"/>
  <c r="J18" i="162" s="1"/>
  <c r="H19" i="159" s="1"/>
  <c r="H28" i="159" s="1"/>
  <c r="H46" i="31" s="1"/>
  <c r="J16" i="162"/>
  <c r="O22" i="162"/>
  <c r="N23" i="162"/>
  <c r="I20" i="159"/>
  <c r="I27" i="159" s="1"/>
  <c r="I45" i="31" s="1"/>
  <c r="L15" i="155"/>
  <c r="K58" i="162"/>
  <c r="K61" i="162" s="1"/>
  <c r="K13" i="162" s="1"/>
  <c r="K11" i="162"/>
  <c r="I9" i="162"/>
  <c r="I14" i="4" s="1"/>
  <c r="G61" i="31" s="1"/>
  <c r="G5" i="31"/>
  <c r="I15" i="162"/>
  <c r="O14" i="46"/>
  <c r="P10" i="46" s="1"/>
  <c r="P14" i="46" s="1"/>
  <c r="M73" i="31"/>
  <c r="R45" i="176"/>
  <c r="R53" i="176"/>
  <c r="P27" i="162"/>
  <c r="O36" i="162"/>
  <c r="M50" i="162"/>
  <c r="L59" i="162"/>
  <c r="L52" i="162"/>
  <c r="L4" i="162"/>
  <c r="L5" i="162" s="1"/>
  <c r="AE5" i="176"/>
  <c r="AD44" i="176"/>
  <c r="AD51" i="176"/>
  <c r="L41" i="175" s="1"/>
  <c r="L44" i="175" s="1"/>
  <c r="AD52" i="176"/>
  <c r="L40" i="175" s="1"/>
  <c r="R24" i="144"/>
  <c r="Q39" i="144"/>
  <c r="Q40" i="144" s="1"/>
  <c r="F25" i="31"/>
  <c r="E3" i="155"/>
  <c r="F7" i="31"/>
  <c r="K11" i="159"/>
  <c r="J39" i="31"/>
  <c r="J50" i="31"/>
  <c r="K33" i="159"/>
  <c r="H9" i="155"/>
  <c r="I20" i="31"/>
  <c r="I26" i="31"/>
  <c r="O53" i="162"/>
  <c r="N64" i="162"/>
  <c r="N63" i="162" s="1"/>
  <c r="O30" i="162"/>
  <c r="N41" i="162"/>
  <c r="Q47" i="176"/>
  <c r="N125" i="162"/>
  <c r="M127" i="162"/>
  <c r="M134" i="162"/>
  <c r="M133" i="162" s="1"/>
  <c r="M136" i="162" s="1"/>
  <c r="M142" i="162"/>
  <c r="M141" i="162" s="1"/>
  <c r="N143" i="162"/>
  <c r="J13" i="162"/>
  <c r="L4" i="155"/>
  <c r="F18" i="159"/>
  <c r="F26" i="159" s="1"/>
  <c r="F44" i="31" s="1"/>
  <c r="F61" i="175" s="1"/>
  <c r="F64" i="175" s="1"/>
  <c r="H20" i="162"/>
  <c r="J15" i="31"/>
  <c r="I21" i="31"/>
  <c r="H10" i="155"/>
  <c r="I16" i="31"/>
  <c r="K30" i="159"/>
  <c r="J47" i="31"/>
  <c r="N35" i="162"/>
  <c r="N38" i="162" s="1"/>
  <c r="AC48" i="176"/>
  <c r="AC53" i="176"/>
  <c r="AC47" i="176"/>
  <c r="G62" i="31"/>
  <c r="G63" i="31" s="1"/>
  <c r="F12" i="155" s="1"/>
  <c r="L25" i="162"/>
  <c r="M24" i="162"/>
  <c r="L49" i="162"/>
  <c r="L55" i="162" s="1"/>
  <c r="L26" i="162"/>
  <c r="O128" i="162"/>
  <c r="N130" i="162"/>
  <c r="N139" i="162"/>
  <c r="N138" i="162" s="1"/>
  <c r="J14" i="31"/>
  <c r="K13" i="31"/>
  <c r="I8" i="155"/>
  <c r="J19" i="31"/>
  <c r="M55" i="176"/>
  <c r="K19" i="155"/>
  <c r="M6" i="155"/>
  <c r="P74" i="162"/>
  <c r="O76" i="162"/>
  <c r="O83" i="162"/>
  <c r="O82" i="162" s="1"/>
  <c r="O85" i="162" s="1"/>
  <c r="Q116" i="162"/>
  <c r="Q12" i="162" s="1"/>
  <c r="O4" i="31" s="1"/>
  <c r="P12" i="162"/>
  <c r="N4" i="31" s="1"/>
  <c r="L111" i="162" l="1"/>
  <c r="L120" i="162"/>
  <c r="L6" i="162"/>
  <c r="L7" i="162" s="1"/>
  <c r="L29" i="162"/>
  <c r="L32" i="162"/>
  <c r="F31" i="175"/>
  <c r="F32" i="175" s="1"/>
  <c r="F29" i="31"/>
  <c r="F32" i="31" s="1"/>
  <c r="N142" i="162"/>
  <c r="N141" i="162" s="1"/>
  <c r="O143" i="162"/>
  <c r="O125" i="162"/>
  <c r="N127" i="162"/>
  <c r="N134" i="162"/>
  <c r="N133" i="162" s="1"/>
  <c r="N136" i="162" s="1"/>
  <c r="O64" i="162"/>
  <c r="O63" i="162" s="1"/>
  <c r="P53" i="162"/>
  <c r="L11" i="159"/>
  <c r="K39" i="31"/>
  <c r="AD53" i="176"/>
  <c r="AD47" i="176"/>
  <c r="AD48" i="176"/>
  <c r="L58" i="162"/>
  <c r="L61" i="162" s="1"/>
  <c r="G27" i="31"/>
  <c r="G63" i="175" s="1"/>
  <c r="G8" i="31"/>
  <c r="F5" i="155"/>
  <c r="J20" i="159"/>
  <c r="J27" i="159" s="1"/>
  <c r="J45" i="31" s="1"/>
  <c r="M15" i="155"/>
  <c r="I70" i="31"/>
  <c r="F51" i="31"/>
  <c r="F76" i="31" s="1"/>
  <c r="U22" i="144"/>
  <c r="O44" i="162"/>
  <c r="P45" i="162"/>
  <c r="K119" i="162"/>
  <c r="K122" i="162" s="1"/>
  <c r="K18" i="162" s="1"/>
  <c r="I19" i="159" s="1"/>
  <c r="I28" i="159" s="1"/>
  <c r="I46" i="31" s="1"/>
  <c r="K16" i="162"/>
  <c r="M4" i="155"/>
  <c r="K19" i="31"/>
  <c r="L13" i="31"/>
  <c r="J8" i="155"/>
  <c r="K14" i="31"/>
  <c r="N24" i="162"/>
  <c r="M25" i="162"/>
  <c r="M49" i="162"/>
  <c r="M55" i="162" s="1"/>
  <c r="M26" i="162"/>
  <c r="Q54" i="176"/>
  <c r="S24" i="144"/>
  <c r="R39" i="144"/>
  <c r="R40" i="144" s="1"/>
  <c r="AF5" i="176"/>
  <c r="AE44" i="176"/>
  <c r="AE52" i="176"/>
  <c r="M40" i="175" s="1"/>
  <c r="AE51" i="176"/>
  <c r="M41" i="175" s="1"/>
  <c r="M44" i="175" s="1"/>
  <c r="M59" i="162"/>
  <c r="N50" i="162"/>
  <c r="Q27" i="162"/>
  <c r="P36" i="162"/>
  <c r="L19" i="155"/>
  <c r="P22" i="162"/>
  <c r="O23" i="162"/>
  <c r="J8" i="162"/>
  <c r="J13" i="4" s="1"/>
  <c r="H60" i="31" s="1"/>
  <c r="H62" i="31" s="1"/>
  <c r="H63" i="31" s="1"/>
  <c r="G12" i="155" s="1"/>
  <c r="J10" i="162"/>
  <c r="H3" i="31"/>
  <c r="Q77" i="162"/>
  <c r="P88" i="162"/>
  <c r="P87" i="162" s="1"/>
  <c r="P90" i="162" s="1"/>
  <c r="P79" i="162"/>
  <c r="H28" i="175"/>
  <c r="I26" i="175"/>
  <c r="J58" i="175"/>
  <c r="I60" i="175"/>
  <c r="X21" i="144"/>
  <c r="Q74" i="162"/>
  <c r="P83" i="162"/>
  <c r="P82" i="162" s="1"/>
  <c r="P85" i="162" s="1"/>
  <c r="P76" i="162"/>
  <c r="P30" i="162"/>
  <c r="O41" i="162"/>
  <c r="L33" i="159"/>
  <c r="K50" i="31"/>
  <c r="N4" i="155"/>
  <c r="I9" i="155"/>
  <c r="J20" i="31"/>
  <c r="J26" i="31"/>
  <c r="P128" i="162"/>
  <c r="O139" i="162"/>
  <c r="O138" i="162" s="1"/>
  <c r="O130" i="162"/>
  <c r="K47" i="31"/>
  <c r="L30" i="159"/>
  <c r="J16" i="31"/>
  <c r="J21" i="31"/>
  <c r="K15" i="31"/>
  <c r="I10" i="155"/>
  <c r="Q48" i="176"/>
  <c r="L39" i="175"/>
  <c r="L42" i="175" s="1"/>
  <c r="L43" i="175"/>
  <c r="L54" i="31" s="1"/>
  <c r="O35" i="162"/>
  <c r="O38" i="162" s="1"/>
  <c r="K8" i="162"/>
  <c r="K13" i="4" s="1"/>
  <c r="I60" i="31" s="1"/>
  <c r="I3" i="31"/>
  <c r="K10" i="162"/>
  <c r="K14" i="162" s="1"/>
  <c r="J9" i="162"/>
  <c r="J14" i="4" s="1"/>
  <c r="H61" i="31" s="1"/>
  <c r="H5" i="31"/>
  <c r="J15" i="162"/>
  <c r="N107" i="162"/>
  <c r="M110" i="162"/>
  <c r="M109" i="162" s="1"/>
  <c r="N73" i="31"/>
  <c r="S45" i="176"/>
  <c r="S53" i="176"/>
  <c r="G29" i="175"/>
  <c r="G32" i="175" s="1"/>
  <c r="G29" i="31"/>
  <c r="G32" i="31" s="1"/>
  <c r="G31" i="175"/>
  <c r="M106" i="162"/>
  <c r="L115" i="162"/>
  <c r="L114" i="162" s="1"/>
  <c r="L117" i="162" s="1"/>
  <c r="L108" i="162"/>
  <c r="H11" i="155"/>
  <c r="I22" i="31"/>
  <c r="I28" i="31"/>
  <c r="H3" i="159"/>
  <c r="J14" i="162"/>
  <c r="N40" i="162"/>
  <c r="N43" i="162" s="1"/>
  <c r="R48" i="176"/>
  <c r="R47" i="176"/>
  <c r="G18" i="159"/>
  <c r="G26" i="159" s="1"/>
  <c r="G44" i="31" s="1"/>
  <c r="G61" i="175" s="1"/>
  <c r="G64" i="175" s="1"/>
  <c r="I20" i="162"/>
  <c r="I3" i="159"/>
  <c r="N20" i="155"/>
  <c r="N51" i="175"/>
  <c r="N54" i="175" s="1"/>
  <c r="N55" i="175"/>
  <c r="P68" i="162"/>
  <c r="N69" i="162"/>
  <c r="M67" i="162"/>
  <c r="M66" i="162" s="1"/>
  <c r="M19" i="162" s="1"/>
  <c r="O15" i="46"/>
  <c r="N74" i="31" s="1"/>
  <c r="M20" i="155" s="1"/>
  <c r="K20" i="159" l="1"/>
  <c r="K27" i="159" s="1"/>
  <c r="K45" i="31" s="1"/>
  <c r="M111" i="162"/>
  <c r="M120" i="162"/>
  <c r="M6" i="162"/>
  <c r="M7" i="162" s="1"/>
  <c r="I9" i="159"/>
  <c r="I37" i="31" s="1"/>
  <c r="I8" i="159"/>
  <c r="I36" i="31" s="1"/>
  <c r="H8" i="159"/>
  <c r="H36" i="31" s="1"/>
  <c r="H9" i="159"/>
  <c r="H37" i="31" s="1"/>
  <c r="Q128" i="162"/>
  <c r="P139" i="162"/>
  <c r="P138" i="162" s="1"/>
  <c r="P146" i="162" s="1"/>
  <c r="P130" i="162"/>
  <c r="G71" i="31"/>
  <c r="S48" i="176"/>
  <c r="S47" i="176"/>
  <c r="H18" i="159"/>
  <c r="H26" i="159" s="1"/>
  <c r="H44" i="31" s="1"/>
  <c r="H61" i="175" s="1"/>
  <c r="J20" i="162"/>
  <c r="I7" i="31"/>
  <c r="H3" i="155"/>
  <c r="I25" i="31"/>
  <c r="K16" i="31"/>
  <c r="L15" i="31"/>
  <c r="K21" i="31"/>
  <c r="J10" i="155"/>
  <c r="Q36" i="162"/>
  <c r="M52" i="162"/>
  <c r="AF44" i="176"/>
  <c r="AG5" i="176"/>
  <c r="AF52" i="176"/>
  <c r="N40" i="175" s="1"/>
  <c r="AF51" i="176"/>
  <c r="N41" i="175" s="1"/>
  <c r="N44" i="175" s="1"/>
  <c r="M29" i="162"/>
  <c r="M32" i="162"/>
  <c r="J9" i="155"/>
  <c r="K20" i="31"/>
  <c r="K26" i="31"/>
  <c r="P44" i="162"/>
  <c r="Q45" i="162"/>
  <c r="Q44" i="162" s="1"/>
  <c r="E18" i="155"/>
  <c r="F77" i="31"/>
  <c r="P64" i="162"/>
  <c r="P63" i="162" s="1"/>
  <c r="Q53" i="162"/>
  <c r="L119" i="162"/>
  <c r="L122" i="162" s="1"/>
  <c r="L18" i="162" s="1"/>
  <c r="J19" i="159" s="1"/>
  <c r="J28" i="159" s="1"/>
  <c r="J46" i="31" s="1"/>
  <c r="L16" i="162"/>
  <c r="Q68" i="162"/>
  <c r="N106" i="162"/>
  <c r="M108" i="162"/>
  <c r="M115" i="162"/>
  <c r="M114" i="162" s="1"/>
  <c r="M117" i="162" s="1"/>
  <c r="M19" i="155"/>
  <c r="H27" i="31"/>
  <c r="H63" i="175" s="1"/>
  <c r="H8" i="31"/>
  <c r="G5" i="155"/>
  <c r="O40" i="162"/>
  <c r="O43" i="162" s="1"/>
  <c r="Q83" i="162"/>
  <c r="Q82" i="162" s="1"/>
  <c r="Q85" i="162" s="1"/>
  <c r="Q76" i="162"/>
  <c r="K58" i="175"/>
  <c r="J60" i="175"/>
  <c r="G3" i="155"/>
  <c r="H25" i="31"/>
  <c r="H7" i="31"/>
  <c r="P35" i="162"/>
  <c r="P38" i="162" s="1"/>
  <c r="M4" i="162"/>
  <c r="M5" i="162" s="1"/>
  <c r="L11" i="162"/>
  <c r="O134" i="162"/>
  <c r="O133" i="162" s="1"/>
  <c r="O136" i="162" s="1"/>
  <c r="P125" i="162"/>
  <c r="O127" i="162"/>
  <c r="R54" i="176"/>
  <c r="G51" i="31"/>
  <c r="G76" i="31" s="1"/>
  <c r="I11" i="155"/>
  <c r="J22" i="31"/>
  <c r="J28" i="31"/>
  <c r="L50" i="31"/>
  <c r="M33" i="159"/>
  <c r="P41" i="162"/>
  <c r="Q30" i="162"/>
  <c r="J26" i="175"/>
  <c r="I28" i="175"/>
  <c r="I29" i="175" s="1"/>
  <c r="Q22" i="162"/>
  <c r="P23" i="162"/>
  <c r="O50" i="162"/>
  <c r="N59" i="162"/>
  <c r="N4" i="162"/>
  <c r="N5" i="162" s="1"/>
  <c r="M39" i="175"/>
  <c r="M42" i="175" s="1"/>
  <c r="M43" i="175"/>
  <c r="M54" i="31" s="1"/>
  <c r="T24" i="144"/>
  <c r="S39" i="144"/>
  <c r="S40" i="144" s="1"/>
  <c r="M13" i="31"/>
  <c r="L14" i="31"/>
  <c r="L19" i="31"/>
  <c r="K8" i="155"/>
  <c r="K9" i="162"/>
  <c r="K14" i="4" s="1"/>
  <c r="I61" i="31" s="1"/>
  <c r="I62" i="31" s="1"/>
  <c r="I63" i="31" s="1"/>
  <c r="H12" i="155" s="1"/>
  <c r="I5" i="31"/>
  <c r="K15" i="162"/>
  <c r="H15" i="155"/>
  <c r="L13" i="162"/>
  <c r="O142" i="162"/>
  <c r="O141" i="162" s="1"/>
  <c r="P143" i="162"/>
  <c r="F71" i="31"/>
  <c r="F53" i="31"/>
  <c r="O69" i="162"/>
  <c r="N67" i="162"/>
  <c r="N66" i="162" s="1"/>
  <c r="N19" i="162" s="1"/>
  <c r="O107" i="162"/>
  <c r="N110" i="162"/>
  <c r="N109" i="162" s="1"/>
  <c r="M30" i="159"/>
  <c r="L47" i="31"/>
  <c r="H29" i="175"/>
  <c r="Q88" i="162"/>
  <c r="Q87" i="162" s="1"/>
  <c r="Q90" i="162" s="1"/>
  <c r="Q79" i="162"/>
  <c r="M58" i="162"/>
  <c r="M61" i="162" s="1"/>
  <c r="M13" i="162" s="1"/>
  <c r="M11" i="162"/>
  <c r="AE53" i="176"/>
  <c r="AE47" i="176"/>
  <c r="AE48" i="176"/>
  <c r="O24" i="162"/>
  <c r="N25" i="162"/>
  <c r="N49" i="162"/>
  <c r="N55" i="162" s="1"/>
  <c r="N26" i="162"/>
  <c r="V22" i="144"/>
  <c r="M11" i="159"/>
  <c r="L39" i="31"/>
  <c r="N111" i="162" l="1"/>
  <c r="N120" i="162"/>
  <c r="N6" i="162"/>
  <c r="N7" i="162" s="1"/>
  <c r="L20" i="159"/>
  <c r="L27" i="159" s="1"/>
  <c r="L45" i="31" s="1"/>
  <c r="N29" i="162"/>
  <c r="N32" i="162"/>
  <c r="M39" i="31"/>
  <c r="N11" i="159"/>
  <c r="M47" i="31"/>
  <c r="N30" i="159"/>
  <c r="P69" i="162"/>
  <c r="O67" i="162"/>
  <c r="O66" i="162" s="1"/>
  <c r="J28" i="175"/>
  <c r="K26" i="175"/>
  <c r="F18" i="155"/>
  <c r="G77" i="31"/>
  <c r="P134" i="162"/>
  <c r="P133" i="162" s="1"/>
  <c r="P136" i="162" s="1"/>
  <c r="Q125" i="162"/>
  <c r="P127" i="162"/>
  <c r="Q64" i="162"/>
  <c r="Q63" i="162" s="1"/>
  <c r="J11" i="155"/>
  <c r="K22" i="31"/>
  <c r="K28" i="31"/>
  <c r="G53" i="31"/>
  <c r="Q139" i="162"/>
  <c r="Q138" i="162" s="1"/>
  <c r="Q146" i="162" s="1"/>
  <c r="Q130" i="162"/>
  <c r="F55" i="31"/>
  <c r="F56" i="31" s="1"/>
  <c r="F80" i="31"/>
  <c r="I18" i="159"/>
  <c r="I26" i="159" s="1"/>
  <c r="I44" i="31" s="1"/>
  <c r="I61" i="175" s="1"/>
  <c r="K20" i="162"/>
  <c r="U24" i="144"/>
  <c r="T39" i="144"/>
  <c r="T40" i="144" s="1"/>
  <c r="O19" i="162"/>
  <c r="N39" i="175"/>
  <c r="N42" i="175" s="1"/>
  <c r="N43" i="175"/>
  <c r="N54" i="31" s="1"/>
  <c r="I31" i="175"/>
  <c r="I32" i="175" s="1"/>
  <c r="H64" i="175"/>
  <c r="G72" i="31"/>
  <c r="G78" i="31" s="1"/>
  <c r="F14" i="155"/>
  <c r="F21" i="155" s="1"/>
  <c r="N58" i="162"/>
  <c r="N61" i="162" s="1"/>
  <c r="N13" i="162" s="1"/>
  <c r="Q23" i="162"/>
  <c r="W22" i="144"/>
  <c r="P24" i="162"/>
  <c r="O25" i="162"/>
  <c r="O49" i="162"/>
  <c r="O55" i="162" s="1"/>
  <c r="O26" i="162"/>
  <c r="K3" i="31"/>
  <c r="M10" i="162"/>
  <c r="M14" i="162" s="1"/>
  <c r="M8" i="162"/>
  <c r="M13" i="4" s="1"/>
  <c r="K60" i="31" s="1"/>
  <c r="H32" i="175"/>
  <c r="O110" i="162"/>
  <c r="O109" i="162" s="1"/>
  <c r="P107" i="162"/>
  <c r="P110" i="162" s="1"/>
  <c r="E14" i="155"/>
  <c r="E21" i="155" s="1"/>
  <c r="E22" i="155" s="1"/>
  <c r="F22" i="155" s="1"/>
  <c r="F72" i="31"/>
  <c r="F78" i="31" s="1"/>
  <c r="F79" i="31" s="1"/>
  <c r="G79" i="31" s="1"/>
  <c r="J3" i="159"/>
  <c r="I27" i="31"/>
  <c r="I63" i="175" s="1"/>
  <c r="H5" i="155"/>
  <c r="I8" i="31"/>
  <c r="L20" i="31"/>
  <c r="K9" i="155"/>
  <c r="L26" i="31"/>
  <c r="O59" i="162"/>
  <c r="P50" i="162"/>
  <c r="O52" i="162"/>
  <c r="Q41" i="162"/>
  <c r="M50" i="31"/>
  <c r="N33" i="159"/>
  <c r="L8" i="162"/>
  <c r="L13" i="4" s="1"/>
  <c r="J60" i="31" s="1"/>
  <c r="L10" i="162"/>
  <c r="L14" i="162" s="1"/>
  <c r="J3" i="31"/>
  <c r="L58" i="175"/>
  <c r="K60" i="175"/>
  <c r="O106" i="162"/>
  <c r="N115" i="162"/>
  <c r="N114" i="162" s="1"/>
  <c r="N117" i="162" s="1"/>
  <c r="N108" i="162"/>
  <c r="L15" i="162"/>
  <c r="L9" i="162"/>
  <c r="L14" i="4" s="1"/>
  <c r="J61" i="31" s="1"/>
  <c r="J5" i="31"/>
  <c r="AG44" i="176"/>
  <c r="AG52" i="176"/>
  <c r="O40" i="175" s="1"/>
  <c r="AG51" i="176"/>
  <c r="O41" i="175" s="1"/>
  <c r="O44" i="175" s="1"/>
  <c r="Q35" i="162"/>
  <c r="Q38" i="162" s="1"/>
  <c r="S54" i="176"/>
  <c r="K3" i="159"/>
  <c r="Q143" i="162"/>
  <c r="Q142" i="162" s="1"/>
  <c r="P142" i="162"/>
  <c r="M19" i="31"/>
  <c r="M14" i="31"/>
  <c r="L8" i="155"/>
  <c r="N13" i="31"/>
  <c r="N52" i="162"/>
  <c r="P40" i="162"/>
  <c r="P43" i="162" s="1"/>
  <c r="H29" i="31"/>
  <c r="H32" i="31" s="1"/>
  <c r="H31" i="175"/>
  <c r="AF53" i="176"/>
  <c r="AF47" i="176"/>
  <c r="AF48" i="176" s="1"/>
  <c r="K10" i="155"/>
  <c r="L21" i="31"/>
  <c r="M15" i="31"/>
  <c r="L16" i="31"/>
  <c r="H51" i="31"/>
  <c r="H76" i="31" s="1"/>
  <c r="M119" i="162"/>
  <c r="M122" i="162" s="1"/>
  <c r="M18" i="162" s="1"/>
  <c r="K19" i="159" s="1"/>
  <c r="K28" i="159" s="1"/>
  <c r="K46" i="31" s="1"/>
  <c r="M16" i="162"/>
  <c r="P109" i="162" l="1"/>
  <c r="O120" i="162"/>
  <c r="O111" i="162"/>
  <c r="O6" i="162"/>
  <c r="O7" i="162" s="1"/>
  <c r="Q134" i="162"/>
  <c r="Q133" i="162" s="1"/>
  <c r="Q136" i="162" s="1"/>
  <c r="Q127" i="162"/>
  <c r="K28" i="175"/>
  <c r="L26" i="175"/>
  <c r="O30" i="159"/>
  <c r="O47" i="31" s="1"/>
  <c r="N47" i="31"/>
  <c r="M21" i="31"/>
  <c r="N15" i="31"/>
  <c r="M16" i="31"/>
  <c r="L10" i="155"/>
  <c r="AG47" i="176"/>
  <c r="AG48" i="176" s="1"/>
  <c r="AG53" i="176"/>
  <c r="J18" i="159"/>
  <c r="J26" i="159" s="1"/>
  <c r="J44" i="31" s="1"/>
  <c r="J61" i="175" s="1"/>
  <c r="L20" i="162"/>
  <c r="J62" i="31"/>
  <c r="J63" i="31" s="1"/>
  <c r="I12" i="155" s="1"/>
  <c r="Q50" i="162"/>
  <c r="P59" i="162"/>
  <c r="I29" i="31"/>
  <c r="I32" i="31" s="1"/>
  <c r="M20" i="159"/>
  <c r="M27" i="159" s="1"/>
  <c r="M45" i="31" s="1"/>
  <c r="V24" i="144"/>
  <c r="U39" i="144"/>
  <c r="U40" i="144" s="1"/>
  <c r="G80" i="31"/>
  <c r="G55" i="31"/>
  <c r="G56" i="31" s="1"/>
  <c r="N119" i="162"/>
  <c r="N122" i="162" s="1"/>
  <c r="N18" i="162" s="1"/>
  <c r="L19" i="159" s="1"/>
  <c r="L28" i="159" s="1"/>
  <c r="L46" i="31" s="1"/>
  <c r="N16" i="162"/>
  <c r="M8" i="155"/>
  <c r="N19" i="31"/>
  <c r="N14" i="31"/>
  <c r="O13" i="31"/>
  <c r="P106" i="162"/>
  <c r="O115" i="162"/>
  <c r="O114" i="162" s="1"/>
  <c r="O117" i="162" s="1"/>
  <c r="O108" i="162"/>
  <c r="L3" i="159"/>
  <c r="G18" i="155"/>
  <c r="H77" i="31"/>
  <c r="L9" i="155"/>
  <c r="M20" i="31"/>
  <c r="M26" i="31"/>
  <c r="L60" i="175"/>
  <c r="M58" i="175"/>
  <c r="N50" i="31"/>
  <c r="O33" i="159"/>
  <c r="O50" i="31" s="1"/>
  <c r="O58" i="162"/>
  <c r="O61" i="162" s="1"/>
  <c r="O11" i="162"/>
  <c r="J9" i="159"/>
  <c r="J37" i="31" s="1"/>
  <c r="J8" i="159"/>
  <c r="J36" i="31" s="1"/>
  <c r="J51" i="31" s="1"/>
  <c r="J76" i="31" s="1"/>
  <c r="J3" i="155"/>
  <c r="K25" i="31"/>
  <c r="K7" i="31"/>
  <c r="Q24" i="162"/>
  <c r="P25" i="162"/>
  <c r="P49" i="162"/>
  <c r="P55" i="162" s="1"/>
  <c r="P26" i="162"/>
  <c r="I51" i="31"/>
  <c r="I76" i="31" s="1"/>
  <c r="O11" i="159"/>
  <c r="O39" i="31" s="1"/>
  <c r="N39" i="31"/>
  <c r="M9" i="162"/>
  <c r="M14" i="4" s="1"/>
  <c r="K61" i="31" s="1"/>
  <c r="K62" i="31" s="1"/>
  <c r="K63" i="31" s="1"/>
  <c r="J12" i="155" s="1"/>
  <c r="K5" i="31"/>
  <c r="M15" i="162"/>
  <c r="O39" i="175"/>
  <c r="O42" i="175" s="1"/>
  <c r="O43" i="175"/>
  <c r="O54" i="31" s="1"/>
  <c r="Q40" i="162"/>
  <c r="Q43" i="162" s="1"/>
  <c r="X22" i="144"/>
  <c r="K11" i="155"/>
  <c r="L22" i="31"/>
  <c r="L28" i="31"/>
  <c r="H71" i="31"/>
  <c r="H53" i="31"/>
  <c r="K8" i="159"/>
  <c r="K36" i="31" s="1"/>
  <c r="K9" i="159"/>
  <c r="K37" i="31" s="1"/>
  <c r="J8" i="31"/>
  <c r="I5" i="155"/>
  <c r="J27" i="31"/>
  <c r="J63" i="175" s="1"/>
  <c r="J7" i="31"/>
  <c r="J25" i="31"/>
  <c r="I3" i="155"/>
  <c r="O4" i="162"/>
  <c r="O5" i="162" s="1"/>
  <c r="O29" i="162"/>
  <c r="O32" i="162"/>
  <c r="N11" i="162"/>
  <c r="I64" i="175"/>
  <c r="Q69" i="162"/>
  <c r="Q67" i="162" s="1"/>
  <c r="Q66" i="162" s="1"/>
  <c r="P67" i="162"/>
  <c r="P66" i="162" s="1"/>
  <c r="P19" i="162" s="1"/>
  <c r="N20" i="159" l="1"/>
  <c r="N27" i="159" s="1"/>
  <c r="N45" i="31" s="1"/>
  <c r="L3" i="31"/>
  <c r="N8" i="162"/>
  <c r="N13" i="4" s="1"/>
  <c r="L60" i="31" s="1"/>
  <c r="N10" i="162"/>
  <c r="N14" i="162" s="1"/>
  <c r="P29" i="162"/>
  <c r="P32" i="162"/>
  <c r="J29" i="175"/>
  <c r="I53" i="31"/>
  <c r="I71" i="31"/>
  <c r="Q59" i="162"/>
  <c r="J64" i="175"/>
  <c r="N21" i="31"/>
  <c r="O15" i="31"/>
  <c r="N16" i="31"/>
  <c r="M10" i="155"/>
  <c r="M26" i="175"/>
  <c r="L28" i="175"/>
  <c r="H80" i="31"/>
  <c r="H55" i="31"/>
  <c r="H56" i="31" s="1"/>
  <c r="K31" i="175"/>
  <c r="N58" i="175"/>
  <c r="M60" i="175"/>
  <c r="Q106" i="162"/>
  <c r="P115" i="162"/>
  <c r="P114" i="162" s="1"/>
  <c r="P117" i="162" s="1"/>
  <c r="P108" i="162"/>
  <c r="W24" i="144"/>
  <c r="V39" i="144"/>
  <c r="V40" i="144" s="1"/>
  <c r="P4" i="162"/>
  <c r="P5" i="162" s="1"/>
  <c r="K29" i="175"/>
  <c r="K32" i="175" s="1"/>
  <c r="O10" i="162"/>
  <c r="O8" i="162"/>
  <c r="O13" i="4" s="1"/>
  <c r="M60" i="31" s="1"/>
  <c r="M3" i="31"/>
  <c r="J29" i="31"/>
  <c r="J32" i="31" s="1"/>
  <c r="J31" i="175"/>
  <c r="G14" i="155"/>
  <c r="G21" i="155" s="1"/>
  <c r="G22" i="155" s="1"/>
  <c r="H72" i="31"/>
  <c r="H78" i="31" s="1"/>
  <c r="H79" i="31" s="1"/>
  <c r="Q19" i="162"/>
  <c r="K18" i="159"/>
  <c r="K26" i="159" s="1"/>
  <c r="K44" i="31" s="1"/>
  <c r="K61" i="175" s="1"/>
  <c r="K64" i="175" s="1"/>
  <c r="M20" i="162"/>
  <c r="O13" i="162"/>
  <c r="L9" i="159"/>
  <c r="L37" i="31" s="1"/>
  <c r="L8" i="159"/>
  <c r="L36" i="31" s="1"/>
  <c r="O19" i="31"/>
  <c r="N8" i="155"/>
  <c r="O14" i="31"/>
  <c r="L5" i="31"/>
  <c r="N15" i="162"/>
  <c r="N9" i="162"/>
  <c r="N14" i="4" s="1"/>
  <c r="L61" i="31" s="1"/>
  <c r="P52" i="162"/>
  <c r="O119" i="162"/>
  <c r="O122" i="162" s="1"/>
  <c r="O18" i="162" s="1"/>
  <c r="M19" i="159" s="1"/>
  <c r="M28" i="159" s="1"/>
  <c r="M46" i="31" s="1"/>
  <c r="O16" i="162"/>
  <c r="K27" i="31"/>
  <c r="K63" i="175" s="1"/>
  <c r="K8" i="31"/>
  <c r="J5" i="155"/>
  <c r="H18" i="155"/>
  <c r="I77" i="31"/>
  <c r="Q25" i="162"/>
  <c r="Q49" i="162"/>
  <c r="Q55" i="162" s="1"/>
  <c r="Q26" i="162"/>
  <c r="I18" i="155"/>
  <c r="J77" i="31"/>
  <c r="M9" i="155"/>
  <c r="N20" i="31"/>
  <c r="N26" i="31"/>
  <c r="P58" i="162"/>
  <c r="P61" i="162" s="1"/>
  <c r="P13" i="162" s="1"/>
  <c r="P11" i="162"/>
  <c r="M22" i="31"/>
  <c r="L11" i="155"/>
  <c r="M28" i="31"/>
  <c r="Q109" i="162"/>
  <c r="P111" i="162"/>
  <c r="P120" i="162"/>
  <c r="P6" i="162"/>
  <c r="P7" i="162" s="1"/>
  <c r="Q120" i="162" l="1"/>
  <c r="Q111" i="162"/>
  <c r="Q6" i="162"/>
  <c r="Q7" i="162" s="1"/>
  <c r="L27" i="31"/>
  <c r="L63" i="175" s="1"/>
  <c r="L8" i="31"/>
  <c r="K5" i="155"/>
  <c r="Q115" i="162"/>
  <c r="Q114" i="162" s="1"/>
  <c r="Q117" i="162" s="1"/>
  <c r="Q108" i="162"/>
  <c r="N26" i="175"/>
  <c r="M28" i="175"/>
  <c r="Q58" i="162"/>
  <c r="Q61" i="162" s="1"/>
  <c r="Q13" i="162" s="1"/>
  <c r="Q11" i="162"/>
  <c r="L62" i="31"/>
  <c r="L63" i="31" s="1"/>
  <c r="K12" i="155" s="1"/>
  <c r="N9" i="155"/>
  <c r="O20" i="31"/>
  <c r="O26" i="31"/>
  <c r="X24" i="144"/>
  <c r="W39" i="144"/>
  <c r="W40" i="144" s="1"/>
  <c r="X39" i="144"/>
  <c r="X40" i="144" s="1"/>
  <c r="H14" i="155"/>
  <c r="H21" i="155" s="1"/>
  <c r="H22" i="155" s="1"/>
  <c r="I72" i="31"/>
  <c r="I78" i="31" s="1"/>
  <c r="L25" i="31"/>
  <c r="L7" i="31"/>
  <c r="K3" i="155"/>
  <c r="N3" i="31"/>
  <c r="P8" i="162"/>
  <c r="P13" i="4" s="1"/>
  <c r="N60" i="31" s="1"/>
  <c r="P10" i="162"/>
  <c r="N3" i="159"/>
  <c r="P14" i="162"/>
  <c r="P119" i="162"/>
  <c r="P122" i="162" s="1"/>
  <c r="P18" i="162" s="1"/>
  <c r="N19" i="159" s="1"/>
  <c r="N28" i="159" s="1"/>
  <c r="N46" i="31" s="1"/>
  <c r="P16" i="162"/>
  <c r="O20" i="159"/>
  <c r="O27" i="159" s="1"/>
  <c r="O45" i="31" s="1"/>
  <c r="J53" i="31"/>
  <c r="J71" i="31"/>
  <c r="N60" i="175"/>
  <c r="O58" i="175"/>
  <c r="O60" i="175" s="1"/>
  <c r="M11" i="155"/>
  <c r="N22" i="31"/>
  <c r="N28" i="31"/>
  <c r="Q4" i="162"/>
  <c r="Q5" i="162" s="1"/>
  <c r="I55" i="31"/>
  <c r="I56" i="31" s="1"/>
  <c r="I80" i="31"/>
  <c r="K51" i="31"/>
  <c r="K76" i="31" s="1"/>
  <c r="Q29" i="162"/>
  <c r="Q32" i="162"/>
  <c r="O15" i="162"/>
  <c r="M5" i="31"/>
  <c r="O9" i="162"/>
  <c r="O14" i="4" s="1"/>
  <c r="M61" i="31" s="1"/>
  <c r="M62" i="31" s="1"/>
  <c r="M63" i="31" s="1"/>
  <c r="L12" i="155" s="1"/>
  <c r="L18" i="159"/>
  <c r="L26" i="159" s="1"/>
  <c r="L44" i="31" s="1"/>
  <c r="L61" i="175" s="1"/>
  <c r="L64" i="175" s="1"/>
  <c r="N20" i="162"/>
  <c r="M3" i="159"/>
  <c r="O14" i="162"/>
  <c r="I79" i="31"/>
  <c r="M7" i="31"/>
  <c r="L3" i="155"/>
  <c r="M25" i="31"/>
  <c r="K29" i="31"/>
  <c r="K32" i="31" s="1"/>
  <c r="L29" i="175"/>
  <c r="O21" i="31"/>
  <c r="N10" i="155"/>
  <c r="O16" i="31"/>
  <c r="Q52" i="162"/>
  <c r="J32" i="175"/>
  <c r="I22" i="155" l="1"/>
  <c r="K71" i="31"/>
  <c r="K53" i="31"/>
  <c r="M8" i="159"/>
  <c r="M36" i="31" s="1"/>
  <c r="M9" i="159"/>
  <c r="M37" i="31" s="1"/>
  <c r="L5" i="155"/>
  <c r="M8" i="31"/>
  <c r="M27" i="31"/>
  <c r="M63" i="175" s="1"/>
  <c r="J18" i="155"/>
  <c r="K77" i="31"/>
  <c r="N8" i="159"/>
  <c r="N36" i="31" s="1"/>
  <c r="N9" i="159"/>
  <c r="N37" i="31" s="1"/>
  <c r="N28" i="175"/>
  <c r="O26" i="175"/>
  <c r="O28" i="175" s="1"/>
  <c r="O22" i="31"/>
  <c r="N11" i="155"/>
  <c r="O28" i="31"/>
  <c r="M29" i="31"/>
  <c r="M32" i="31" s="1"/>
  <c r="M31" i="175"/>
  <c r="M18" i="159"/>
  <c r="M26" i="159" s="1"/>
  <c r="M44" i="31" s="1"/>
  <c r="M61" i="175" s="1"/>
  <c r="M64" i="175" s="1"/>
  <c r="O20" i="162"/>
  <c r="I14" i="155"/>
  <c r="I21" i="155" s="1"/>
  <c r="J72" i="31"/>
  <c r="J78" i="31" s="1"/>
  <c r="P15" i="162"/>
  <c r="P9" i="162"/>
  <c r="P14" i="4" s="1"/>
  <c r="N61" i="31" s="1"/>
  <c r="N62" i="31" s="1"/>
  <c r="N63" i="31" s="1"/>
  <c r="M12" i="155" s="1"/>
  <c r="N5" i="31"/>
  <c r="Q8" i="162"/>
  <c r="Q13" i="4" s="1"/>
  <c r="O60" i="31" s="1"/>
  <c r="O3" i="31"/>
  <c r="Q10" i="162"/>
  <c r="L51" i="31"/>
  <c r="L76" i="31" s="1"/>
  <c r="J79" i="31"/>
  <c r="J55" i="31"/>
  <c r="J56" i="31" s="1"/>
  <c r="J80" i="31"/>
  <c r="L31" i="175"/>
  <c r="L32" i="175" s="1"/>
  <c r="L29" i="31"/>
  <c r="L32" i="31" s="1"/>
  <c r="Q14" i="162"/>
  <c r="O3" i="159"/>
  <c r="M3" i="155"/>
  <c r="N7" i="31"/>
  <c r="N25" i="31"/>
  <c r="M29" i="175"/>
  <c r="M32" i="175" s="1"/>
  <c r="Q119" i="162"/>
  <c r="Q122" i="162" s="1"/>
  <c r="Q18" i="162" s="1"/>
  <c r="O19" i="159" s="1"/>
  <c r="O28" i="159" s="1"/>
  <c r="O46" i="31" s="1"/>
  <c r="Q16" i="162"/>
  <c r="K79" i="31" l="1"/>
  <c r="N31" i="175"/>
  <c r="O9" i="159"/>
  <c r="O37" i="31" s="1"/>
  <c r="O8" i="159"/>
  <c r="O36" i="31" s="1"/>
  <c r="K18" i="155"/>
  <c r="L77" i="31"/>
  <c r="M5" i="155"/>
  <c r="N8" i="31"/>
  <c r="N27" i="31"/>
  <c r="N63" i="175" s="1"/>
  <c r="N51" i="31"/>
  <c r="N76" i="31" s="1"/>
  <c r="M51" i="31"/>
  <c r="M76" i="31" s="1"/>
  <c r="O29" i="175"/>
  <c r="K55" i="31"/>
  <c r="K56" i="31" s="1"/>
  <c r="K80" i="31"/>
  <c r="Q9" i="162"/>
  <c r="Q14" i="4" s="1"/>
  <c r="O61" i="31" s="1"/>
  <c r="Q15" i="162"/>
  <c r="O5" i="31"/>
  <c r="M53" i="31"/>
  <c r="M71" i="31"/>
  <c r="L71" i="31"/>
  <c r="L53" i="31"/>
  <c r="N3" i="155"/>
  <c r="O7" i="31"/>
  <c r="O25" i="31"/>
  <c r="N18" i="159"/>
  <c r="N26" i="159" s="1"/>
  <c r="N44" i="31" s="1"/>
  <c r="N61" i="175" s="1"/>
  <c r="N64" i="175" s="1"/>
  <c r="P20" i="162"/>
  <c r="N29" i="175"/>
  <c r="J14" i="155"/>
  <c r="J21" i="155" s="1"/>
  <c r="J22" i="155" s="1"/>
  <c r="K72" i="31"/>
  <c r="K78" i="31" s="1"/>
  <c r="O62" i="31"/>
  <c r="O63" i="31" s="1"/>
  <c r="N12" i="155" s="1"/>
  <c r="K22" i="155" l="1"/>
  <c r="L22" i="155" s="1"/>
  <c r="O31" i="175"/>
  <c r="O32" i="175" s="1"/>
  <c r="K14" i="155"/>
  <c r="K21" i="155" s="1"/>
  <c r="L72" i="31"/>
  <c r="L78" i="31" s="1"/>
  <c r="L79" i="31" s="1"/>
  <c r="N32" i="175"/>
  <c r="L14" i="155"/>
  <c r="L21" i="155" s="1"/>
  <c r="M72" i="31"/>
  <c r="L18" i="155"/>
  <c r="M77" i="31"/>
  <c r="M80" i="31"/>
  <c r="M55" i="31"/>
  <c r="M56" i="31" s="1"/>
  <c r="M18" i="155"/>
  <c r="N77" i="31"/>
  <c r="L80" i="31"/>
  <c r="L55" i="31"/>
  <c r="L56" i="31" s="1"/>
  <c r="O27" i="31"/>
  <c r="O63" i="175" s="1"/>
  <c r="N5" i="155"/>
  <c r="O8" i="31"/>
  <c r="N29" i="31"/>
  <c r="N32" i="31" s="1"/>
  <c r="O18" i="159"/>
  <c r="O26" i="159" s="1"/>
  <c r="O44" i="31" s="1"/>
  <c r="O61" i="175" s="1"/>
  <c r="O64" i="175" s="1"/>
  <c r="Q20" i="162"/>
  <c r="N71" i="31" l="1"/>
  <c r="N53" i="31"/>
  <c r="M78" i="31"/>
  <c r="M79" i="31" s="1"/>
  <c r="O51" i="31"/>
  <c r="O76" i="31" s="1"/>
  <c r="O29" i="31"/>
  <c r="O32" i="31" s="1"/>
  <c r="O53" i="31" l="1"/>
  <c r="O71" i="31"/>
  <c r="M14" i="155"/>
  <c r="M21" i="155" s="1"/>
  <c r="M22" i="155" s="1"/>
  <c r="N72" i="31"/>
  <c r="N78" i="31" s="1"/>
  <c r="N79" i="31" s="1"/>
  <c r="N80" i="31"/>
  <c r="N55" i="31"/>
  <c r="N56" i="31" s="1"/>
  <c r="N18" i="155"/>
  <c r="O77" i="31"/>
  <c r="O72" i="31" l="1"/>
  <c r="O78" i="31" s="1"/>
  <c r="O79" i="31" s="1"/>
  <c r="N14" i="155"/>
  <c r="N21" i="155" s="1"/>
  <c r="O55" i="31"/>
  <c r="O56" i="31" s="1"/>
  <c r="O80" i="31"/>
  <c r="N22" i="155"/>
</calcChain>
</file>

<file path=xl/comments1.xml><?xml version="1.0" encoding="utf-8"?>
<comments xmlns="http://schemas.openxmlformats.org/spreadsheetml/2006/main">
  <authors>
    <author>Kadri Mäsak</author>
  </authors>
  <commentList>
    <comment ref="O8" authorId="0" shapeId="0">
      <text>
        <r>
          <rPr>
            <b/>
            <sz val="9"/>
            <color indexed="81"/>
            <rFont val="Tahoma"/>
            <family val="2"/>
            <charset val="186"/>
          </rPr>
          <t>Kadri Mäsak:</t>
        </r>
        <r>
          <rPr>
            <sz val="9"/>
            <color indexed="81"/>
            <rFont val="Tahoma"/>
            <family val="2"/>
            <charset val="186"/>
          </rPr>
          <t xml:space="preserve">
tegelikud andmed</t>
        </r>
      </text>
    </comment>
  </commentList>
</comments>
</file>

<file path=xl/comments2.xml><?xml version="1.0" encoding="utf-8"?>
<comments xmlns="http://schemas.openxmlformats.org/spreadsheetml/2006/main">
  <authors>
    <author>Kadri Mäsak</author>
  </authors>
  <commentList>
    <comment ref="A9" authorId="0" shapeId="0">
      <text>
        <r>
          <rPr>
            <b/>
            <sz val="9"/>
            <color indexed="81"/>
            <rFont val="Tahoma"/>
            <family val="2"/>
            <charset val="186"/>
          </rPr>
          <t>Kadri Mäsak:</t>
        </r>
        <r>
          <rPr>
            <sz val="9"/>
            <color indexed="81"/>
            <rFont val="Tahoma"/>
            <family val="2"/>
            <charset val="186"/>
          </rPr>
          <t xml:space="preserve">
Statstikaameti andmetel, 2011.a rahvaloenduse andmed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  <charset val="186"/>
          </rPr>
          <t>Kadri Mäsak:</t>
        </r>
        <r>
          <rPr>
            <sz val="9"/>
            <color indexed="81"/>
            <rFont val="Tahoma"/>
            <family val="2"/>
            <charset val="186"/>
          </rPr>
          <t xml:space="preserve">
24.09.2014</t>
        </r>
      </text>
    </comment>
  </commentList>
</comments>
</file>

<file path=xl/comments3.xml><?xml version="1.0" encoding="utf-8"?>
<comments xmlns="http://schemas.openxmlformats.org/spreadsheetml/2006/main">
  <authors>
    <author>Kadri Mäsak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  <charset val="186"/>
          </rPr>
          <t>Kadri Mäsak:</t>
        </r>
        <r>
          <rPr>
            <sz val="9"/>
            <color indexed="81"/>
            <rFont val="Tahoma"/>
            <family val="2"/>
            <charset val="186"/>
          </rPr>
          <t xml:space="preserve">
kehtis alates 2014okt</t>
        </r>
      </text>
    </comment>
  </commentList>
</comments>
</file>

<file path=xl/sharedStrings.xml><?xml version="1.0" encoding="utf-8"?>
<sst xmlns="http://schemas.openxmlformats.org/spreadsheetml/2006/main" count="2024" uniqueCount="820">
  <si>
    <t>Olemasoleva põhivara kulum</t>
  </si>
  <si>
    <t>a</t>
  </si>
  <si>
    <t>Pikaajaline laen (01.01)</t>
  </si>
  <si>
    <t>Ühik</t>
  </si>
  <si>
    <t>Elanike vesi</t>
  </si>
  <si>
    <t>Elanike kanal</t>
  </si>
  <si>
    <t>%</t>
  </si>
  <si>
    <t>Energiakulud</t>
  </si>
  <si>
    <t>Ülalpidamiskulud</t>
  </si>
  <si>
    <t>Kaupade ja teenuste vahendamiskulud</t>
  </si>
  <si>
    <t>TEGEVUSKULUD</t>
  </si>
  <si>
    <t>SKP reaalkasv</t>
  </si>
  <si>
    <t>THI</t>
  </si>
  <si>
    <t>võrgud ja torustikud</t>
  </si>
  <si>
    <t>reservuaarid ja mahutid</t>
  </si>
  <si>
    <t>masinad ja seadmed</t>
  </si>
  <si>
    <t>tootmishooned</t>
  </si>
  <si>
    <t>Pikaajalised kohustused (31.12)</t>
  </si>
  <si>
    <t>Intress</t>
  </si>
  <si>
    <t>Käibemaks</t>
  </si>
  <si>
    <t>in</t>
  </si>
  <si>
    <t>Intressikulud</t>
  </si>
  <si>
    <t>Tegevuskulud</t>
  </si>
  <si>
    <t>Kulu veele ja kanalisatsioonile pereliikme kohta</t>
  </si>
  <si>
    <t>Leibkonnaliikme poolt tarbitava vee kogus</t>
  </si>
  <si>
    <t>RAHAVOOG OPEREERIMISTEGEVUSEST</t>
  </si>
  <si>
    <t>Reaalne diskonteerimismäär</t>
  </si>
  <si>
    <t>EELDUSED MAJANDUS- JA FINANTSANALÜÜSI KOOSTAMISEL</t>
  </si>
  <si>
    <t>Laenu pikkus</t>
  </si>
  <si>
    <t>INDIKAATOR</t>
  </si>
  <si>
    <t>Muud tulud kokku</t>
  </si>
  <si>
    <t>VESI KOKKU</t>
  </si>
  <si>
    <t>KANAL KOKKU</t>
  </si>
  <si>
    <t>Leibkonnaliikme poolt tarbitava reovee kogus</t>
  </si>
  <si>
    <t>Lühiajalised kohustused (31.12)</t>
  </si>
  <si>
    <t>Lisanduv laen</t>
  </si>
  <si>
    <t>Kulumi arvestuste aluseks olevad eluea pikkused vastavalt Määruse Lisale 2</t>
  </si>
  <si>
    <t>MAHUD</t>
  </si>
  <si>
    <t>Leibkonnaliikme netosissetulek</t>
  </si>
  <si>
    <t>Vee- ja kanalisatsiooniteenuse eest makstava kulu osakaal leibkonnaliikme netosissetulekust</t>
  </si>
  <si>
    <t>VEEMAJANDUSALASE TEGEVUSE FINANTSILINE JÄTKUSUUTLIKKUS</t>
  </si>
  <si>
    <t>Omavahendid</t>
  </si>
  <si>
    <t>Kolmandate osapoolte toetus</t>
  </si>
  <si>
    <t>Tegevustulud (s.h.muud tulud)</t>
  </si>
  <si>
    <t>Kokku laekumised</t>
  </si>
  <si>
    <t>Kokku investeeringud</t>
  </si>
  <si>
    <t>Laenude tagasimaksmine</t>
  </si>
  <si>
    <t>Kokku väljamaksed</t>
  </si>
  <si>
    <t>Kokku rahavoog</t>
  </si>
  <si>
    <t>Kumulatiivne rahavoog</t>
  </si>
  <si>
    <t>Tariifi muutus võrreldes eelmise aastaga</t>
  </si>
  <si>
    <t>MÜÜGITULUD</t>
  </si>
  <si>
    <t>Kulum</t>
  </si>
  <si>
    <t>TASKUKOHASUS</t>
  </si>
  <si>
    <t>Tulud vee- ja kanalisatsiooni-teenuse müügist</t>
  </si>
  <si>
    <r>
      <t>m</t>
    </r>
    <r>
      <rPr>
        <vertAlign val="superscript"/>
        <sz val="9"/>
        <rFont val="Arial"/>
        <family val="2"/>
        <charset val="186"/>
      </rPr>
      <t>3</t>
    </r>
    <r>
      <rPr>
        <sz val="9"/>
        <rFont val="Arial"/>
        <family val="2"/>
        <charset val="186"/>
      </rPr>
      <t>/a</t>
    </r>
  </si>
  <si>
    <t>EUR</t>
  </si>
  <si>
    <t>EUR/a</t>
  </si>
  <si>
    <r>
      <t>EUR/m</t>
    </r>
    <r>
      <rPr>
        <vertAlign val="superscript"/>
        <sz val="9"/>
        <rFont val="Arial"/>
        <family val="2"/>
        <charset val="186"/>
      </rPr>
      <t>3</t>
    </r>
  </si>
  <si>
    <t>Keskkonnatasud</t>
  </si>
  <si>
    <t>Laenu tagasimakse</t>
  </si>
  <si>
    <t>Sotsiaalmajanduslikud eeldused:</t>
  </si>
  <si>
    <t>Eeldused laenude arvestamisel ja diskonteerimisel</t>
  </si>
  <si>
    <t>Juriidiliste isikute vesi</t>
  </si>
  <si>
    <t>Juriidiliste isikute kanal</t>
  </si>
  <si>
    <t>Kategooria</t>
  </si>
  <si>
    <t>tuh EUR</t>
  </si>
  <si>
    <t>KULUM KOKKU</t>
  </si>
  <si>
    <t>Investeeringud</t>
  </si>
  <si>
    <t>INESTEERINGUD KOKKU</t>
  </si>
  <si>
    <t>Olemasoleva põhivara asendamine</t>
  </si>
  <si>
    <t>Olulisemad majandusnäitajad</t>
  </si>
  <si>
    <t>tegelik</t>
  </si>
  <si>
    <t>prognoos</t>
  </si>
  <si>
    <t>SKP jooksevhindades (mln €)</t>
  </si>
  <si>
    <t>SKP püsivhindades (mln €)</t>
  </si>
  <si>
    <t>SKP nominaalkasv</t>
  </si>
  <si>
    <t>Tarbijahinnaindeks</t>
  </si>
  <si>
    <t>Hõive (tuh inimest)</t>
  </si>
  <si>
    <t>hõivekasv</t>
  </si>
  <si>
    <t>Tööpuudus</t>
  </si>
  <si>
    <t>Tööviljakuse kasv</t>
  </si>
  <si>
    <t>Keskmine kuupalk (€)</t>
  </si>
  <si>
    <t>palgakasv</t>
  </si>
  <si>
    <t>Sotsiaalmaks (mln EUR)</t>
  </si>
  <si>
    <t>Kuni 2017. aastani RM suvine majandusprognoos 2013 (valminud 02.09.2013), mida on RM hinnangute kohaselt pikendatud aastani 2030</t>
  </si>
  <si>
    <t>Edasi on kasutatud Euroopa Liidu majanduspoliitika komitee (Economic Policy Committee) poolt kokku lepitud, kogu ELi kohta ühtsetel alustel loodud eeldusi eelarvepoliitika pikaajalise jätkusuutlikkuse hindamiseks.</t>
  </si>
  <si>
    <t>Allikad:</t>
  </si>
  <si>
    <t>Rahandusministeerium</t>
  </si>
  <si>
    <t>European Commission. The 2012 Ageing Report: Underlying Assumptions and Projection Methodologies.</t>
  </si>
  <si>
    <t>http://ec.europa.eu/economy_finance/publications/european_economy/2011/ee4_en.htm</t>
  </si>
  <si>
    <t>EUR/kuu</t>
  </si>
  <si>
    <t>4% leibkonnaliikme kuisest netosissetulekust</t>
  </si>
  <si>
    <t>ÜVK AK INV PR seotud põhivara kulum</t>
  </si>
  <si>
    <t>ÜVK AK INV PR seonduvalt</t>
  </si>
  <si>
    <t>6 kuu EURIBOR</t>
  </si>
  <si>
    <t>Võetav laen/Kap.rent</t>
  </si>
  <si>
    <t>Arvestusperiood</t>
  </si>
  <si>
    <t xml:space="preserve">Leibkonnaliikme aastane netosissetulek </t>
  </si>
  <si>
    <t xml:space="preserve">Leibkonnaliikme kuine netosissetulek </t>
  </si>
  <si>
    <t>Leibkonnaliikme poolt tarbitav vee kogus</t>
  </si>
  <si>
    <t>Muud nimetamata veemaj. tulud</t>
  </si>
  <si>
    <t>TEENUSHINNAD</t>
  </si>
  <si>
    <t>Saastetasumäärad saasteainete heitmisel veekogusse, põhjavette ja pinnasesse</t>
  </si>
  <si>
    <t>Aine</t>
  </si>
  <si>
    <r>
      <t>BHT</t>
    </r>
    <r>
      <rPr>
        <vertAlign val="subscript"/>
        <sz val="10"/>
        <color indexed="8"/>
        <rFont val="Arial"/>
        <family val="2"/>
        <charset val="186"/>
      </rPr>
      <t>7</t>
    </r>
  </si>
  <si>
    <t>EUR/t</t>
  </si>
  <si>
    <r>
      <t>P</t>
    </r>
    <r>
      <rPr>
        <vertAlign val="subscript"/>
        <sz val="10"/>
        <color indexed="8"/>
        <rFont val="Arial"/>
        <family val="2"/>
        <charset val="186"/>
      </rPr>
      <t>üld</t>
    </r>
  </si>
  <si>
    <r>
      <t>N</t>
    </r>
    <r>
      <rPr>
        <vertAlign val="subscript"/>
        <sz val="10"/>
        <color indexed="8"/>
        <rFont val="Arial"/>
        <family val="2"/>
        <charset val="186"/>
      </rPr>
      <t>üld</t>
    </r>
  </si>
  <si>
    <t>heljum</t>
  </si>
  <si>
    <r>
      <t>sulfaadid(SO</t>
    </r>
    <r>
      <rPr>
        <vertAlign val="subscript"/>
        <sz val="10"/>
        <color indexed="8"/>
        <rFont val="Arial"/>
        <family val="2"/>
        <charset val="186"/>
      </rPr>
      <t>4</t>
    </r>
    <r>
      <rPr>
        <vertAlign val="superscript"/>
        <sz val="10"/>
        <color indexed="8"/>
        <rFont val="Arial"/>
        <family val="2"/>
        <charset val="186"/>
      </rPr>
      <t>2-</t>
    </r>
    <r>
      <rPr>
        <sz val="10"/>
        <color indexed="8"/>
        <rFont val="Arial"/>
        <family val="2"/>
        <charset val="186"/>
      </rPr>
      <t>)</t>
    </r>
  </si>
  <si>
    <t>fenoolid</t>
  </si>
  <si>
    <t>nafta(jm vedelsaadused)</t>
  </si>
  <si>
    <t>muud ohtlikud ained</t>
  </si>
  <si>
    <t>aastad 2002--2010 kroonides</t>
  </si>
  <si>
    <t>Saastetasumäärasid suurendatakse:</t>
  </si>
  <si>
    <t>keskmine tasumäärade kasv:</t>
  </si>
  <si>
    <r>
      <t xml:space="preserve">1) </t>
    </r>
    <r>
      <rPr>
        <b/>
        <sz val="10"/>
        <color indexed="8"/>
        <rFont val="Arial"/>
        <family val="2"/>
        <charset val="186"/>
      </rPr>
      <t>2,5 korda</t>
    </r>
    <r>
      <rPr>
        <sz val="10"/>
        <color indexed="8"/>
        <rFont val="Arial"/>
        <family val="2"/>
        <charset val="186"/>
      </rPr>
      <t xml:space="preserve"> - kui saasteaineid heidetakse kaitsmata põhjaveega pinnasesse;</t>
    </r>
  </si>
  <si>
    <r>
      <t xml:space="preserve">2) </t>
    </r>
    <r>
      <rPr>
        <b/>
        <sz val="10"/>
        <color indexed="8"/>
        <rFont val="Arial"/>
        <family val="2"/>
        <charset val="186"/>
      </rPr>
      <t>1,5 korda</t>
    </r>
    <r>
      <rPr>
        <sz val="10"/>
        <color indexed="8"/>
        <rFont val="Arial"/>
        <family val="2"/>
        <charset val="186"/>
      </rPr>
      <t xml:space="preserve"> - kui heitekoht asub linna, alevi või supelranna piirides või lähemal kui 200 meetrit kohaliku omavalitsuse otsusega määratud supelrannale või kui heitekoht on meri, piiriveekogu või lõheliste või karpkalaliste kudemis- või elupaigana kaitstav veekogu;</t>
    </r>
  </si>
  <si>
    <r>
      <rPr>
        <b/>
        <sz val="10"/>
        <color indexed="8"/>
        <rFont val="Arial"/>
        <family val="2"/>
        <charset val="186"/>
      </rPr>
      <t>3) 1,2 korda</t>
    </r>
    <r>
      <rPr>
        <sz val="10"/>
        <color indexed="8"/>
        <rFont val="Arial"/>
        <family val="2"/>
        <charset val="186"/>
      </rPr>
      <t xml:space="preserve"> - kui heitvesi juhitakse merre süvamerelaskme kaudu.</t>
    </r>
  </si>
  <si>
    <r>
      <t xml:space="preserve">4) </t>
    </r>
    <r>
      <rPr>
        <b/>
        <sz val="10"/>
        <color indexed="8"/>
        <rFont val="Arial"/>
        <family val="2"/>
        <charset val="186"/>
      </rPr>
      <t xml:space="preserve">1,5 korda </t>
    </r>
    <r>
      <rPr>
        <sz val="10"/>
        <color indexed="8"/>
        <rFont val="Arial"/>
        <family val="2"/>
        <charset val="186"/>
      </rPr>
      <t xml:space="preserve">- saaste süvamerelaskmest osalise või täieliku möödajuhtimise korral </t>
    </r>
  </si>
  <si>
    <t>Vee erikasutusõiguse tasumäärad veevõtu eest pinnaveest või põhjaveekihist</t>
  </si>
  <si>
    <t>Tallinna veevarustussüsteemi kuuluvad veekogud</t>
  </si>
  <si>
    <r>
      <t>EUR/1000m</t>
    </r>
    <r>
      <rPr>
        <b/>
        <vertAlign val="superscript"/>
        <sz val="10"/>
        <color indexed="8"/>
        <rFont val="Arial"/>
        <family val="2"/>
        <charset val="186"/>
      </rPr>
      <t>3</t>
    </r>
  </si>
  <si>
    <t>Jahutusvee võtmine Tallinna veevarustussüsteemi kuuluvatest veekogudest</t>
  </si>
  <si>
    <t>Muud veekogud</t>
  </si>
  <si>
    <t>Jahutusvee võtmine muudest veekogudest</t>
  </si>
  <si>
    <t>Põhjaveekihid:</t>
  </si>
  <si>
    <t>kvaternaari põhjaveekiht (Q)</t>
  </si>
  <si>
    <r>
      <t>ülem- ja keskdevoni põhjaveekiht (D</t>
    </r>
    <r>
      <rPr>
        <vertAlign val="subscript"/>
        <sz val="10"/>
        <color indexed="8"/>
        <rFont val="Arial"/>
        <family val="2"/>
        <charset val="186"/>
      </rPr>
      <t>3-2</t>
    </r>
    <r>
      <rPr>
        <sz val="10"/>
        <color indexed="8"/>
        <rFont val="Arial"/>
        <family val="2"/>
        <charset val="186"/>
      </rPr>
      <t>)</t>
    </r>
  </si>
  <si>
    <r>
      <t>keskdevoni-siluri põhjaveekiht (D</t>
    </r>
    <r>
      <rPr>
        <vertAlign val="subscript"/>
        <sz val="10"/>
        <color indexed="8"/>
        <rFont val="Arial"/>
        <family val="2"/>
        <charset val="186"/>
      </rPr>
      <t>2</t>
    </r>
    <r>
      <rPr>
        <sz val="10"/>
        <color indexed="8"/>
        <rFont val="Arial"/>
        <family val="2"/>
        <charset val="186"/>
      </rPr>
      <t>-S)</t>
    </r>
  </si>
  <si>
    <t>siluri-ordoviitsiumi põhjaveekiht (S-O)</t>
  </si>
  <si>
    <t>ordoviitsiumi-kambriumi põhjaveekiht (O-E)</t>
  </si>
  <si>
    <t>kambriumi-vendi põhjaveekiht (E-V)</t>
  </si>
  <si>
    <t>Kambriumi-vendi põhjaveekihi joogivee kvaliteediga vee kasutamisel tehnoloogiliseks otstarbeks, v.a toiduainete valmistamiseks</t>
  </si>
  <si>
    <t>Joogiks kasutatav mineraalvesi</t>
  </si>
  <si>
    <t>Ravivannimineraalvesi</t>
  </si>
  <si>
    <t>Karjääridest väljapumbatav vesi</t>
  </si>
  <si>
    <t>Kaevandustest väljapumbatav vesi</t>
  </si>
  <si>
    <t>aastad 2006-2010 kroonides</t>
  </si>
  <si>
    <t>Hinda lülitatav kulum</t>
  </si>
  <si>
    <t>KASUM (KA mõistes)</t>
  </si>
  <si>
    <t>Tariifi muutus võrreldes eelmise aastaga VESI</t>
  </si>
  <si>
    <t>Tariifi muutus võrreldes eelmise aastaga KANAL</t>
  </si>
  <si>
    <t>FINANTSANALÜÜS</t>
  </si>
  <si>
    <t>DSCR</t>
  </si>
  <si>
    <t>Toetus (ÜF/KIK)</t>
  </si>
  <si>
    <t>Jätkusuutlikkuse analüüs</t>
  </si>
  <si>
    <t>Müügimahud</t>
  </si>
  <si>
    <t>Teenushinnad</t>
  </si>
  <si>
    <t>Tegevustulud kokku</t>
  </si>
  <si>
    <t>Tegevuskulud (va kulum) kokku</t>
  </si>
  <si>
    <t>Jätkusuutlikkuse hindamine</t>
  </si>
  <si>
    <t>Võetavad laenud</t>
  </si>
  <si>
    <t>Laenudetagasimaksed ja intressikulud</t>
  </si>
  <si>
    <t>Rahavoog</t>
  </si>
  <si>
    <t>ÜVK-teenuse eest makstava kulu osakaal leibkonnaliikme netosissetulekust</t>
  </si>
  <si>
    <t>Indikaator</t>
  </si>
  <si>
    <t>ühik</t>
  </si>
  <si>
    <t>Ühisveega ühendatud elanikud</t>
  </si>
  <si>
    <t>ühendatuse määr</t>
  </si>
  <si>
    <t>Ühiskanalisatsiooniga ühendatud elanikud</t>
  </si>
  <si>
    <t>Tarbimine elaniku kohta vesi</t>
  </si>
  <si>
    <t>l/päevas</t>
  </si>
  <si>
    <t>Tarbimine elaniku kohta kanal</t>
  </si>
  <si>
    <t>Füüsilistele isikutele (sh korteriühistud)</t>
  </si>
  <si>
    <t>Juriidilistele isikutele (va korteriühistud)</t>
  </si>
  <si>
    <t>Infiltratsioon</t>
  </si>
  <si>
    <t>KULUDE JAGAMINE LISA 2</t>
  </si>
  <si>
    <t>Tööjõu- ja personalikulud</t>
  </si>
  <si>
    <t>Administratiivkulud</t>
  </si>
  <si>
    <t>Seadmete hoolduse teenus ja materjalid</t>
  </si>
  <si>
    <t>Toodetud vesi</t>
  </si>
  <si>
    <r>
      <t>m</t>
    </r>
    <r>
      <rPr>
        <vertAlign val="superscript"/>
        <sz val="11"/>
        <rFont val="Arial"/>
        <family val="2"/>
        <charset val="186"/>
      </rPr>
      <t>3</t>
    </r>
  </si>
  <si>
    <t>Puhastatud heitvesi</t>
  </si>
  <si>
    <t>ÜHIKKULU</t>
  </si>
  <si>
    <r>
      <t>EUR/m</t>
    </r>
    <r>
      <rPr>
        <vertAlign val="superscript"/>
        <sz val="11"/>
        <rFont val="Arial"/>
        <family val="2"/>
        <charset val="186"/>
      </rPr>
      <t>3</t>
    </r>
  </si>
  <si>
    <t>MUUTUVKULUD (tarbimise mahtudest sõltuvad)</t>
  </si>
  <si>
    <t>PÜSIKULUD</t>
  </si>
  <si>
    <t>ST08: LEIBKONNALIIKME NETOSISSETULEK KUUS --- Aasta, Elukoht, Sissetulekuallikas ning Näitaja</t>
  </si>
  <si>
    <t>Netosissetulek kokku</t>
  </si>
  <si>
    <t>Sissetulek, eurot</t>
  </si>
  <si>
    <t>LEIBKONNALIIKME NETOSISSETULEK KUUS</t>
  </si>
  <si>
    <t>muutus</t>
  </si>
  <si>
    <t>Kogu Eesti</t>
  </si>
  <si>
    <t xml:space="preserve">Märkus: </t>
  </si>
  <si>
    <t>Arvestamata vesi</t>
  </si>
  <si>
    <t>Vastuvõetud reovesi</t>
  </si>
  <si>
    <t>Füüsilistelt isikutelt (sh korteriühistud)</t>
  </si>
  <si>
    <t>Juriidilistelt isikutelt (va korteriühistud)</t>
  </si>
  <si>
    <t>Uued liitujad ÜV-süsteemiga</t>
  </si>
  <si>
    <t>Uued liitujad ÜK-süsteemiga</t>
  </si>
  <si>
    <t>Müüdud vesi</t>
  </si>
  <si>
    <t>keskmine kasv</t>
  </si>
  <si>
    <t>TULUD KOKKU</t>
  </si>
  <si>
    <t>KULUD (va kulum) KOKKU</t>
  </si>
  <si>
    <r>
      <rPr>
        <b/>
        <sz val="9"/>
        <rFont val="Arial"/>
        <family val="2"/>
        <charset val="186"/>
      </rPr>
      <t xml:space="preserve">Makromajanduslikud eeldused </t>
    </r>
    <r>
      <rPr>
        <i/>
        <sz val="9"/>
        <rFont val="Arial"/>
        <family val="2"/>
        <charset val="186"/>
      </rPr>
      <t>(Prognoosiperioodil on kasutatud Rahandusministeeriumi prognoose)</t>
    </r>
  </si>
  <si>
    <t>Leibkonna suurus Tahkuranna vallas</t>
  </si>
  <si>
    <t>Pärnu maakond</t>
  </si>
  <si>
    <r>
      <t>m</t>
    </r>
    <r>
      <rPr>
        <b/>
        <vertAlign val="superscript"/>
        <sz val="10"/>
        <rFont val="Arial"/>
        <family val="2"/>
        <charset val="186"/>
      </rPr>
      <t>3</t>
    </r>
    <r>
      <rPr>
        <b/>
        <sz val="10"/>
        <rFont val="Arial"/>
        <family val="2"/>
        <charset val="186"/>
      </rPr>
      <t>/aastas</t>
    </r>
  </si>
  <si>
    <r>
      <t>m</t>
    </r>
    <r>
      <rPr>
        <vertAlign val="superscript"/>
        <sz val="10"/>
        <rFont val="Arial"/>
        <family val="2"/>
        <charset val="186"/>
      </rPr>
      <t>3</t>
    </r>
    <r>
      <rPr>
        <sz val="10"/>
        <rFont val="Arial"/>
        <family val="2"/>
        <charset val="186"/>
      </rPr>
      <t>/aastas</t>
    </r>
  </si>
  <si>
    <t>AS Pärnu Vesi ostetud ÜK teenusmahud</t>
  </si>
  <si>
    <t>*Arvestuslik</t>
  </si>
  <si>
    <t>Purgitud heitvesi</t>
  </si>
  <si>
    <t>Uulu veevärk (Uulu ja Laadi külas)</t>
  </si>
  <si>
    <t>Elanike arv Uulu külas</t>
  </si>
  <si>
    <t>Elanike arv Laadi külas</t>
  </si>
  <si>
    <t>Elanike arv Uulu ja Laadi külades</t>
  </si>
  <si>
    <t>*Eksperthinnang</t>
  </si>
  <si>
    <t>Pihla veevärk (Laadi küla Pihla elamurajoonis, väljaspool RVKA'd)</t>
  </si>
  <si>
    <t>Võiste veevärk (Võiste alevikus, RVKA &lt;2000)</t>
  </si>
  <si>
    <t>Elanike arv Võiste alevikus</t>
  </si>
  <si>
    <t>Reiu veevärk (Reiu külas)</t>
  </si>
  <si>
    <t>Elanike arv Reiu külas</t>
  </si>
  <si>
    <t>Teenuste hinnad:</t>
  </si>
  <si>
    <t>1. Tasu tarbitud vee eest:</t>
  </si>
  <si>
    <t>2. Tasu heitvee ärajuhtimise eest:</t>
  </si>
  <si>
    <t>Uulu            1,26 eurot/m3</t>
  </si>
  <si>
    <t>Võiste         1,26 eurot/m3</t>
  </si>
  <si>
    <t>Pihla           1,26 eurot/m3</t>
  </si>
  <si>
    <t>Postitee      1,26 eurot/m3</t>
  </si>
  <si>
    <t>Reiu            1,26 eurot/m3</t>
  </si>
  <si>
    <t>Uulu           1,95 eurot/m3</t>
  </si>
  <si>
    <t>Võiste        1,95 eurot/m3</t>
  </si>
  <si>
    <t>Postitee     1,95 eurot/m3</t>
  </si>
  <si>
    <t>Pihla          1,95 eurot/m3</t>
  </si>
  <si>
    <t>km-ta</t>
  </si>
  <si>
    <t>OÜ VESOKA</t>
  </si>
  <si>
    <t>Vesi</t>
  </si>
  <si>
    <t>Kanal</t>
  </si>
  <si>
    <t>vesi</t>
  </si>
  <si>
    <t>kanal</t>
  </si>
  <si>
    <t>1.Tulud</t>
  </si>
  <si>
    <t>2.Otsekulud</t>
  </si>
  <si>
    <t xml:space="preserve">  Kulum</t>
  </si>
  <si>
    <t xml:space="preserve">  Elekter</t>
  </si>
  <si>
    <t xml:space="preserve">   Materjalid</t>
  </si>
  <si>
    <t xml:space="preserve">  Ostetud teenused</t>
  </si>
  <si>
    <t xml:space="preserve">  Analüüsid</t>
  </si>
  <si>
    <t xml:space="preserve">  Vee erikasutus</t>
  </si>
  <si>
    <t xml:space="preserve">  Vee saastetasu</t>
  </si>
  <si>
    <t>Otsekulud kokku</t>
  </si>
  <si>
    <t>Üldkulude jaotus</t>
  </si>
  <si>
    <t>Kulud kokku</t>
  </si>
  <si>
    <t>ALTERNATIIV 1a.</t>
  </si>
  <si>
    <t>Alginvesteering</t>
  </si>
  <si>
    <t>Asendusinvesteering</t>
  </si>
  <si>
    <t>Jääkmaksumus</t>
  </si>
  <si>
    <t>Elektrikulu ühikkulu</t>
  </si>
  <si>
    <t>Elektrikulud</t>
  </si>
  <si>
    <t>Rahavood kokku</t>
  </si>
  <si>
    <t>ALTERNATIIV 1b.</t>
  </si>
  <si>
    <t>Type</t>
  </si>
  <si>
    <t>Pos</t>
  </si>
  <si>
    <t>Nimetus</t>
  </si>
  <si>
    <t>Selgitus</t>
  </si>
  <si>
    <t>Kogus</t>
  </si>
  <si>
    <t>Ühiku maksumus</t>
  </si>
  <si>
    <t>Summa</t>
  </si>
  <si>
    <t>Reiu reoveepumpla ja survetoru rekonstrueerimine (alternatiiv 1a), sh</t>
  </si>
  <si>
    <t>Reiu 1a</t>
  </si>
  <si>
    <t>Reiu peapumpla rekonstrueerimine</t>
  </si>
  <si>
    <t>Uus plastpumpla vanas asukohas. H=3.5m D=1.6m. Pumbad 2tk a Q=5l/s, H=15m</t>
  </si>
  <si>
    <t>m</t>
  </si>
  <si>
    <t>Reiu peapumpla survetorustiku rekonstrueerimine vanas asukohas</t>
  </si>
  <si>
    <t>Uue torustiku PE De110mm pikkus ~3.00km, lisaks metsa raie ja juurdepääsu tagamine</t>
  </si>
  <si>
    <t>Reiu reoveepumpla ja survetoru rekonstrueerimine (alternatiiv 1b), sh</t>
  </si>
  <si>
    <t>Reiu 1b</t>
  </si>
  <si>
    <t>Reiu peapumpla survetorustiku rekonstrueerimine uues asukohas</t>
  </si>
  <si>
    <t>Uue torustiku PE De110mm pikkus ~2.35km, lisaks metsa raie ja juurdepääsu tagamine</t>
  </si>
  <si>
    <t>Reiu reoveepuhasti rajamine (alternatiiv 2), sh</t>
  </si>
  <si>
    <t>Reiu 2</t>
  </si>
  <si>
    <t>Uus plastpumpla vanas asulohas. H=3.5m D=1.6m. Pumbad 2tk a Q=5l/s, H=3m</t>
  </si>
  <si>
    <t>Uue reoveepuhasti rajamine</t>
  </si>
  <si>
    <t>Puhasti reostuskoormus 200 ie, sh juurdepääsuteed, platsid, piirded, puhastatud heitvee pumpla</t>
  </si>
  <si>
    <t>tk</t>
  </si>
  <si>
    <t>Heitvee survetoru rajamine</t>
  </si>
  <si>
    <t>Uue survetoru PE De110mm rajamine osaliselt läbi elamurajooni</t>
  </si>
  <si>
    <t>Lottemaa ja Suksumetsa ühise reoveepuhasti rajamine (Alternatiiv 1), sh</t>
  </si>
  <si>
    <t>Lottemaa 1</t>
  </si>
  <si>
    <t>Lottemaa pumpla rajamine</t>
  </si>
  <si>
    <t>Uus plastpumpla H=3.5m D=1.6m. Pumbad 2tk a Q=5l/s, H=25m</t>
  </si>
  <si>
    <t>Survetorustiku rajamine Lottemaa pumplast kuni puhastini</t>
  </si>
  <si>
    <t>Uue torustiku PE De110mm pikkus ~1.07km</t>
  </si>
  <si>
    <t>Maks reostuskoormus kuni 1510ie (talvine sellest 10%) sh juurdepääsuteed, platsid, piirded, puhastatud heitvee pumpla</t>
  </si>
  <si>
    <t>Süvamerelasu rajamine</t>
  </si>
  <si>
    <t>Uue torustiku PE De160mm pikkus ~0.6km</t>
  </si>
  <si>
    <t>Vahesumma Lottemaa</t>
  </si>
  <si>
    <t>Suksumetsa Kulla tee reoveepupuhasti asemele pumpla rajamine</t>
  </si>
  <si>
    <t>Uus plastpumpla H=3.5m D=1.2m. Pumbad 2tk a Q=2.5l/s, H=15m</t>
  </si>
  <si>
    <t>Suksumetsa Posti tee pumpla rajamine</t>
  </si>
  <si>
    <t>Isevoolse toru  rajamine</t>
  </si>
  <si>
    <t>Posti tee kanaliseerimata kinnistutele</t>
  </si>
  <si>
    <t>Survetorustiku rajamine</t>
  </si>
  <si>
    <t>Posti tee ja Kulla tee pumpla survetorud PE De63mm</t>
  </si>
  <si>
    <t>Vahesumma Suksumetsa</t>
  </si>
  <si>
    <t>Lottemaa ja Suksumetsa reovee suunamine Pärnu ühiskanalisatsiooni (Alternatiiv 2), sh</t>
  </si>
  <si>
    <t>Lottemaa 2</t>
  </si>
  <si>
    <t>Survetorustiku rajamine Lottemaa pumplast kuni Reiu küla pumpla survetoruni</t>
  </si>
  <si>
    <t>Uue torustiku PE De110mm pikkus ~3.00km</t>
  </si>
  <si>
    <t>Suksumetsa Kulla tee reoveepuhasti asemele pumpla rajamine</t>
  </si>
  <si>
    <t>Posti tee kanaliseerimata kinnistutele toru De160mm</t>
  </si>
  <si>
    <t>Kulud</t>
  </si>
  <si>
    <t>AS-le Pärnu Vesi makstav teenustasu</t>
  </si>
  <si>
    <t>AS Pärnu Vesi teenustasu</t>
  </si>
  <si>
    <r>
      <t>m</t>
    </r>
    <r>
      <rPr>
        <i/>
        <vertAlign val="superscript"/>
        <sz val="10"/>
        <rFont val="Arial"/>
        <family val="2"/>
        <charset val="186"/>
      </rPr>
      <t>3</t>
    </r>
  </si>
  <si>
    <r>
      <t>EUR/m</t>
    </r>
    <r>
      <rPr>
        <i/>
        <vertAlign val="superscript"/>
        <sz val="10"/>
        <rFont val="Arial"/>
        <family val="2"/>
        <charset val="186"/>
      </rPr>
      <t>3</t>
    </r>
  </si>
  <si>
    <t>Eluiga</t>
  </si>
  <si>
    <t>15/40</t>
  </si>
  <si>
    <t>sh seadmed</t>
  </si>
  <si>
    <t>sh rajatised</t>
  </si>
  <si>
    <t>ALTERNATIIVIDE ANALÜÜS I</t>
  </si>
  <si>
    <t>KULUMIARVESTUS -&gt;</t>
  </si>
  <si>
    <t>ALTERNATIIVIDE ANALÜÜS II</t>
  </si>
  <si>
    <t>Amort.m. %</t>
  </si>
  <si>
    <t>JVRT</t>
  </si>
  <si>
    <t>Asendusinv.</t>
  </si>
  <si>
    <t>kum THI</t>
  </si>
  <si>
    <t>ALTERNATIIV 2.</t>
  </si>
  <si>
    <t>Rahavoogude NPV</t>
  </si>
  <si>
    <t>Nominaalne diskonteerimismäär (2015-2044)</t>
  </si>
  <si>
    <t>Kemikaalide ühikkulu</t>
  </si>
  <si>
    <t>Kulud kemikaalidele</t>
  </si>
  <si>
    <t>Saastetasu ühikkulu</t>
  </si>
  <si>
    <t>Saastetasu</t>
  </si>
  <si>
    <t>Tekkivad muda kogus</t>
  </si>
  <si>
    <t>Paakautomaht</t>
  </si>
  <si>
    <t>Vedude arv kokku</t>
  </si>
  <si>
    <t>Veokorra maksumus</t>
  </si>
  <si>
    <t>EUR/tk</t>
  </si>
  <si>
    <t>Muda vastuvõtu maksumus</t>
  </si>
  <si>
    <t>Mudakäitluse maksumus kokku</t>
  </si>
  <si>
    <t>THI 2014.a suvine majandusprognoos</t>
  </si>
  <si>
    <t>palga nominaalkasv 2014.a majandusprognoos</t>
  </si>
  <si>
    <t>ALTERNATIIV 1.</t>
  </si>
  <si>
    <t>ALTERNATIIV 3.</t>
  </si>
  <si>
    <t>Puhastatav heitvee maht</t>
  </si>
  <si>
    <t>Elektrikulu puhastamisel</t>
  </si>
  <si>
    <t>Elektrikulu ühikkulu puhastamisel</t>
  </si>
  <si>
    <t>Elektrikulu ühikkulu pumpamisel</t>
  </si>
  <si>
    <t>Elektrikulu pumpamisel</t>
  </si>
  <si>
    <t>Vastuvõetav heitvesi Suksumetsa</t>
  </si>
  <si>
    <t>Vastuvõetav heitvesi Lottemaa</t>
  </si>
  <si>
    <t>Puhasti elekrikulu ühikkulu</t>
  </si>
  <si>
    <t>Pumpamisel elektrikulu ühikkulu</t>
  </si>
  <si>
    <t>Tekkiva muda kogus</t>
  </si>
  <si>
    <t>Paakauto maht</t>
  </si>
  <si>
    <t>Pumpamise elektrikulu</t>
  </si>
  <si>
    <t>Puhastamise elektrikulu</t>
  </si>
  <si>
    <t>Mudakäitlusega seonduvad kulud</t>
  </si>
  <si>
    <t>AS-le Pärnu Vesi ÜK-teenuskulu</t>
  </si>
  <si>
    <t>Hoolduskulud</t>
  </si>
  <si>
    <t>Pumpla hoolduskulu</t>
  </si>
  <si>
    <t>Puhasti hoolduskulu</t>
  </si>
  <si>
    <t>Pumplate hoolduskulud</t>
  </si>
  <si>
    <t>Puhtasti hoolduskulu</t>
  </si>
  <si>
    <t>Suksumetsa septiku ning 2 filtervälja hoolduskulud</t>
  </si>
  <si>
    <t>Lottemaa heitvee äraveo ja purgimise kulud</t>
  </si>
  <si>
    <t>Nominaalne diskonteerimismäär (2016-2045)</t>
  </si>
  <si>
    <t>Pumbatav heitvee maht</t>
  </si>
  <si>
    <t>ALTERNATIIVI 3</t>
  </si>
  <si>
    <t>Lottemaa reovee maht</t>
  </si>
  <si>
    <t>ALTERNATIIV 1</t>
  </si>
  <si>
    <t>ALTERNATIIV 2</t>
  </si>
  <si>
    <t>Suksumetsa vana piirkonna vastuvõetud reovesi</t>
  </si>
  <si>
    <t>Suksumetsa lisanduvad piirkonna vastuvõetud reovesi</t>
  </si>
  <si>
    <t>Suksumetsa (vana piirkonna) puhastatav heitvesi</t>
  </si>
  <si>
    <t>Suksumetsa saastetasu</t>
  </si>
  <si>
    <t>Suksumetsa lisanduvad piirkonna reovee äravedu AS Pärnu Vesi purglasse</t>
  </si>
  <si>
    <r>
      <t>Rahavoogude NPV vastuvõetud reovee m</t>
    </r>
    <r>
      <rPr>
        <b/>
        <vertAlign val="superscript"/>
        <sz val="10"/>
        <rFont val="Arial"/>
        <family val="2"/>
        <charset val="186"/>
      </rPr>
      <t>3</t>
    </r>
    <r>
      <rPr>
        <b/>
        <sz val="10"/>
        <rFont val="Arial"/>
        <family val="2"/>
        <charset val="186"/>
      </rPr>
      <t xml:space="preserve"> kohta</t>
    </r>
  </si>
  <si>
    <t xml:space="preserve">Alates 2012. aastast osaliselt registriandmed. Varasemate aastate 
andmete võrdlemisel hilisematega tuleb arvestada andmeallikate 
muutusega 2012. aastal. 
2012. aasta andmed on korrigeeritud 13.05.2015.
</t>
  </si>
  <si>
    <t>Põhivara nimetus</t>
  </si>
  <si>
    <t>Aasta</t>
  </si>
  <si>
    <t>Reiu küla survetrass</t>
  </si>
  <si>
    <t>Võiste biopuhasti-trassid</t>
  </si>
  <si>
    <t>Uulu biopuhasti</t>
  </si>
  <si>
    <t>Reiu ülepumpla-trassid</t>
  </si>
  <si>
    <t>Uulu kanalis.trassid</t>
  </si>
  <si>
    <t xml:space="preserve">   Kokku rajatised</t>
  </si>
  <si>
    <t>Murutraktor John Deere</t>
  </si>
  <si>
    <t>haljastus</t>
  </si>
  <si>
    <t xml:space="preserve">   Kokku masinad</t>
  </si>
  <si>
    <t>Veoauto VW T4</t>
  </si>
  <si>
    <t>üldkulu</t>
  </si>
  <si>
    <t xml:space="preserve">  Kokku transpordivahendid</t>
  </si>
  <si>
    <t>Tegevusala</t>
  </si>
  <si>
    <t>Alg- maksumus</t>
  </si>
  <si>
    <t>Akum. kulum</t>
  </si>
  <si>
    <t>Aastane kulum</t>
  </si>
  <si>
    <t>KOKKU</t>
  </si>
  <si>
    <t>Kulumiarvestus --&gt;</t>
  </si>
  <si>
    <t>Amort. %</t>
  </si>
  <si>
    <t>Asendus.inv 2024</t>
  </si>
  <si>
    <t>2013suvine.pr.</t>
  </si>
  <si>
    <t>kum THI 2000</t>
  </si>
  <si>
    <t>kum THI 2001</t>
  </si>
  <si>
    <t>kum THI 2002</t>
  </si>
  <si>
    <t>kum THI 2003</t>
  </si>
  <si>
    <t>kum THI 2004</t>
  </si>
  <si>
    <t>kum THI 2005</t>
  </si>
  <si>
    <t>kum THI 2006</t>
  </si>
  <si>
    <t>kum THI 2007</t>
  </si>
  <si>
    <t>kum THI 2008</t>
  </si>
  <si>
    <t>kum THI 2009</t>
  </si>
  <si>
    <t>kum THI 2010</t>
  </si>
  <si>
    <t>kum THI 2011</t>
  </si>
  <si>
    <t>kum THI 2012</t>
  </si>
  <si>
    <t>kum THI 2013</t>
  </si>
  <si>
    <t>kum THI 2014</t>
  </si>
  <si>
    <t>kum THI 2015</t>
  </si>
  <si>
    <t>kum THI 2016</t>
  </si>
  <si>
    <t>kum THI 2017</t>
  </si>
  <si>
    <t>kum THI 2018</t>
  </si>
  <si>
    <t>kum THI 2019</t>
  </si>
  <si>
    <t>kum THI 2020</t>
  </si>
  <si>
    <t>kum THI 2021</t>
  </si>
  <si>
    <t>kum THI 2022</t>
  </si>
  <si>
    <t>kum THI 2023</t>
  </si>
  <si>
    <t>kum THI 2024</t>
  </si>
  <si>
    <t>kum THI 2025</t>
  </si>
  <si>
    <t>kum THI 2026</t>
  </si>
  <si>
    <t>kum THI 2027</t>
  </si>
  <si>
    <t>kum THI 2028</t>
  </si>
  <si>
    <t>kum THI 2029</t>
  </si>
  <si>
    <t>kum THI 2030</t>
  </si>
  <si>
    <t>kum THI 2031</t>
  </si>
  <si>
    <t>kum THI 2032</t>
  </si>
  <si>
    <t>kum THI 2033</t>
  </si>
  <si>
    <t>kum THI 2034</t>
  </si>
  <si>
    <t>kum THI 2035</t>
  </si>
  <si>
    <t>kum THI 2036</t>
  </si>
  <si>
    <t>kum THI 2037</t>
  </si>
  <si>
    <t>kum THI 2038</t>
  </si>
  <si>
    <t>kum THI 2039</t>
  </si>
  <si>
    <t>kum THI 2040</t>
  </si>
  <si>
    <t>kum THI 2041</t>
  </si>
  <si>
    <t>kum THI 2042</t>
  </si>
  <si>
    <t>kum THI 2043</t>
  </si>
  <si>
    <t>kum THI 2044</t>
  </si>
  <si>
    <t>kum THI 2045</t>
  </si>
  <si>
    <t>kum THI 2046</t>
  </si>
  <si>
    <t>kum THI 2047</t>
  </si>
  <si>
    <t>kum THI 2048</t>
  </si>
  <si>
    <t>kum THI 2049</t>
  </si>
  <si>
    <t>kum THI 2050</t>
  </si>
  <si>
    <t>kum THI 2051</t>
  </si>
  <si>
    <t>kum THI 2052</t>
  </si>
  <si>
    <t>kum THI 2053</t>
  </si>
  <si>
    <t>sh ÜV</t>
  </si>
  <si>
    <t>sh ÜK</t>
  </si>
  <si>
    <t>sh üldkulude ÜV</t>
  </si>
  <si>
    <t>sh üldkulude ÜK</t>
  </si>
  <si>
    <t>Ettevõtte üldkulud</t>
  </si>
  <si>
    <t>Töötasu ja sots.maksud</t>
  </si>
  <si>
    <t>Koolitus ja teatmikud</t>
  </si>
  <si>
    <t>Materjalid</t>
  </si>
  <si>
    <t>Ostetud teenus</t>
  </si>
  <si>
    <t>Telefon</t>
  </si>
  <si>
    <t>Autotransport</t>
  </si>
  <si>
    <t>Trahv saastetasult</t>
  </si>
  <si>
    <t>Muu äri ja finantskulu</t>
  </si>
  <si>
    <t>Üldkulud kokku</t>
  </si>
  <si>
    <t>Üldkuludest jaotatakse veele 40% ja kanalisatsioonile 30%.</t>
  </si>
  <si>
    <t>Lukksepa töötasu ja transprdikulud on arvestatud üldkulude hulka</t>
  </si>
  <si>
    <t>Autotranspordi kulude hulka on arvestatud veoauto amorti kulu ja liisitud Citroen  kasutusrendi makse 130 EUR kuus</t>
  </si>
  <si>
    <t>ÜV-teenus</t>
  </si>
  <si>
    <t>ÜK-teenus</t>
  </si>
  <si>
    <t>ÜV-teenuskulud</t>
  </si>
  <si>
    <t>ÜK-teenuskulud</t>
  </si>
  <si>
    <t>AS Pärnu Vesi ÜK-teenusmahud</t>
  </si>
  <si>
    <t>Vastuvõetud reoveemaht</t>
  </si>
  <si>
    <t>NB! Kulum välja võetud!</t>
  </si>
  <si>
    <t>Omavahendite arvelt soetatud pv</t>
  </si>
  <si>
    <t>Toetuste abil soetatud pv</t>
  </si>
  <si>
    <t>Põhivara jääkväärtus</t>
  </si>
  <si>
    <t>Käibekapital</t>
  </si>
  <si>
    <t>Põhjendatud tulukus (regul.vara*WACC)</t>
  </si>
  <si>
    <t>Lubatud müügitulu</t>
  </si>
  <si>
    <t>Prognoositud müügitulu</t>
  </si>
  <si>
    <t>VAHE PROGNOOSITUD TULUDEGA</t>
  </si>
  <si>
    <t>nn Suksumetsa</t>
  </si>
  <si>
    <t>ÜV-teenuse kulumi arvestus (jooksevhinnas)</t>
  </si>
  <si>
    <t>ÜV-teenuse investeeringute arvestus (jooksevhinnas)</t>
  </si>
  <si>
    <t>KA põhjendatud tulukuse arvestus ÜV-teenusele</t>
  </si>
  <si>
    <t>KA põhjendatud tulukuse arvestus ÜK-teenusele</t>
  </si>
  <si>
    <t>ÜK-teenuse investeeringute arvestus (jooksevhinnas)</t>
  </si>
  <si>
    <t>ÜK-teenuse kulumi arvestus (jooksevhinnas)</t>
  </si>
  <si>
    <t>Reiu           1,95 eurot/m3</t>
  </si>
  <si>
    <t>Hinnad sisaldavad 20% käibemaksu ja hakkasid kehtima 17.09.2014.a.</t>
  </si>
  <si>
    <t>Lubatud müügitulu (paste value)</t>
  </si>
  <si>
    <t>ctrl+u</t>
  </si>
  <si>
    <t>ctrl+i</t>
  </si>
  <si>
    <t>Jrk. nr.</t>
  </si>
  <si>
    <t>Arendus-/investeeringuprojekt</t>
  </si>
  <si>
    <t>Investeeringuprojektide maksumused  EUR</t>
  </si>
  <si>
    <t>I etapp 2015 - 2018</t>
  </si>
  <si>
    <t>II etapp 2019 - 2026</t>
  </si>
  <si>
    <t>Reiu küla</t>
  </si>
  <si>
    <t>Reiu reoveepumpla ja survetoru rekonstrueerimine</t>
  </si>
  <si>
    <t>1.1</t>
  </si>
  <si>
    <t>1.2</t>
  </si>
  <si>
    <t>Uue torustiku PE De110mm pikkus ~0.55km, lisaks metsa raie ja juurdepääsu tagamine</t>
  </si>
  <si>
    <t>1.3</t>
  </si>
  <si>
    <t>Uue torustiku PE De110mm pikkus ~2.35km</t>
  </si>
  <si>
    <t>Suksumetsa- Lottemaa</t>
  </si>
  <si>
    <t>Lottemaa ja Suksumetsa reovee suunamine Pärnu ühiskanalisatsiooni</t>
  </si>
  <si>
    <t>2.1</t>
  </si>
  <si>
    <t>2.2</t>
  </si>
  <si>
    <t>2.3</t>
  </si>
  <si>
    <t>Suksumetsa reoveekogumisala ühiskanalisatsiooni laiendmaine</t>
  </si>
  <si>
    <t>3.1</t>
  </si>
  <si>
    <t>3.2</t>
  </si>
  <si>
    <t>3.3</t>
  </si>
  <si>
    <t>Võiste alevik</t>
  </si>
  <si>
    <t>4</t>
  </si>
  <si>
    <t>Võiste aleviku kanalisatsiooni rekonstrueerimine</t>
  </si>
  <si>
    <t>4.1</t>
  </si>
  <si>
    <t>Võiste reoveepuhasti rekonstrueerimine</t>
  </si>
  <si>
    <t>Olemasolev on BIO-50. Uue reostuskoormus RKA korrigeerimise alusel 330ie</t>
  </si>
  <si>
    <t>4.2</t>
  </si>
  <si>
    <t>Isevoolse kanalisatsiooni rekonstrueerimine</t>
  </si>
  <si>
    <t>5</t>
  </si>
  <si>
    <t>Võiste aleviku kanalisatsiooni laiendamine</t>
  </si>
  <si>
    <t>5.1</t>
  </si>
  <si>
    <t>Isevoolse kanalisatsiooni rajamine</t>
  </si>
  <si>
    <t>Allika, Kivi tn piirkond</t>
  </si>
  <si>
    <t>5.2</t>
  </si>
  <si>
    <t>muud kaugemad piirkonnad läbi täiendavate pumplate</t>
  </si>
  <si>
    <t>5.3</t>
  </si>
  <si>
    <t>Survekanalisatsaiooni rajamine</t>
  </si>
  <si>
    <t>Allika tn</t>
  </si>
  <si>
    <t>5.4</t>
  </si>
  <si>
    <t>muud kaugemad piirkonnad</t>
  </si>
  <si>
    <t>5.5</t>
  </si>
  <si>
    <t>Uue reoveepumpla rajamine</t>
  </si>
  <si>
    <t>Alllika tn. Uus plastpumpla H=3.5m D=1.6m. Pumbad 2tk a Q=5l/s, H=5m</t>
  </si>
  <si>
    <t>5.6</t>
  </si>
  <si>
    <t>muud kaugeamad piirkonnad.  Uus plastpumpla H=3.5m D=1.6m. Pumbad 2tk a Q=5l/s, H=5m</t>
  </si>
  <si>
    <t>6</t>
  </si>
  <si>
    <t>Võiste aleviku veevarustuse rekonstrueerimine</t>
  </si>
  <si>
    <t>6.1</t>
  </si>
  <si>
    <t>Veetorusiku rekonstrueerimine</t>
  </si>
  <si>
    <t>Kõik ol.olevad vanad ühisveevärgi torustikud. Ued torud PE De32...63mm</t>
  </si>
  <si>
    <t>7</t>
  </si>
  <si>
    <t>Võiste aleviku veevarustuse laiendamine</t>
  </si>
  <si>
    <t>7.1</t>
  </si>
  <si>
    <t>Veetorustiku rajamine</t>
  </si>
  <si>
    <t>Allika, Mäe tn. PE De32...63mm</t>
  </si>
  <si>
    <t>7.2</t>
  </si>
  <si>
    <t>Kaare tn piirkond. PE De32...63mm</t>
  </si>
  <si>
    <t>Uulu küla</t>
  </si>
  <si>
    <t>8</t>
  </si>
  <si>
    <t>Uulu kanalisatsiooni rekonstrueerimine</t>
  </si>
  <si>
    <t>8.1</t>
  </si>
  <si>
    <t>Uulu reoveepuhasti rekonstrueerimine</t>
  </si>
  <si>
    <t>Olemasolev on BIO-50 + BIO-25. Uue reostuskoormus RKA kohaselt 410ie.</t>
  </si>
  <si>
    <t>9</t>
  </si>
  <si>
    <t>Uulu veevarustuse rekonstrueerimine</t>
  </si>
  <si>
    <t>9.1</t>
  </si>
  <si>
    <t>Õunaia puurkaevpumpla rekonstrueerimine</t>
  </si>
  <si>
    <t>Veetöötlusseadmete paigaldamine ja pumba vahetus</t>
  </si>
  <si>
    <t>Pihla elamurajoon</t>
  </si>
  <si>
    <t>10</t>
  </si>
  <si>
    <t>Pihla reoveepuhasti rekonstrueerimine</t>
  </si>
  <si>
    <t>10.1</t>
  </si>
  <si>
    <t>Pihla reoveepuhasti rekonstrueerimine, sh</t>
  </si>
  <si>
    <t>Olemasolev on kõrgvee ajal uputatud</t>
  </si>
  <si>
    <t>10.2</t>
  </si>
  <si>
    <t>Uus plastpumpla H=3.5m D=1.2m. Pumbad 2tk a Q=2.5l/s, H=2m</t>
  </si>
  <si>
    <t>10.3</t>
  </si>
  <si>
    <t>Ol.oelva reoveepuhasti uuesti rajamine samas asukohas kõrgemale</t>
  </si>
  <si>
    <t>2x Ekol-6 tüüpi puhasti maa-alused mahutite demonteeirmine ja uuesti paigaldamine õigele kõrgusele</t>
  </si>
  <si>
    <t>Lekked</t>
  </si>
  <si>
    <t>Täna</t>
  </si>
  <si>
    <t>Peale I etappi</t>
  </si>
  <si>
    <t>Peale II etappi</t>
  </si>
  <si>
    <t>Pihla veevörk (Laadi küla Pihla elamurajoon)</t>
  </si>
  <si>
    <t>Võiste veevärk (Võiste alevik)</t>
  </si>
  <si>
    <t>Postitee, Kuukivi ja Kulla tee (Reiu külas)</t>
  </si>
  <si>
    <t>Täna*</t>
  </si>
  <si>
    <t>*Valdo eksperthinnang</t>
  </si>
  <si>
    <t>Eratarbijatest liitujad ÜV</t>
  </si>
  <si>
    <t>I etapi tulemusel</t>
  </si>
  <si>
    <t>II etapi tulemusel</t>
  </si>
  <si>
    <t>Eratarbijatest liitujad ÜK</t>
  </si>
  <si>
    <t>I Etapp</t>
  </si>
  <si>
    <t>II Etapp</t>
  </si>
  <si>
    <t>Ühik- või kogumaksumus, eurot</t>
  </si>
  <si>
    <t>15 / 40</t>
  </si>
  <si>
    <t>Kulumiarvestus</t>
  </si>
  <si>
    <t>Toetus</t>
  </si>
  <si>
    <t>Omaosalus</t>
  </si>
  <si>
    <t>Abikõlblik</t>
  </si>
  <si>
    <t>Abikõlbmatu</t>
  </si>
  <si>
    <t>ÜV_T</t>
  </si>
  <si>
    <t>ÜV_O</t>
  </si>
  <si>
    <t>ÜK_T</t>
  </si>
  <si>
    <t>ÜK_O</t>
  </si>
  <si>
    <t>id</t>
  </si>
  <si>
    <t>toot_nr</t>
  </si>
  <si>
    <t>nimi</t>
  </si>
  <si>
    <t>kuup</t>
  </si>
  <si>
    <t>ekspl</t>
  </si>
  <si>
    <t>alg_m</t>
  </si>
  <si>
    <t>amort%</t>
  </si>
  <si>
    <t>epk</t>
  </si>
  <si>
    <t>mjm1</t>
  </si>
  <si>
    <t>jytk1</t>
  </si>
  <si>
    <t>jpk1</t>
  </si>
  <si>
    <t>kum.amort</t>
  </si>
  <si>
    <t>jääkvrt</t>
  </si>
  <si>
    <t>objnr21</t>
  </si>
  <si>
    <t>talnimi1</t>
  </si>
  <si>
    <t>ravonimi1</t>
  </si>
  <si>
    <t>ravonimi2</t>
  </si>
  <si>
    <t>tulnud1</t>
  </si>
  <si>
    <t>Rahastatud, KIK keskkonnaprogramm</t>
  </si>
  <si>
    <t>625</t>
  </si>
  <si>
    <t>KULLA REOVEEPUMPLA</t>
  </si>
  <si>
    <t>31.12.2007</t>
  </si>
  <si>
    <t>Veevarustus</t>
  </si>
  <si>
    <t xml:space="preserve">29.01.2008 10.05.2012 </t>
  </si>
  <si>
    <t>231</t>
  </si>
  <si>
    <t>KULLA TIIK</t>
  </si>
  <si>
    <t>31.12.2005</t>
  </si>
  <si>
    <t>1.12.2005</t>
  </si>
  <si>
    <t>Vara soetus (deebet) (raha väljaminek)</t>
  </si>
  <si>
    <t xml:space="preserve">02.03.2006 10.05.2012 </t>
  </si>
  <si>
    <t>686</t>
  </si>
  <si>
    <t>KULLA VEEVÕTUKOHT</t>
  </si>
  <si>
    <t>31.12.2012</t>
  </si>
  <si>
    <t xml:space="preserve">Muu majandus </t>
  </si>
  <si>
    <t xml:space="preserve">26.02.2013 26.02.2013 </t>
  </si>
  <si>
    <t>614</t>
  </si>
  <si>
    <t>LAADI KÜLA KANALISATSIOON</t>
  </si>
  <si>
    <t>31.12.2006</t>
  </si>
  <si>
    <t xml:space="preserve">19.01.2007 10.05.2012 </t>
  </si>
  <si>
    <t>613</t>
  </si>
  <si>
    <t>LAADI KÜLA VEETRASS</t>
  </si>
  <si>
    <t>716</t>
  </si>
  <si>
    <t>MÕISA TEE VEEVÕTUKOHT</t>
  </si>
  <si>
    <t>31.12.2014</t>
  </si>
  <si>
    <t xml:space="preserve">21.04.2015 21.04.2015 </t>
  </si>
  <si>
    <t>624</t>
  </si>
  <si>
    <t>NÕMMETEE TRASSID +VEEVARUSTUS</t>
  </si>
  <si>
    <t>616</t>
  </si>
  <si>
    <t>POSTITEE  KANALISATSIOON</t>
  </si>
  <si>
    <t xml:space="preserve">22.01.2007 10.05.2012 </t>
  </si>
  <si>
    <t>615</t>
  </si>
  <si>
    <t>POSTITEE VESI</t>
  </si>
  <si>
    <t>653</t>
  </si>
  <si>
    <t>PURUKÜLA TEE VEETRASS</t>
  </si>
  <si>
    <t>30.06.2009</t>
  </si>
  <si>
    <t xml:space="preserve">28.07.2009 10.05.2012 </t>
  </si>
  <si>
    <t>KIK 2009 projekt 9, toetus 9979.04</t>
  </si>
  <si>
    <t>39</t>
  </si>
  <si>
    <t>PUURKAEV  REIU K. Tõllapulga tee3</t>
  </si>
  <si>
    <t>30.06.2010</t>
  </si>
  <si>
    <t xml:space="preserve">27.07.2010 10.05.2012 </t>
  </si>
  <si>
    <t>KIK 2010 projekt 14, toetus 13024.44</t>
  </si>
  <si>
    <t>679</t>
  </si>
  <si>
    <t>PUURKAEV Männikutee</t>
  </si>
  <si>
    <t>31.12.2011</t>
  </si>
  <si>
    <t xml:space="preserve">12.03.2013  </t>
  </si>
  <si>
    <t>PUURKAEV REIU KÜLAS v.Töllapulga tee 3</t>
  </si>
  <si>
    <t>31.12.2003</t>
  </si>
  <si>
    <t>1.12.2003</t>
  </si>
  <si>
    <t xml:space="preserve">12.02.2007 10.05.2012 </t>
  </si>
  <si>
    <t>210</t>
  </si>
  <si>
    <t>PUURKAEV REIUS uus</t>
  </si>
  <si>
    <t xml:space="preserve">03.03.2006 10.05.2012 </t>
  </si>
  <si>
    <t>31.12.2004</t>
  </si>
  <si>
    <t>1.12.2004</t>
  </si>
  <si>
    <t>Pr. KIK Võiste vesi  alga.2004</t>
  </si>
  <si>
    <t xml:space="preserve">27.01.2005 06.03.2013 </t>
  </si>
  <si>
    <t>671</t>
  </si>
  <si>
    <t>REIU KÜLA  REIU TEE VEE-JA KAN.TRASSID</t>
  </si>
  <si>
    <t>26.10.2011</t>
  </si>
  <si>
    <t xml:space="preserve">26.10.2011 10.05.2012 </t>
  </si>
  <si>
    <t>KIK 2010-2011 projekt 31, toetus 295143.43</t>
  </si>
  <si>
    <t>21</t>
  </si>
  <si>
    <t>SOTS.MAJA VEETRASS</t>
  </si>
  <si>
    <t>1.12.2001</t>
  </si>
  <si>
    <t xml:space="preserve">Sotsiaalmaja </t>
  </si>
  <si>
    <t xml:space="preserve">15.09.2004 10.05.2012 </t>
  </si>
  <si>
    <t>212</t>
  </si>
  <si>
    <t>SUKSUMETSA PUMBAMAJA</t>
  </si>
  <si>
    <t xml:space="preserve">06.07.2009 10.05.2012 </t>
  </si>
  <si>
    <t>KIK 2009 projekt 17, toetus 7940.74</t>
  </si>
  <si>
    <t xml:space="preserve">27.01.2005 10.05.2012 </t>
  </si>
  <si>
    <t>201</t>
  </si>
  <si>
    <t>SUKSUMETSA VEETRASS</t>
  </si>
  <si>
    <t>16</t>
  </si>
  <si>
    <t>TULET.VEEV.K.UULUS</t>
  </si>
  <si>
    <t>1.12.1993</t>
  </si>
  <si>
    <t>680</t>
  </si>
  <si>
    <t>TULETÕRJE VEEVÕTU KOHT Viira tee</t>
  </si>
  <si>
    <t xml:space="preserve">30.01.2012 10.05.2012 </t>
  </si>
  <si>
    <t>667</t>
  </si>
  <si>
    <t>TULETÕRJE VEEVÕTUKOHT Kivialliku</t>
  </si>
  <si>
    <t xml:space="preserve">06.03.2013 06.03.2013 </t>
  </si>
  <si>
    <t>31.12.2010</t>
  </si>
  <si>
    <t>668</t>
  </si>
  <si>
    <t>TULETÕRJE VEEVÕTUKOHT Viira tee</t>
  </si>
  <si>
    <t xml:space="preserve">13.01.2011 10.05.2012 </t>
  </si>
  <si>
    <t>649</t>
  </si>
  <si>
    <t>TULETÕRJE-VEEVÕTU KAEV Reius</t>
  </si>
  <si>
    <t>31.12.2008</t>
  </si>
  <si>
    <t xml:space="preserve">29.01.2009 10.05.2012 </t>
  </si>
  <si>
    <t>672</t>
  </si>
  <si>
    <t>UULU KESKASULA VEETORUSTIK</t>
  </si>
  <si>
    <t xml:space="preserve">27.10.2011 10.05.2012 </t>
  </si>
  <si>
    <t>232</t>
  </si>
  <si>
    <t>UULU KESKASULA VEETRASS</t>
  </si>
  <si>
    <t xml:space="preserve">24.11.2010 13.02.2013 </t>
  </si>
  <si>
    <t>KIK 2005-2006 projekt 81, toetus 78801.51</t>
  </si>
  <si>
    <t>KIK  2005-2006 projekt 81, toetus 78801.51</t>
  </si>
  <si>
    <t>36</t>
  </si>
  <si>
    <t>UULU KESKUSE PUURKAEV</t>
  </si>
  <si>
    <t xml:space="preserve">20.09.2004 10.05.2012 </t>
  </si>
  <si>
    <t>721</t>
  </si>
  <si>
    <t>UULU KÜLA ÜHISKANALISATSIOON PR.</t>
  </si>
  <si>
    <t xml:space="preserve">21.04.2015  </t>
  </si>
  <si>
    <t>KIK 2013 -2015projekt 7177, toetus 309788,90</t>
  </si>
  <si>
    <t>685</t>
  </si>
  <si>
    <t>UULU VEETORUSTIK Spordi kinnistu</t>
  </si>
  <si>
    <t xml:space="preserve">14.02.2013 26.02.2013 </t>
  </si>
  <si>
    <t>644</t>
  </si>
  <si>
    <t>VEEPUHASTUSSEADMETE TRUUP Uulus</t>
  </si>
  <si>
    <t>650</t>
  </si>
  <si>
    <t>VEETORUSTIK ROOL1+ROOL2</t>
  </si>
  <si>
    <t xml:space="preserve">KIK 2007 2008 projekt 96, toetus 56772.42 </t>
  </si>
  <si>
    <t>233</t>
  </si>
  <si>
    <t>VESI JA KANALIS.Postitee,Ponimetsa,Kulla,Suksum.</t>
  </si>
  <si>
    <t xml:space="preserve">06.03.2006 10.05.2012 </t>
  </si>
  <si>
    <t>34</t>
  </si>
  <si>
    <t xml:space="preserve">VÕISTE AIANDI PUMBAMAJA </t>
  </si>
  <si>
    <t xml:space="preserve">30.01.2008 10.05.2012 </t>
  </si>
  <si>
    <t>669</t>
  </si>
  <si>
    <t>VÕISTE SADAMA REOVEEPUMPLA+KAN.TRASSID</t>
  </si>
  <si>
    <t>31.05.2011</t>
  </si>
  <si>
    <t xml:space="preserve">31.05.2011 10.05.2012 </t>
  </si>
  <si>
    <t>KIK  2010 projekt 33, toetus 19173.74</t>
  </si>
  <si>
    <t>670</t>
  </si>
  <si>
    <t>VÕISTE SOTSIAALMAJA  KANALISATSIOONITRASS</t>
  </si>
  <si>
    <t xml:space="preserve">01.06.2011 10.05.2012 </t>
  </si>
  <si>
    <t>684</t>
  </si>
  <si>
    <t>VÕISTE VEETORUSTIK Kaare tänav</t>
  </si>
  <si>
    <t>612</t>
  </si>
  <si>
    <t>VÕISTE VEETRASS pr.2006..2007</t>
  </si>
  <si>
    <t>KIK 2006-2007 projekt 20, toetus 95446.36</t>
  </si>
  <si>
    <t>31</t>
  </si>
  <si>
    <t>VÄLJAOTSA KRUNTIDE VEETRASS</t>
  </si>
  <si>
    <t>25</t>
  </si>
  <si>
    <t>VÖISTE  KÜLMHOONE PUMBAMAJA  käärdi tn.</t>
  </si>
  <si>
    <t>KIK  2004 projekt 74, toetus 57500.64</t>
  </si>
  <si>
    <t>VÖISTE AIANDI PUMBAMAJA</t>
  </si>
  <si>
    <t>17</t>
  </si>
  <si>
    <t>VÖISTE AIANDI VEEV.KOHT</t>
  </si>
  <si>
    <t>VÖISTE KÜLMHOONE PUMBAMAJA  käärdi tn.</t>
  </si>
  <si>
    <t>35</t>
  </si>
  <si>
    <t>VÖISTE VEETRASS pikk tn.</t>
  </si>
  <si>
    <t>VÖISTE VEETRASS pr.2006/2007</t>
  </si>
  <si>
    <t>Antakse üle OÜ Vesika</t>
  </si>
  <si>
    <t>Toetus (%)</t>
  </si>
  <si>
    <t>vrt 2015</t>
  </si>
  <si>
    <t>vrt 2016</t>
  </si>
  <si>
    <t>vrt 2019</t>
  </si>
  <si>
    <t>Tarbimine elaniku kohta vesi (OÜ Vesoka ÜV-süsteemis)</t>
  </si>
  <si>
    <t>Tarbimine elaniku kohta kanal (OÜ Vesoka ÜV-süsteemis)</t>
  </si>
  <si>
    <t>Müüdud vesi (OÜ Vesoka ÜV-süsteemis)</t>
  </si>
  <si>
    <t>Toodetud vesi (OÜ Vesoka ÜV-süsteemis)</t>
  </si>
  <si>
    <t>Arvestamata vesi (OÜ Vesoka ÜV-süsteemis)</t>
  </si>
  <si>
    <t>Kalevi pst (Reiu küla) (AS Pärnu Vesi ÜVK-süsteem)</t>
  </si>
  <si>
    <t>ÜV KOKKU</t>
  </si>
  <si>
    <t>ÜK KOKKU</t>
  </si>
  <si>
    <t>sh omaosa</t>
  </si>
  <si>
    <t>sh sihtfin</t>
  </si>
  <si>
    <t>a.kulum</t>
  </si>
  <si>
    <t>UUS ELUIGA</t>
  </si>
  <si>
    <t>sihtfin. Kulumiarvestus -&gt;</t>
  </si>
  <si>
    <t>omaosaluse kulumiarvestus -&gt;</t>
  </si>
  <si>
    <t>Ehitustööd</t>
  </si>
  <si>
    <t>Omanikujärelvalve</t>
  </si>
  <si>
    <t>Projektijuhtimine</t>
  </si>
  <si>
    <t>Eelarve</t>
  </si>
  <si>
    <t>KIK</t>
  </si>
  <si>
    <t>Osakaal</t>
  </si>
  <si>
    <t>Omaosaluse tasumiseks võtab vald laenu.</t>
  </si>
  <si>
    <t>Uulu projekt</t>
  </si>
  <si>
    <t>Lottemaa</t>
  </si>
  <si>
    <t>Vastuvõetud heitvee mahud (jur)</t>
  </si>
  <si>
    <t>Postitee, Kuukivi ja Kulla tee (nn Suksumetsa ehk Reiu II veevärk) (Reiu külas)</t>
  </si>
  <si>
    <t>Ehitustegevusi teostatakse perioodil märts kuni september 2015</t>
  </si>
  <si>
    <t>Infiltratsioon (OÜ Vesoka ÜK-süsteemis)</t>
  </si>
  <si>
    <t>Vastuvõetud reovesi (OÜ Vesoka ÜK-süsteemis)</t>
  </si>
  <si>
    <t>Puhastatud heitvesi (OÜ Vesoka ÜK-süsteemis)</t>
  </si>
  <si>
    <t>Tõllapulga (Reiu) veevärk (Reiu külas)</t>
  </si>
  <si>
    <t>sh AS Pärnu vesi kulu</t>
  </si>
  <si>
    <t>Toetused (KIK/VALD)</t>
  </si>
  <si>
    <t>ok</t>
  </si>
  <si>
    <t>70% toetusmääraks</t>
  </si>
  <si>
    <t>Valmis Uulu projekt, mis oli töös enne ÜVKAK tegemist ja millega loodi 30inimesele liitumisvõimalus ÜK-teenusega</t>
  </si>
  <si>
    <t>Pihla veevärk (Laadi küla Pihla elamurajoon)</t>
  </si>
  <si>
    <t>OÜ Vesoka teenuspiirkond</t>
  </si>
  <si>
    <t>Elanike arv</t>
  </si>
  <si>
    <t>6-kuu Euribor</t>
  </si>
  <si>
    <t> 35085</t>
  </si>
  <si>
    <t>36653 </t>
  </si>
  <si>
    <t>34139 </t>
  </si>
  <si>
    <t>Jääkmaksumus seisuga 30.09.2017</t>
  </si>
  <si>
    <t>Silla tee veetrass</t>
  </si>
  <si>
    <t>Murutraktor TITAN TORO</t>
  </si>
  <si>
    <t>*sh 5000 sihtfin</t>
  </si>
  <si>
    <r>
      <t>m</t>
    </r>
    <r>
      <rPr>
        <vertAlign val="superscript"/>
        <sz val="10"/>
        <rFont val="Arial"/>
        <family val="2"/>
        <charset val="186"/>
      </rPr>
      <t>3</t>
    </r>
    <r>
      <rPr>
        <sz val="10"/>
        <rFont val="Arial"/>
        <family val="2"/>
        <charset val="186"/>
      </rPr>
      <t>/a</t>
    </r>
  </si>
  <si>
    <r>
      <t>EUR/m</t>
    </r>
    <r>
      <rPr>
        <vertAlign val="superscript"/>
        <sz val="10"/>
        <rFont val="Arial"/>
        <family val="2"/>
        <charset val="186"/>
      </rPr>
      <t>3</t>
    </r>
  </si>
  <si>
    <r>
      <t>m</t>
    </r>
    <r>
      <rPr>
        <vertAlign val="superscript"/>
        <sz val="10"/>
        <rFont val="Arial"/>
        <family val="2"/>
        <charset val="186"/>
      </rPr>
      <t>3</t>
    </r>
  </si>
  <si>
    <t>Kasumlikkus</t>
  </si>
  <si>
    <t>Lisanduv laen nr 2</t>
  </si>
  <si>
    <t>Lisanduv laen nr 1 (Reiu küla projekt)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</si>
</sst>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-* #,##0\ _k_r_-;\-* #,##0\ _k_r_-;_-* &quot;-&quot;\ _k_r_-;_-@_-"/>
    <numFmt numFmtId="165" formatCode="_-* #,##0.00\ &quot;kr&quot;_-;\-* #,##0.00\ &quot;kr&quot;_-;_-* &quot;-&quot;??\ &quot;kr&quot;_-;_-@_-"/>
    <numFmt numFmtId="166" formatCode="_-* #,##0.00\ _k_r_-;\-* #,##0.00\ _k_r_-;_-* &quot;-&quot;??\ _k_r_-;_-@_-"/>
    <numFmt numFmtId="167" formatCode="_-* #,##0\ _k_r_-;\-* #,##0\ _k_r_-;_-* &quot;-&quot;??\ _k_r_-;_-@_-"/>
    <numFmt numFmtId="168" formatCode="0.0%"/>
    <numFmt numFmtId="169" formatCode="#,##0,"/>
    <numFmt numFmtId="170" formatCode="#,##0.0000_ ;\-#,##0.0000\ "/>
    <numFmt numFmtId="171" formatCode="#,##0_ ;\-#,##0\ "/>
    <numFmt numFmtId="172" formatCode="_-* #,##0.00_-;\-* #,##0.00_-;_-* &quot;-&quot;??_-;_-@_-"/>
    <numFmt numFmtId="173" formatCode="#,##0.0"/>
    <numFmt numFmtId="174" formatCode="_-* #,##0.000\ _k_r_-;\-* #,##0.000\ _k_r_-;_-* &quot;-&quot;??\ _k_r_-;_-@_-"/>
    <numFmt numFmtId="175" formatCode="_-* #,##0.00\ [$€-1]_-;\-* #,##0.00\ [$€-1]_-;_-* &quot;-&quot;??\ [$€-1]_-"/>
    <numFmt numFmtId="176" formatCode="[$-425]General"/>
    <numFmt numFmtId="177" formatCode="&quot; &quot;#,##0.00&quot;     &quot;;&quot;-&quot;#,##0.00&quot;     &quot;;&quot; -&quot;#&quot;     &quot;;@&quot; &quot;"/>
    <numFmt numFmtId="178" formatCode="&quot; &quot;#,##0.00&quot;    &quot;;&quot;-&quot;#,##0.00&quot;    &quot;;&quot; -&quot;#&quot;    &quot;;@&quot; &quot;"/>
    <numFmt numFmtId="179" formatCode="&quot; &quot;#,##0.00&quot; kr &quot;;&quot;-&quot;#,##0.00&quot; kr &quot;;&quot; -&quot;#&quot; kr &quot;;@&quot; &quot;"/>
    <numFmt numFmtId="180" formatCode="[$-425]0%"/>
    <numFmt numFmtId="181" formatCode="#,##0.00&quot; &quot;[$€-407];[Red]&quot;-&quot;#,##0.00&quot; &quot;[$€-407]"/>
    <numFmt numFmtId="182" formatCode="_-* #,##0.000\ _€_-;\-* #,##0.000\ _€_-;_-* &quot;-&quot;???\ _€_-;_-@_-"/>
    <numFmt numFmtId="183" formatCode="0.0"/>
    <numFmt numFmtId="184" formatCode="0.000"/>
    <numFmt numFmtId="185" formatCode="#,##0.00&quot; &quot;[$€-425];[Red]&quot;-&quot;#,##0.00&quot; &quot;[$€-425]"/>
    <numFmt numFmtId="186" formatCode="#,##0.00,"/>
  </numFmts>
  <fonts count="140">
    <font>
      <sz val="10"/>
      <name val="Arial"/>
      <charset val="186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 Narrow"/>
      <family val="2"/>
      <charset val="186"/>
    </font>
    <font>
      <sz val="11"/>
      <color indexed="8"/>
      <name val="Calibri"/>
      <family val="2"/>
      <charset val="186"/>
    </font>
    <font>
      <u/>
      <sz val="10"/>
      <color indexed="12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i/>
      <sz val="9"/>
      <name val="Arial"/>
      <family val="2"/>
      <charset val="186"/>
    </font>
    <font>
      <b/>
      <i/>
      <sz val="9"/>
      <color indexed="10"/>
      <name val="Arial"/>
      <family val="2"/>
      <charset val="186"/>
    </font>
    <font>
      <vertAlign val="superscript"/>
      <sz val="9"/>
      <name val="Arial"/>
      <family val="2"/>
      <charset val="186"/>
    </font>
    <font>
      <sz val="9"/>
      <color indexed="10"/>
      <name val="Arial"/>
      <family val="2"/>
      <charset val="186"/>
    </font>
    <font>
      <sz val="10"/>
      <color indexed="8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u/>
      <sz val="11"/>
      <color indexed="12"/>
      <name val="Calibri"/>
      <family val="2"/>
      <charset val="186"/>
    </font>
    <font>
      <u/>
      <sz val="8.5"/>
      <color indexed="12"/>
      <name val="Arial"/>
      <family val="2"/>
      <charset val="186"/>
    </font>
    <font>
      <u/>
      <sz val="10"/>
      <color indexed="12"/>
      <name val="Arial Narrow"/>
      <family val="2"/>
      <charset val="186"/>
    </font>
    <font>
      <sz val="10"/>
      <name val="Times New Roman"/>
      <family val="1"/>
      <charset val="186"/>
    </font>
    <font>
      <sz val="11"/>
      <color indexed="8"/>
      <name val="Helvetica Neue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40"/>
      <name val="Garamond"/>
      <family val="1"/>
      <charset val="186"/>
    </font>
    <font>
      <sz val="10"/>
      <color indexed="8"/>
      <name val="Garamond"/>
      <family val="1"/>
      <charset val="186"/>
    </font>
    <font>
      <b/>
      <sz val="10"/>
      <color indexed="8"/>
      <name val="Garamond"/>
      <family val="1"/>
      <charset val="186"/>
    </font>
    <font>
      <sz val="10"/>
      <name val="Garamond"/>
      <family val="1"/>
    </font>
    <font>
      <i/>
      <sz val="10"/>
      <name val="Garamond"/>
      <family val="1"/>
    </font>
    <font>
      <i/>
      <sz val="10"/>
      <color indexed="60"/>
      <name val="Garamond"/>
      <family val="1"/>
    </font>
    <font>
      <sz val="12"/>
      <name val="Times New Roman"/>
      <family val="1"/>
      <charset val="186"/>
    </font>
    <font>
      <sz val="11"/>
      <color indexed="8"/>
      <name val="Arial"/>
      <family val="2"/>
      <charset val="186"/>
    </font>
    <font>
      <b/>
      <sz val="11"/>
      <color indexed="8"/>
      <name val="Calibri"/>
      <family val="2"/>
      <charset val="186"/>
    </font>
    <font>
      <sz val="10"/>
      <color indexed="8"/>
      <name val="MS Sans Serif"/>
      <family val="2"/>
      <charset val="186"/>
    </font>
    <font>
      <sz val="10"/>
      <name val="Arial"/>
      <family val="2"/>
      <charset val="186"/>
    </font>
    <font>
      <b/>
      <sz val="12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vertAlign val="subscript"/>
      <sz val="10"/>
      <color indexed="8"/>
      <name val="Arial"/>
      <family val="2"/>
      <charset val="186"/>
    </font>
    <font>
      <vertAlign val="superscript"/>
      <sz val="10"/>
      <color indexed="8"/>
      <name val="Arial"/>
      <family val="2"/>
      <charset val="186"/>
    </font>
    <font>
      <b/>
      <vertAlign val="superscript"/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i/>
      <sz val="10"/>
      <name val="Arial"/>
      <family val="2"/>
      <charset val="186"/>
    </font>
    <font>
      <sz val="10"/>
      <color indexed="10"/>
      <name val="Garamond"/>
      <family val="1"/>
      <charset val="186"/>
    </font>
    <font>
      <sz val="10"/>
      <name val="Garamond"/>
      <family val="1"/>
      <charset val="186"/>
    </font>
    <font>
      <b/>
      <sz val="11"/>
      <name val="Arial"/>
      <family val="2"/>
      <charset val="186"/>
    </font>
    <font>
      <b/>
      <sz val="10"/>
      <color indexed="10"/>
      <name val="Arial"/>
      <family val="2"/>
      <charset val="186"/>
    </font>
    <font>
      <sz val="11"/>
      <name val="Arial"/>
      <family val="2"/>
      <charset val="186"/>
    </font>
    <font>
      <vertAlign val="superscript"/>
      <sz val="11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i/>
      <sz val="9"/>
      <color indexed="8"/>
      <name val="Arial"/>
      <family val="2"/>
      <charset val="186"/>
    </font>
    <font>
      <i/>
      <sz val="10"/>
      <name val="Arial"/>
      <family val="2"/>
      <charset val="186"/>
    </font>
    <font>
      <sz val="8"/>
      <color indexed="8"/>
      <name val="Arial"/>
      <family val="2"/>
      <charset val="186"/>
    </font>
    <font>
      <i/>
      <sz val="10"/>
      <color indexed="10"/>
      <name val="Arial"/>
      <family val="2"/>
      <charset val="186"/>
    </font>
    <font>
      <b/>
      <sz val="12"/>
      <name val="Arial Narrow"/>
      <family val="2"/>
      <charset val="186"/>
    </font>
    <font>
      <b/>
      <sz val="12"/>
      <color indexed="8"/>
      <name val="Arial Narrow"/>
      <family val="2"/>
      <charset val="186"/>
    </font>
    <font>
      <sz val="12"/>
      <color indexed="8"/>
      <name val="Arial Narrow"/>
      <family val="2"/>
      <charset val="186"/>
    </font>
    <font>
      <i/>
      <sz val="12"/>
      <color indexed="8"/>
      <name val="Arial Narrow"/>
      <family val="2"/>
      <charset val="186"/>
    </font>
    <font>
      <b/>
      <vertAlign val="superscript"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i/>
      <sz val="12"/>
      <color indexed="8"/>
      <name val="Arial Narrow"/>
      <family val="2"/>
      <charset val="186"/>
    </font>
    <font>
      <b/>
      <i/>
      <sz val="12"/>
      <name val="Arial Narrow"/>
      <family val="2"/>
      <charset val="186"/>
    </font>
    <font>
      <sz val="12"/>
      <color indexed="8"/>
      <name val="Liberation Sans"/>
      <charset val="186"/>
    </font>
    <font>
      <b/>
      <sz val="11"/>
      <color indexed="8"/>
      <name val="Liberation Sans"/>
      <charset val="186"/>
    </font>
    <font>
      <i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i/>
      <vertAlign val="superscript"/>
      <sz val="10"/>
      <name val="Arial"/>
      <family val="2"/>
      <charset val="186"/>
    </font>
    <font>
      <sz val="10"/>
      <color indexed="62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10"/>
      <name val="Arial Narrow"/>
      <family val="2"/>
      <charset val="186"/>
    </font>
    <font>
      <sz val="10"/>
      <color indexed="22"/>
      <name val="Arial"/>
      <family val="2"/>
      <charset val="186"/>
    </font>
    <font>
      <sz val="10"/>
      <color indexed="53"/>
      <name val="Arial"/>
      <family val="2"/>
      <charset val="186"/>
    </font>
    <font>
      <b/>
      <sz val="10"/>
      <color indexed="53"/>
      <name val="Arial"/>
      <family val="2"/>
      <charset val="186"/>
    </font>
    <font>
      <sz val="10"/>
      <color indexed="30"/>
      <name val="Arial"/>
      <family val="2"/>
      <charset val="186"/>
    </font>
    <font>
      <b/>
      <sz val="10"/>
      <color indexed="30"/>
      <name val="Arial"/>
      <family val="2"/>
      <charset val="186"/>
    </font>
    <font>
      <i/>
      <sz val="10"/>
      <color indexed="53"/>
      <name val="Arial"/>
      <family val="2"/>
      <charset val="186"/>
    </font>
    <font>
      <i/>
      <sz val="10"/>
      <color indexed="30"/>
      <name val="Arial"/>
      <family val="2"/>
      <charset val="186"/>
    </font>
    <font>
      <sz val="10"/>
      <color indexed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color indexed="8"/>
      <name val="Arial"/>
      <family val="2"/>
      <charset val="186"/>
    </font>
    <font>
      <i/>
      <sz val="10"/>
      <color indexed="10"/>
      <name val="Arial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10"/>
      <name val="Calibri"/>
      <family val="2"/>
      <charset val="186"/>
    </font>
    <font>
      <i/>
      <sz val="11"/>
      <color indexed="8"/>
      <name val="Calibri"/>
      <family val="2"/>
      <charset val="186"/>
    </font>
    <font>
      <b/>
      <sz val="12"/>
      <color indexed="10"/>
      <name val="Arial Narrow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b/>
      <i/>
      <sz val="9"/>
      <color indexed="10"/>
      <name val="Arial"/>
      <family val="2"/>
      <charset val="186"/>
    </font>
    <font>
      <i/>
      <sz val="9"/>
      <color indexed="10"/>
      <name val="Arial"/>
      <family val="2"/>
      <charset val="186"/>
    </font>
    <font>
      <i/>
      <sz val="9"/>
      <color indexed="10"/>
      <name val="Arial"/>
      <family val="2"/>
      <charset val="186"/>
    </font>
    <font>
      <sz val="9"/>
      <color indexed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i/>
      <sz val="16"/>
      <color theme="1"/>
      <name val="Arial"/>
      <family val="2"/>
      <charset val="186"/>
    </font>
    <font>
      <b/>
      <i/>
      <sz val="16"/>
      <color theme="1"/>
      <name val="Liberation Sans"/>
      <charset val="186"/>
    </font>
    <font>
      <u/>
      <sz val="11"/>
      <color theme="10"/>
      <name val="Calibri"/>
      <family val="2"/>
      <charset val="186"/>
    </font>
    <font>
      <u/>
      <sz val="10"/>
      <color theme="1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Liberation Sans"/>
      <charset val="186"/>
    </font>
    <font>
      <sz val="11"/>
      <color theme="1"/>
      <name val="Calibri"/>
      <family val="2"/>
      <charset val="186"/>
    </font>
    <font>
      <b/>
      <i/>
      <u/>
      <sz val="11"/>
      <color theme="1"/>
      <name val="Arial"/>
      <family val="2"/>
      <charset val="186"/>
    </font>
    <font>
      <b/>
      <i/>
      <u/>
      <sz val="11"/>
      <color theme="1"/>
      <name val="Liberation Sans"/>
      <charset val="186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42"/>
        <bgColor indexed="65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816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26" fillId="53" borderId="0" applyNumberFormat="0" applyBorder="0" applyAlignment="0" applyProtection="0"/>
    <xf numFmtId="0" fontId="126" fillId="53" borderId="0" applyNumberFormat="0" applyBorder="0" applyAlignment="0" applyProtection="0"/>
    <xf numFmtId="0" fontId="126" fillId="53" borderId="0" applyNumberFormat="0" applyBorder="0" applyAlignment="0" applyProtection="0"/>
    <xf numFmtId="0" fontId="126" fillId="53" borderId="0" applyNumberFormat="0" applyBorder="0" applyAlignment="0" applyProtection="0"/>
    <xf numFmtId="0" fontId="126" fillId="53" borderId="0" applyNumberFormat="0" applyBorder="0" applyAlignment="0" applyProtection="0"/>
    <xf numFmtId="0" fontId="126" fillId="5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5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33" borderId="0" applyNumberFormat="0" applyBorder="0" applyAlignment="0" applyProtection="0"/>
    <xf numFmtId="0" fontId="31" fillId="34" borderId="1" applyNumberFormat="0" applyAlignment="0" applyProtection="0"/>
    <xf numFmtId="0" fontId="31" fillId="34" borderId="1" applyNumberFormat="0" applyAlignment="0" applyProtection="0"/>
    <xf numFmtId="0" fontId="30" fillId="3" borderId="0" applyNumberFormat="0" applyBorder="0" applyAlignment="0" applyProtection="0"/>
    <xf numFmtId="0" fontId="31" fillId="35" borderId="1" applyNumberFormat="0" applyAlignment="0" applyProtection="0"/>
    <xf numFmtId="0" fontId="32" fillId="36" borderId="2" applyNumberFormat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8" fillId="0" borderId="0" applyFont="0" applyFill="0" applyBorder="0" applyAlignment="0" applyProtection="0"/>
    <xf numFmtId="177" fontId="127" fillId="0" borderId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77" fontId="127" fillId="0" borderId="0"/>
    <xf numFmtId="166" fontId="1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7" fontId="127" fillId="0" borderId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77" fontId="127" fillId="0" borderId="0"/>
    <xf numFmtId="178" fontId="127" fillId="0" borderId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77" fontId="127" fillId="0" borderId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127" fillId="0" borderId="0"/>
    <xf numFmtId="166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77" fontId="127" fillId="0" borderId="0"/>
    <xf numFmtId="177" fontId="127" fillId="0" borderId="0"/>
    <xf numFmtId="177" fontId="127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7" fontId="127" fillId="0" borderId="0"/>
    <xf numFmtId="177" fontId="127" fillId="0" borderId="0"/>
    <xf numFmtId="177" fontId="127" fillId="0" borderId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9" fontId="127" fillId="0" borderId="0"/>
    <xf numFmtId="175" fontId="9" fillId="0" borderId="0" applyFont="0" applyFill="0" applyBorder="0" applyAlignment="0" applyProtection="0"/>
    <xf numFmtId="176" fontId="128" fillId="0" borderId="0"/>
    <xf numFmtId="0" fontId="128" fillId="0" borderId="0"/>
    <xf numFmtId="180" fontId="127" fillId="0" borderId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129" fillId="0" borderId="0">
      <alignment horizontal="center"/>
    </xf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7" fillId="0" borderId="5" applyNumberFormat="0" applyFill="0" applyAlignment="0" applyProtection="0"/>
    <xf numFmtId="0" fontId="37" fillId="0" borderId="0" applyNumberFormat="0" applyFill="0" applyBorder="0" applyAlignment="0" applyProtection="0"/>
    <xf numFmtId="0" fontId="130" fillId="0" borderId="0">
      <alignment horizontal="center"/>
    </xf>
    <xf numFmtId="0" fontId="129" fillId="0" borderId="0">
      <alignment horizontal="center" textRotation="90"/>
    </xf>
    <xf numFmtId="0" fontId="130" fillId="0" borderId="0">
      <alignment horizontal="center" textRotation="90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8" fillId="7" borderId="1" applyNumberFormat="0" applyAlignment="0" applyProtection="0"/>
    <xf numFmtId="0" fontId="43" fillId="0" borderId="6" applyNumberFormat="0" applyFill="0" applyAlignment="0" applyProtection="0"/>
    <xf numFmtId="166" fontId="48" fillId="0" borderId="0" applyFont="0" applyFill="0" applyBorder="0" applyAlignment="0" applyProtection="0"/>
    <xf numFmtId="177" fontId="127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2" fillId="37" borderId="2" applyNumberFormat="0" applyAlignment="0" applyProtection="0"/>
    <xf numFmtId="0" fontId="32" fillId="37" borderId="2" applyNumberFormat="0" applyAlignment="0" applyProtection="0"/>
    <xf numFmtId="0" fontId="39" fillId="0" borderId="7" applyNumberFormat="0" applyFill="0" applyAlignment="0" applyProtection="0"/>
    <xf numFmtId="0" fontId="39" fillId="0" borderId="7" applyNumberFormat="0" applyFill="0" applyAlignment="0" applyProtection="0"/>
    <xf numFmtId="0" fontId="10" fillId="38" borderId="8" applyNumberFormat="0" applyAlignment="0" applyProtection="0"/>
    <xf numFmtId="0" fontId="10" fillId="38" borderId="8" applyNumberFormat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48" fillId="0" borderId="0"/>
    <xf numFmtId="176" fontId="133" fillId="0" borderId="0"/>
    <xf numFmtId="0" fontId="1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176" fontId="134" fillId="0" borderId="0"/>
    <xf numFmtId="0" fontId="16" fillId="0" borderId="0"/>
    <xf numFmtId="0" fontId="49" fillId="0" borderId="0" applyNumberFormat="0" applyFill="0" applyBorder="0" applyProtection="0">
      <alignment vertical="top"/>
    </xf>
    <xf numFmtId="0" fontId="9" fillId="0" borderId="0"/>
    <xf numFmtId="0" fontId="9" fillId="0" borderId="0"/>
    <xf numFmtId="0" fontId="48" fillId="0" borderId="0"/>
    <xf numFmtId="0" fontId="9" fillId="0" borderId="0"/>
    <xf numFmtId="0" fontId="9" fillId="0" borderId="0"/>
    <xf numFmtId="0" fontId="48" fillId="0" borderId="0"/>
    <xf numFmtId="0" fontId="10" fillId="0" borderId="0"/>
    <xf numFmtId="0" fontId="15" fillId="0" borderId="0"/>
    <xf numFmtId="0" fontId="15" fillId="0" borderId="0"/>
    <xf numFmtId="0" fontId="9" fillId="0" borderId="0"/>
    <xf numFmtId="0" fontId="4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9" fillId="0" borderId="0"/>
    <xf numFmtId="0" fontId="134" fillId="0" borderId="0"/>
    <xf numFmtId="176" fontId="133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9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4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51" fillId="0" borderId="0"/>
    <xf numFmtId="176" fontId="133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16" fillId="0" borderId="0"/>
    <xf numFmtId="0" fontId="12" fillId="0" borderId="0"/>
    <xf numFmtId="176" fontId="134" fillId="0" borderId="0"/>
    <xf numFmtId="0" fontId="9" fillId="0" borderId="0"/>
    <xf numFmtId="176" fontId="134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9" fillId="0" borderId="0"/>
    <xf numFmtId="176" fontId="134" fillId="0" borderId="0"/>
    <xf numFmtId="0" fontId="9" fillId="0" borderId="0"/>
    <xf numFmtId="0" fontId="126" fillId="0" borderId="0"/>
    <xf numFmtId="0" fontId="16" fillId="0" borderId="0">
      <alignment vertical="center"/>
    </xf>
    <xf numFmtId="0" fontId="10" fillId="0" borderId="0"/>
    <xf numFmtId="0" fontId="12" fillId="0" borderId="0"/>
    <xf numFmtId="0" fontId="9" fillId="0" borderId="0"/>
    <xf numFmtId="0" fontId="16" fillId="0" borderId="0"/>
    <xf numFmtId="0" fontId="10" fillId="0" borderId="0"/>
    <xf numFmtId="0" fontId="9" fillId="0" borderId="0"/>
    <xf numFmtId="0" fontId="16" fillId="0" borderId="0"/>
    <xf numFmtId="0" fontId="1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176" fontId="133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" fillId="0" borderId="0"/>
    <xf numFmtId="0" fontId="9" fillId="0" borderId="0"/>
    <xf numFmtId="0" fontId="9" fillId="0" borderId="0"/>
    <xf numFmtId="176" fontId="133" fillId="0" borderId="0"/>
    <xf numFmtId="176" fontId="133" fillId="0" borderId="0"/>
    <xf numFmtId="176" fontId="133" fillId="0" borderId="0"/>
    <xf numFmtId="0" fontId="16" fillId="0" borderId="0"/>
    <xf numFmtId="0" fontId="126" fillId="0" borderId="0"/>
    <xf numFmtId="176" fontId="133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9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9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9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1" fillId="0" borderId="0"/>
    <xf numFmtId="0" fontId="12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59" fillId="0" borderId="0"/>
    <xf numFmtId="0" fontId="62" fillId="0" borderId="0"/>
    <xf numFmtId="0" fontId="63" fillId="0" borderId="0"/>
    <xf numFmtId="0" fontId="9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52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52" fillId="0" borderId="0"/>
    <xf numFmtId="0" fontId="12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69" fillId="0" borderId="0"/>
    <xf numFmtId="0" fontId="62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6" fillId="0" borderId="0"/>
    <xf numFmtId="0" fontId="126" fillId="0" borderId="0"/>
    <xf numFmtId="176" fontId="133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176" fontId="133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6" fillId="0" borderId="0"/>
    <xf numFmtId="0" fontId="126" fillId="0" borderId="0"/>
    <xf numFmtId="0" fontId="136" fillId="0" borderId="0"/>
    <xf numFmtId="0" fontId="136" fillId="0" borderId="0"/>
    <xf numFmtId="0" fontId="126" fillId="0" borderId="0"/>
    <xf numFmtId="0" fontId="136" fillId="0" borderId="0"/>
    <xf numFmtId="0" fontId="126" fillId="0" borderId="0"/>
    <xf numFmtId="0" fontId="136" fillId="0" borderId="0"/>
    <xf numFmtId="0" fontId="126" fillId="0" borderId="0"/>
    <xf numFmtId="0" fontId="136" fillId="0" borderId="0"/>
    <xf numFmtId="0" fontId="126" fillId="0" borderId="0"/>
    <xf numFmtId="0" fontId="136" fillId="0" borderId="0"/>
    <xf numFmtId="0" fontId="16" fillId="0" borderId="0"/>
    <xf numFmtId="0" fontId="10" fillId="0" borderId="0"/>
    <xf numFmtId="0" fontId="126" fillId="0" borderId="0"/>
    <xf numFmtId="176" fontId="133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176" fontId="133" fillId="0" borderId="0"/>
    <xf numFmtId="0" fontId="16" fillId="0" borderId="0"/>
    <xf numFmtId="0" fontId="18" fillId="0" borderId="0">
      <alignment vertical="top"/>
    </xf>
    <xf numFmtId="0" fontId="136" fillId="0" borderId="0"/>
    <xf numFmtId="0" fontId="136" fillId="0" borderId="0"/>
    <xf numFmtId="0" fontId="126" fillId="0" borderId="0"/>
    <xf numFmtId="0" fontId="9" fillId="0" borderId="0"/>
    <xf numFmtId="0" fontId="15" fillId="0" borderId="0"/>
    <xf numFmtId="176" fontId="133" fillId="0" borderId="0"/>
    <xf numFmtId="176" fontId="133" fillId="0" borderId="0"/>
    <xf numFmtId="176" fontId="133" fillId="0" borderId="0"/>
    <xf numFmtId="0" fontId="15" fillId="0" borderId="0"/>
    <xf numFmtId="0" fontId="137" fillId="0" borderId="0"/>
    <xf numFmtId="0" fontId="10" fillId="0" borderId="0"/>
    <xf numFmtId="176" fontId="133" fillId="0" borderId="0"/>
    <xf numFmtId="176" fontId="133" fillId="0" borderId="0"/>
    <xf numFmtId="176" fontId="133" fillId="0" borderId="0"/>
    <xf numFmtId="176" fontId="133" fillId="0" borderId="0"/>
    <xf numFmtId="0" fontId="126" fillId="0" borderId="0"/>
    <xf numFmtId="0" fontId="12" fillId="0" borderId="0"/>
    <xf numFmtId="0" fontId="9" fillId="0" borderId="0"/>
    <xf numFmtId="0" fontId="9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0" fillId="41" borderId="8" applyNumberFormat="0" applyFont="0" applyAlignment="0" applyProtection="0"/>
    <xf numFmtId="0" fontId="41" fillId="35" borderId="9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5" fillId="0" borderId="3" applyNumberFormat="0" applyFill="0" applyAlignment="0" applyProtection="0"/>
    <xf numFmtId="0" fontId="42" fillId="0" borderId="0" applyNumberFormat="0" applyFill="0" applyBorder="0" applyAlignment="0" applyProtection="0"/>
    <xf numFmtId="0" fontId="36" fillId="0" borderId="4" applyNumberFormat="0" applyFill="0" applyAlignment="0" applyProtection="0"/>
    <xf numFmtId="0" fontId="37" fillId="0" borderId="5" applyNumberFormat="0" applyFill="0" applyAlignment="0" applyProtection="0"/>
    <xf numFmtId="0" fontId="37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180" fontId="127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80" fontId="127" fillId="0" borderId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180" fontId="127" fillId="0" borderId="0"/>
    <xf numFmtId="9" fontId="10" fillId="0" borderId="0" applyFont="0" applyFill="0" applyBorder="0" applyAlignment="0" applyProtection="0"/>
    <xf numFmtId="9" fontId="48" fillId="0" borderId="0" applyFont="0" applyFill="0" applyBorder="0" applyAlignment="0" applyProtection="0"/>
    <xf numFmtId="180" fontId="127" fillId="0" borderId="0"/>
    <xf numFmtId="180" fontId="127" fillId="0" borderId="0"/>
    <xf numFmtId="180" fontId="127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180" fontId="127" fillId="0" borderId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80" fontId="127" fillId="0" borderId="0"/>
    <xf numFmtId="180" fontId="127" fillId="0" borderId="0"/>
    <xf numFmtId="180" fontId="127" fillId="0" borderId="0"/>
    <xf numFmtId="180" fontId="127" fillId="0" borderId="0"/>
    <xf numFmtId="180" fontId="127" fillId="0" borderId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180" fontId="127" fillId="0" borderId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180" fontId="127" fillId="0" borderId="0"/>
    <xf numFmtId="180" fontId="127" fillId="0" borderId="0"/>
    <xf numFmtId="180" fontId="127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80" fontId="127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80" fontId="127" fillId="0" borderId="0"/>
    <xf numFmtId="180" fontId="127" fillId="0" borderId="0"/>
    <xf numFmtId="180" fontId="127" fillId="0" borderId="0"/>
    <xf numFmtId="9" fontId="16" fillId="0" borderId="0" applyFont="0" applyFill="0" applyBorder="0" applyAlignment="0" applyProtection="0"/>
    <xf numFmtId="180" fontId="127" fillId="0" borderId="0"/>
    <xf numFmtId="180" fontId="127" fillId="0" borderId="0"/>
    <xf numFmtId="180" fontId="127" fillId="0" borderId="0"/>
    <xf numFmtId="180" fontId="127" fillId="0" borderId="0"/>
    <xf numFmtId="9" fontId="48" fillId="0" borderId="0" applyFont="0" applyFill="0" applyBorder="0" applyAlignment="0" applyProtection="0"/>
    <xf numFmtId="180" fontId="127" fillId="0" borderId="0"/>
    <xf numFmtId="180" fontId="127" fillId="0" borderId="0"/>
    <xf numFmtId="0" fontId="138" fillId="0" borderId="0"/>
    <xf numFmtId="0" fontId="139" fillId="0" borderId="0"/>
    <xf numFmtId="181" fontId="138" fillId="0" borderId="0"/>
    <xf numFmtId="185" fontId="139" fillId="0" borderId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33" fillId="0" borderId="0" applyNumberFormat="0" applyFill="0" applyBorder="0" applyAlignment="0" applyProtection="0"/>
    <xf numFmtId="0" fontId="38" fillId="13" borderId="1" applyNumberFormat="0" applyAlignment="0" applyProtection="0"/>
    <xf numFmtId="0" fontId="38" fillId="13" borderId="1" applyNumberFormat="0" applyAlignment="0" applyProtection="0"/>
    <xf numFmtId="0" fontId="48" fillId="0" borderId="0"/>
    <xf numFmtId="0" fontId="42" fillId="0" borderId="0" applyNumberFormat="0" applyFill="0" applyBorder="0" applyAlignment="0" applyProtection="0"/>
    <xf numFmtId="0" fontId="43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41" fillId="34" borderId="9" applyNumberFormat="0" applyAlignment="0" applyProtection="0"/>
    <xf numFmtId="0" fontId="41" fillId="34" borderId="9" applyNumberFormat="0" applyAlignment="0" applyProtection="0"/>
  </cellStyleXfs>
  <cellXfs count="791">
    <xf numFmtId="0" fontId="0" fillId="0" borderId="0" xfId="0"/>
    <xf numFmtId="0" fontId="12" fillId="0" borderId="0" xfId="0" applyFont="1"/>
    <xf numFmtId="0" fontId="19" fillId="0" borderId="0" xfId="0" applyFont="1"/>
    <xf numFmtId="0" fontId="20" fillId="46" borderId="10" xfId="0" applyFont="1" applyFill="1" applyBorder="1" applyAlignment="1">
      <alignment horizontal="center" vertical="center"/>
    </xf>
    <xf numFmtId="0" fontId="21" fillId="0" borderId="0" xfId="0" applyFont="1" applyFill="1"/>
    <xf numFmtId="0" fontId="21" fillId="0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 vertical="center"/>
    </xf>
    <xf numFmtId="0" fontId="21" fillId="0" borderId="0" xfId="0" applyFont="1" applyFill="1" applyBorder="1"/>
    <xf numFmtId="3" fontId="21" fillId="0" borderId="10" xfId="0" applyNumberFormat="1" applyFont="1" applyFill="1" applyBorder="1" applyAlignment="1">
      <alignment horizontal="center"/>
    </xf>
    <xf numFmtId="0" fontId="20" fillId="0" borderId="0" xfId="0" applyFont="1" applyFill="1" applyBorder="1"/>
    <xf numFmtId="0" fontId="21" fillId="0" borderId="0" xfId="397" applyFont="1"/>
    <xf numFmtId="0" fontId="21" fillId="0" borderId="10" xfId="0" applyFont="1" applyBorder="1"/>
    <xf numFmtId="0" fontId="21" fillId="0" borderId="0" xfId="0" applyFont="1"/>
    <xf numFmtId="3" fontId="21" fillId="0" borderId="10" xfId="0" applyNumberFormat="1" applyFont="1" applyBorder="1"/>
    <xf numFmtId="9" fontId="21" fillId="0" borderId="10" xfId="0" applyNumberFormat="1" applyFont="1" applyBorder="1"/>
    <xf numFmtId="4" fontId="21" fillId="0" borderId="10" xfId="0" applyNumberFormat="1" applyFont="1" applyBorder="1"/>
    <xf numFmtId="0" fontId="21" fillId="0" borderId="0" xfId="0" applyFont="1" applyBorder="1"/>
    <xf numFmtId="0" fontId="21" fillId="0" borderId="10" xfId="0" applyFont="1" applyBorder="1" applyAlignment="1">
      <alignment horizontal="center"/>
    </xf>
    <xf numFmtId="0" fontId="23" fillId="0" borderId="0" xfId="397" applyFont="1" applyAlignment="1">
      <alignment vertical="center"/>
    </xf>
    <xf numFmtId="0" fontId="20" fillId="46" borderId="10" xfId="397" applyFont="1" applyFill="1" applyBorder="1" applyAlignment="1">
      <alignment horizontal="center" vertical="center"/>
    </xf>
    <xf numFmtId="3" fontId="21" fillId="47" borderId="10" xfId="397" applyNumberFormat="1" applyFont="1" applyFill="1" applyBorder="1" applyAlignment="1">
      <alignment horizontal="center" vertical="center"/>
    </xf>
    <xf numFmtId="3" fontId="21" fillId="0" borderId="10" xfId="397" applyNumberFormat="1" applyFont="1" applyFill="1" applyBorder="1" applyAlignment="1">
      <alignment horizontal="center" vertical="center"/>
    </xf>
    <xf numFmtId="0" fontId="20" fillId="46" borderId="11" xfId="397" applyFont="1" applyFill="1" applyBorder="1" applyAlignment="1">
      <alignment horizontal="center" vertical="center"/>
    </xf>
    <xf numFmtId="0" fontId="20" fillId="46" borderId="12" xfId="397" applyFont="1" applyFill="1" applyBorder="1" applyAlignment="1">
      <alignment horizontal="center" vertical="center"/>
    </xf>
    <xf numFmtId="0" fontId="21" fillId="0" borderId="0" xfId="397" applyFont="1" applyAlignment="1">
      <alignment horizontal="center" vertical="center"/>
    </xf>
    <xf numFmtId="167" fontId="21" fillId="0" borderId="10" xfId="72" applyNumberFormat="1" applyFont="1" applyBorder="1"/>
    <xf numFmtId="0" fontId="12" fillId="0" borderId="0" xfId="0" applyFont="1" applyFill="1"/>
    <xf numFmtId="0" fontId="20" fillId="0" borderId="0" xfId="0" applyFont="1" applyAlignment="1">
      <alignment horizontal="left" vertical="center"/>
    </xf>
    <xf numFmtId="0" fontId="20" fillId="47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68" fontId="21" fillId="0" borderId="10" xfId="0" applyNumberFormat="1" applyFont="1" applyBorder="1"/>
    <xf numFmtId="170" fontId="21" fillId="0" borderId="0" xfId="72" applyNumberFormat="1" applyFont="1" applyFill="1" applyBorder="1"/>
    <xf numFmtId="0" fontId="20" fillId="0" borderId="0" xfId="0" applyFont="1" applyFill="1" applyBorder="1" applyAlignment="1"/>
    <xf numFmtId="9" fontId="21" fillId="0" borderId="10" xfId="658" applyNumberFormat="1" applyFont="1" applyFill="1" applyBorder="1" applyAlignment="1"/>
    <xf numFmtId="0" fontId="21" fillId="48" borderId="10" xfId="0" applyFont="1" applyFill="1" applyBorder="1" applyAlignment="1">
      <alignment horizontal="center"/>
    </xf>
    <xf numFmtId="3" fontId="21" fillId="48" borderId="10" xfId="0" applyNumberFormat="1" applyFont="1" applyFill="1" applyBorder="1"/>
    <xf numFmtId="0" fontId="9" fillId="0" borderId="10" xfId="0" applyFont="1" applyBorder="1" applyAlignment="1">
      <alignment horizontal="center"/>
    </xf>
    <xf numFmtId="0" fontId="9" fillId="0" borderId="10" xfId="416" applyFont="1" applyFill="1" applyBorder="1" applyAlignment="1">
      <alignment wrapText="1"/>
    </xf>
    <xf numFmtId="169" fontId="9" fillId="0" borderId="10" xfId="168" applyNumberFormat="1" applyFont="1" applyFill="1" applyBorder="1" applyAlignment="1">
      <alignment horizontal="center" vertical="center"/>
    </xf>
    <xf numFmtId="0" fontId="9" fillId="0" borderId="0" xfId="416" applyFont="1"/>
    <xf numFmtId="0" fontId="17" fillId="0" borderId="0" xfId="195" applyFill="1" applyAlignment="1" applyProtection="1"/>
    <xf numFmtId="0" fontId="9" fillId="0" borderId="10" xfId="460" applyFont="1" applyBorder="1" applyAlignment="1">
      <alignment horizontal="center" vertical="center"/>
    </xf>
    <xf numFmtId="0" fontId="9" fillId="0" borderId="10" xfId="416" applyFont="1" applyFill="1" applyBorder="1" applyAlignment="1">
      <alignment horizontal="right" wrapText="1"/>
    </xf>
    <xf numFmtId="0" fontId="21" fillId="0" borderId="13" xfId="397" applyFont="1" applyFill="1" applyBorder="1"/>
    <xf numFmtId="0" fontId="21" fillId="0" borderId="10" xfId="0" applyFont="1" applyFill="1" applyBorder="1" applyAlignment="1">
      <alignment wrapText="1"/>
    </xf>
    <xf numFmtId="0" fontId="21" fillId="0" borderId="10" xfId="0" applyFont="1" applyFill="1" applyBorder="1"/>
    <xf numFmtId="0" fontId="20" fillId="0" borderId="10" xfId="0" applyFont="1" applyFill="1" applyBorder="1" applyAlignment="1">
      <alignment wrapText="1"/>
    </xf>
    <xf numFmtId="0" fontId="22" fillId="0" borderId="0" xfId="0" applyFont="1" applyFill="1" applyBorder="1" applyAlignment="1">
      <alignment horizontal="left"/>
    </xf>
    <xf numFmtId="0" fontId="9" fillId="0" borderId="10" xfId="460" applyFont="1" applyFill="1" applyBorder="1" applyAlignment="1">
      <alignment horizontal="right"/>
    </xf>
    <xf numFmtId="0" fontId="20" fillId="46" borderId="14" xfId="0" applyFont="1" applyFill="1" applyBorder="1" applyAlignment="1">
      <alignment horizontal="center" vertical="center" wrapText="1"/>
    </xf>
    <xf numFmtId="0" fontId="20" fillId="46" borderId="15" xfId="0" applyFont="1" applyFill="1" applyBorder="1" applyAlignment="1">
      <alignment horizontal="center" vertical="center"/>
    </xf>
    <xf numFmtId="0" fontId="20" fillId="46" borderId="16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64" fillId="0" borderId="17" xfId="373" applyFont="1" applyFill="1" applyBorder="1" applyAlignment="1">
      <alignment horizontal="left" vertical="top"/>
    </xf>
    <xf numFmtId="0" fontId="64" fillId="0" borderId="17" xfId="373" applyFont="1" applyFill="1" applyBorder="1" applyAlignment="1">
      <alignment horizontal="left" vertical="top" wrapText="1"/>
    </xf>
    <xf numFmtId="0" fontId="18" fillId="0" borderId="0" xfId="373" applyFont="1" applyAlignment="1">
      <alignment horizontal="center" vertical="center"/>
    </xf>
    <xf numFmtId="0" fontId="18" fillId="0" borderId="0" xfId="373" applyFont="1"/>
    <xf numFmtId="0" fontId="65" fillId="46" borderId="10" xfId="373" applyFont="1" applyFill="1" applyBorder="1" applyAlignment="1">
      <alignment horizontal="center"/>
    </xf>
    <xf numFmtId="0" fontId="65" fillId="46" borderId="10" xfId="373" applyFont="1" applyFill="1" applyBorder="1" applyAlignment="1">
      <alignment horizontal="center" vertical="center"/>
    </xf>
    <xf numFmtId="0" fontId="65" fillId="46" borderId="12" xfId="373" applyFont="1" applyFill="1" applyBorder="1" applyAlignment="1">
      <alignment horizontal="center" vertical="center"/>
    </xf>
    <xf numFmtId="0" fontId="18" fillId="0" borderId="18" xfId="373" applyFont="1" applyFill="1" applyBorder="1"/>
    <xf numFmtId="0" fontId="65" fillId="0" borderId="18" xfId="373" applyFont="1" applyBorder="1" applyAlignment="1">
      <alignment horizontal="center"/>
    </xf>
    <xf numFmtId="0" fontId="65" fillId="0" borderId="18" xfId="373" applyFont="1" applyBorder="1" applyAlignment="1">
      <alignment horizontal="center" vertical="center"/>
    </xf>
    <xf numFmtId="3" fontId="18" fillId="49" borderId="18" xfId="146" applyNumberFormat="1" applyFont="1" applyFill="1" applyBorder="1" applyAlignment="1">
      <alignment horizontal="center" vertical="center"/>
    </xf>
    <xf numFmtId="3" fontId="18" fillId="49" borderId="10" xfId="373" applyNumberFormat="1" applyFont="1" applyFill="1" applyBorder="1" applyAlignment="1">
      <alignment horizontal="center" vertical="center"/>
    </xf>
    <xf numFmtId="3" fontId="18" fillId="49" borderId="12" xfId="373" applyNumberFormat="1" applyFont="1" applyFill="1" applyBorder="1" applyAlignment="1">
      <alignment horizontal="center" vertical="center"/>
    </xf>
    <xf numFmtId="3" fontId="18" fillId="46" borderId="10" xfId="373" applyNumberFormat="1" applyFont="1" applyFill="1" applyBorder="1" applyAlignment="1">
      <alignment horizontal="center" vertical="center"/>
    </xf>
    <xf numFmtId="3" fontId="18" fillId="0" borderId="10" xfId="373" applyNumberFormat="1" applyFont="1" applyFill="1" applyBorder="1" applyAlignment="1">
      <alignment horizontal="center" vertical="center"/>
    </xf>
    <xf numFmtId="0" fontId="18" fillId="0" borderId="10" xfId="373" applyFont="1" applyFill="1" applyBorder="1"/>
    <xf numFmtId="0" fontId="65" fillId="0" borderId="0" xfId="373" applyFont="1" applyBorder="1"/>
    <xf numFmtId="0" fontId="18" fillId="0" borderId="0" xfId="373" applyFont="1" applyAlignment="1">
      <alignment horizontal="right" vertical="center"/>
    </xf>
    <xf numFmtId="9" fontId="18" fillId="0" borderId="0" xfId="658" applyFont="1" applyAlignment="1">
      <alignment horizontal="center" vertical="center"/>
    </xf>
    <xf numFmtId="0" fontId="18" fillId="0" borderId="0" xfId="373" applyFont="1" applyBorder="1" applyAlignment="1">
      <alignment horizontal="left"/>
    </xf>
    <xf numFmtId="0" fontId="18" fillId="0" borderId="0" xfId="373" applyFont="1" applyBorder="1" applyAlignment="1">
      <alignment horizontal="left" vertical="top"/>
    </xf>
    <xf numFmtId="0" fontId="18" fillId="0" borderId="0" xfId="373" applyFont="1" applyBorder="1" applyAlignment="1">
      <alignment horizontal="center" vertical="center"/>
    </xf>
    <xf numFmtId="0" fontId="18" fillId="0" borderId="0" xfId="373" applyFont="1" applyBorder="1"/>
    <xf numFmtId="0" fontId="18" fillId="0" borderId="0" xfId="373" applyFont="1" applyBorder="1" applyAlignment="1"/>
    <xf numFmtId="0" fontId="18" fillId="0" borderId="0" xfId="373" applyFont="1" applyFill="1"/>
    <xf numFmtId="0" fontId="65" fillId="46" borderId="19" xfId="373" applyFont="1" applyFill="1" applyBorder="1" applyAlignment="1">
      <alignment horizontal="center" wrapText="1"/>
    </xf>
    <xf numFmtId="0" fontId="65" fillId="46" borderId="10" xfId="373" applyFont="1" applyFill="1" applyBorder="1" applyAlignment="1">
      <alignment horizontal="center" vertical="center" wrapText="1"/>
    </xf>
    <xf numFmtId="1" fontId="65" fillId="46" borderId="10" xfId="373" applyNumberFormat="1" applyFont="1" applyFill="1" applyBorder="1" applyAlignment="1">
      <alignment horizontal="center" vertical="center" wrapText="1"/>
    </xf>
    <xf numFmtId="1" fontId="65" fillId="46" borderId="12" xfId="373" applyNumberFormat="1" applyFont="1" applyFill="1" applyBorder="1" applyAlignment="1">
      <alignment horizontal="center" vertical="center" wrapText="1"/>
    </xf>
    <xf numFmtId="1" fontId="65" fillId="46" borderId="10" xfId="373" applyNumberFormat="1" applyFont="1" applyFill="1" applyBorder="1" applyAlignment="1">
      <alignment horizontal="center" vertical="center"/>
    </xf>
    <xf numFmtId="0" fontId="18" fillId="0" borderId="0" xfId="373" applyFont="1" applyFill="1" applyAlignment="1">
      <alignment horizontal="center"/>
    </xf>
    <xf numFmtId="0" fontId="18" fillId="0" borderId="10" xfId="373" applyFont="1" applyFill="1" applyBorder="1" applyAlignment="1">
      <alignment horizontal="left" wrapText="1"/>
    </xf>
    <xf numFmtId="0" fontId="65" fillId="0" borderId="10" xfId="373" applyFont="1" applyFill="1" applyBorder="1" applyAlignment="1">
      <alignment horizontal="center" wrapText="1"/>
    </xf>
    <xf numFmtId="3" fontId="18" fillId="49" borderId="10" xfId="373" applyNumberFormat="1" applyFont="1" applyFill="1" applyBorder="1" applyAlignment="1">
      <alignment horizontal="center" vertical="center" wrapText="1"/>
    </xf>
    <xf numFmtId="0" fontId="18" fillId="0" borderId="0" xfId="373" applyFont="1" applyFill="1" applyAlignment="1">
      <alignment horizontal="right"/>
    </xf>
    <xf numFmtId="9" fontId="18" fillId="0" borderId="0" xfId="658" applyFont="1"/>
    <xf numFmtId="3" fontId="0" fillId="0" borderId="10" xfId="0" applyNumberFormat="1" applyBorder="1"/>
    <xf numFmtId="3" fontId="19" fillId="0" borderId="10" xfId="0" applyNumberFormat="1" applyFont="1" applyBorder="1"/>
    <xf numFmtId="3" fontId="21" fillId="48" borderId="10" xfId="397" applyNumberFormat="1" applyFont="1" applyFill="1" applyBorder="1" applyAlignment="1">
      <alignment horizontal="center" vertical="center"/>
    </xf>
    <xf numFmtId="10" fontId="25" fillId="0" borderId="10" xfId="658" applyNumberFormat="1" applyFont="1" applyFill="1" applyBorder="1" applyAlignment="1"/>
    <xf numFmtId="0" fontId="61" fillId="48" borderId="10" xfId="570" applyFont="1" applyFill="1" applyBorder="1" applyAlignment="1">
      <alignment horizontal="center"/>
    </xf>
    <xf numFmtId="0" fontId="126" fillId="0" borderId="10" xfId="570" applyBorder="1"/>
    <xf numFmtId="0" fontId="73" fillId="48" borderId="10" xfId="0" applyFont="1" applyFill="1" applyBorder="1" applyAlignment="1">
      <alignment horizontal="center"/>
    </xf>
    <xf numFmtId="0" fontId="74" fillId="0" borderId="0" xfId="0" applyFont="1"/>
    <xf numFmtId="0" fontId="73" fillId="46" borderId="11" xfId="0" applyFont="1" applyFill="1" applyBorder="1" applyAlignment="1">
      <alignment horizontal="left"/>
    </xf>
    <xf numFmtId="0" fontId="75" fillId="46" borderId="20" xfId="0" applyFont="1" applyFill="1" applyBorder="1"/>
    <xf numFmtId="0" fontId="75" fillId="0" borderId="10" xfId="0" applyFont="1" applyBorder="1" applyAlignment="1">
      <alignment horizontal="center"/>
    </xf>
    <xf numFmtId="3" fontId="75" fillId="0" borderId="10" xfId="0" applyNumberFormat="1" applyFont="1" applyBorder="1"/>
    <xf numFmtId="2" fontId="75" fillId="0" borderId="10" xfId="0" applyNumberFormat="1" applyFont="1" applyBorder="1"/>
    <xf numFmtId="4" fontId="75" fillId="0" borderId="10" xfId="0" applyNumberFormat="1" applyFont="1" applyBorder="1"/>
    <xf numFmtId="4" fontId="75" fillId="46" borderId="20" xfId="0" applyNumberFormat="1" applyFont="1" applyFill="1" applyBorder="1"/>
    <xf numFmtId="0" fontId="0" fillId="0" borderId="0" xfId="0" applyAlignment="1"/>
    <xf numFmtId="0" fontId="9" fillId="0" borderId="0" xfId="0" applyFont="1"/>
    <xf numFmtId="0" fontId="78" fillId="48" borderId="10" xfId="0" applyFont="1" applyFill="1" applyBorder="1" applyAlignment="1">
      <alignment horizontal="left" vertical="top" wrapText="1"/>
    </xf>
    <xf numFmtId="0" fontId="19" fillId="46" borderId="19" xfId="0" applyFont="1" applyFill="1" applyBorder="1" applyAlignment="1">
      <alignment horizontal="center" vertical="center" wrapText="1"/>
    </xf>
    <xf numFmtId="0" fontId="19" fillId="46" borderId="10" xfId="0" applyFont="1" applyFill="1" applyBorder="1" applyAlignment="1">
      <alignment horizontal="center" vertical="center" wrapText="1"/>
    </xf>
    <xf numFmtId="0" fontId="79" fillId="0" borderId="10" xfId="0" applyFont="1" applyFill="1" applyBorder="1" applyAlignment="1">
      <alignment horizontal="left" vertical="top" wrapText="1"/>
    </xf>
    <xf numFmtId="0" fontId="80" fillId="0" borderId="10" xfId="0" applyFont="1" applyFill="1" applyBorder="1" applyAlignment="1">
      <alignment horizontal="right" vertical="top" wrapText="1"/>
    </xf>
    <xf numFmtId="0" fontId="81" fillId="0" borderId="10" xfId="0" applyFont="1" applyBorder="1" applyAlignment="1">
      <alignment horizontal="center"/>
    </xf>
    <xf numFmtId="0" fontId="81" fillId="0" borderId="10" xfId="0" applyFont="1" applyBorder="1"/>
    <xf numFmtId="10" fontId="9" fillId="0" borderId="0" xfId="658" applyNumberFormat="1" applyFont="1"/>
    <xf numFmtId="4" fontId="83" fillId="0" borderId="0" xfId="0" applyNumberFormat="1" applyFont="1"/>
    <xf numFmtId="9" fontId="18" fillId="0" borderId="0" xfId="373" applyNumberFormat="1" applyFont="1" applyAlignment="1">
      <alignment horizontal="center" vertical="center"/>
    </xf>
    <xf numFmtId="0" fontId="75" fillId="0" borderId="10" xfId="0" applyFont="1" applyFill="1" applyBorder="1" applyAlignment="1">
      <alignment horizontal="left"/>
    </xf>
    <xf numFmtId="0" fontId="19" fillId="48" borderId="19" xfId="394" applyFont="1" applyFill="1" applyBorder="1" applyAlignment="1">
      <alignment horizontal="center"/>
    </xf>
    <xf numFmtId="0" fontId="65" fillId="48" borderId="11" xfId="394" applyFont="1" applyFill="1" applyBorder="1" applyAlignment="1">
      <alignment horizontal="center"/>
    </xf>
    <xf numFmtId="0" fontId="85" fillId="47" borderId="0" xfId="394" applyFont="1" applyFill="1" applyBorder="1" applyAlignment="1">
      <alignment horizontal="center"/>
    </xf>
    <xf numFmtId="0" fontId="19" fillId="0" borderId="18" xfId="394" applyFont="1" applyFill="1" applyBorder="1" applyAlignment="1">
      <alignment horizontal="left"/>
    </xf>
    <xf numFmtId="0" fontId="19" fillId="47" borderId="18" xfId="394" applyFont="1" applyFill="1" applyBorder="1" applyAlignment="1">
      <alignment horizontal="center" vertical="center"/>
    </xf>
    <xf numFmtId="3" fontId="65" fillId="0" borderId="10" xfId="394" applyNumberFormat="1" applyFont="1" applyFill="1" applyBorder="1" applyAlignment="1">
      <alignment horizontal="center" vertical="center"/>
    </xf>
    <xf numFmtId="3" fontId="19" fillId="50" borderId="10" xfId="399" applyNumberFormat="1" applyFont="1" applyFill="1" applyBorder="1" applyAlignment="1" applyProtection="1">
      <alignment horizontal="center" vertical="center"/>
      <protection locked="0"/>
    </xf>
    <xf numFmtId="0" fontId="85" fillId="47" borderId="0" xfId="394" applyFont="1" applyFill="1" applyBorder="1"/>
    <xf numFmtId="0" fontId="9" fillId="0" borderId="18" xfId="394" applyFont="1" applyFill="1" applyBorder="1" applyAlignment="1">
      <alignment horizontal="right"/>
    </xf>
    <xf numFmtId="0" fontId="9" fillId="47" borderId="18" xfId="394" applyFont="1" applyFill="1" applyBorder="1" applyAlignment="1">
      <alignment horizontal="center" vertical="center"/>
    </xf>
    <xf numFmtId="3" fontId="18" fillId="48" borderId="10" xfId="394" applyNumberFormat="1" applyFont="1" applyFill="1" applyBorder="1" applyAlignment="1">
      <alignment horizontal="center" vertical="center"/>
    </xf>
    <xf numFmtId="168" fontId="18" fillId="0" borderId="10" xfId="726" applyNumberFormat="1" applyFont="1" applyFill="1" applyBorder="1" applyAlignment="1">
      <alignment horizontal="center" vertical="center"/>
    </xf>
    <xf numFmtId="0" fontId="86" fillId="47" borderId="0" xfId="394" applyFont="1" applyFill="1" applyBorder="1"/>
    <xf numFmtId="0" fontId="19" fillId="0" borderId="10" xfId="394" applyFont="1" applyFill="1" applyBorder="1"/>
    <xf numFmtId="0" fontId="19" fillId="47" borderId="10" xfId="394" applyFont="1" applyFill="1" applyBorder="1" applyAlignment="1">
      <alignment horizontal="center" vertical="center"/>
    </xf>
    <xf numFmtId="3" fontId="19" fillId="47" borderId="10" xfId="399" applyNumberFormat="1" applyFont="1" applyFill="1" applyBorder="1" applyAlignment="1" applyProtection="1">
      <alignment horizontal="center" vertical="center"/>
      <protection locked="0"/>
    </xf>
    <xf numFmtId="0" fontId="9" fillId="0" borderId="10" xfId="394" applyFont="1" applyFill="1" applyBorder="1" applyAlignment="1">
      <alignment horizontal="right"/>
    </xf>
    <xf numFmtId="0" fontId="9" fillId="47" borderId="10" xfId="394" applyFont="1" applyFill="1" applyBorder="1" applyAlignment="1">
      <alignment horizontal="center" vertical="center"/>
    </xf>
    <xf numFmtId="9" fontId="9" fillId="47" borderId="10" xfId="772" applyFont="1" applyFill="1" applyBorder="1" applyAlignment="1">
      <alignment horizontal="center" vertical="center"/>
    </xf>
    <xf numFmtId="0" fontId="9" fillId="0" borderId="10" xfId="394" applyFont="1" applyFill="1" applyBorder="1" applyAlignment="1">
      <alignment horizontal="left"/>
    </xf>
    <xf numFmtId="183" fontId="9" fillId="0" borderId="10" xfId="394" applyNumberFormat="1" applyFont="1" applyFill="1" applyBorder="1" applyAlignment="1">
      <alignment horizontal="center" vertical="center"/>
    </xf>
    <xf numFmtId="183" fontId="9" fillId="47" borderId="10" xfId="394" applyNumberFormat="1" applyFont="1" applyFill="1" applyBorder="1" applyAlignment="1">
      <alignment horizontal="center" vertical="center"/>
    </xf>
    <xf numFmtId="0" fontId="19" fillId="0" borderId="10" xfId="394" applyFont="1" applyFill="1" applyBorder="1" applyAlignment="1">
      <alignment horizontal="left"/>
    </xf>
    <xf numFmtId="0" fontId="19" fillId="0" borderId="10" xfId="394" applyFont="1" applyFill="1" applyBorder="1" applyAlignment="1">
      <alignment horizontal="center" vertical="center"/>
    </xf>
    <xf numFmtId="0" fontId="9" fillId="0" borderId="10" xfId="394" applyFont="1" applyFill="1" applyBorder="1" applyAlignment="1">
      <alignment horizontal="center" vertical="center"/>
    </xf>
    <xf numFmtId="3" fontId="9" fillId="0" borderId="10" xfId="399" applyNumberFormat="1" applyFont="1" applyFill="1" applyBorder="1" applyAlignment="1" applyProtection="1">
      <alignment horizontal="center" vertical="center"/>
      <protection locked="0"/>
    </xf>
    <xf numFmtId="0" fontId="87" fillId="47" borderId="0" xfId="394" applyFont="1" applyFill="1" applyBorder="1"/>
    <xf numFmtId="9" fontId="19" fillId="0" borderId="10" xfId="769" applyFont="1" applyFill="1" applyBorder="1" applyAlignment="1" applyProtection="1">
      <alignment horizontal="center" vertical="center"/>
      <protection locked="0"/>
    </xf>
    <xf numFmtId="0" fontId="9" fillId="0" borderId="10" xfId="385" applyFont="1" applyFill="1" applyBorder="1" applyAlignment="1">
      <alignment horizontal="right"/>
    </xf>
    <xf numFmtId="0" fontId="19" fillId="0" borderId="10" xfId="394" applyFont="1" applyFill="1" applyBorder="1" applyAlignment="1"/>
    <xf numFmtId="3" fontId="19" fillId="0" borderId="10" xfId="399" applyNumberFormat="1" applyFont="1" applyFill="1" applyBorder="1" applyAlignment="1" applyProtection="1">
      <alignment horizontal="center" vertical="center"/>
      <protection locked="0"/>
    </xf>
    <xf numFmtId="0" fontId="84" fillId="47" borderId="0" xfId="394" applyFont="1" applyFill="1" applyBorder="1"/>
    <xf numFmtId="0" fontId="90" fillId="47" borderId="0" xfId="394" applyFont="1" applyFill="1" applyBorder="1"/>
    <xf numFmtId="0" fontId="19" fillId="0" borderId="10" xfId="385" applyFont="1" applyFill="1" applyBorder="1"/>
    <xf numFmtId="0" fontId="19" fillId="0" borderId="10" xfId="385" applyFont="1" applyFill="1" applyBorder="1" applyAlignment="1">
      <alignment horizontal="center" vertical="center"/>
    </xf>
    <xf numFmtId="3" fontId="19" fillId="48" borderId="10" xfId="769" applyNumberFormat="1" applyFont="1" applyFill="1" applyBorder="1" applyAlignment="1">
      <alignment horizontal="center" vertical="center"/>
    </xf>
    <xf numFmtId="3" fontId="19" fillId="48" borderId="10" xfId="399" applyNumberFormat="1" applyFont="1" applyFill="1" applyBorder="1" applyAlignment="1" applyProtection="1">
      <alignment horizontal="center" vertical="center"/>
      <protection locked="0"/>
    </xf>
    <xf numFmtId="3" fontId="19" fillId="47" borderId="10" xfId="769" applyNumberFormat="1" applyFont="1" applyFill="1" applyBorder="1" applyAlignment="1">
      <alignment horizontal="center" vertical="center"/>
    </xf>
    <xf numFmtId="164" fontId="19" fillId="0" borderId="10" xfId="399" applyNumberFormat="1" applyFont="1" applyFill="1" applyBorder="1" applyAlignment="1" applyProtection="1">
      <alignment horizontal="center" vertical="center"/>
      <protection locked="0"/>
    </xf>
    <xf numFmtId="3" fontId="19" fillId="0" borderId="10" xfId="769" applyNumberFormat="1" applyFont="1" applyFill="1" applyBorder="1" applyAlignment="1">
      <alignment horizontal="center"/>
    </xf>
    <xf numFmtId="3" fontId="9" fillId="0" borderId="10" xfId="769" applyNumberFormat="1" applyFont="1" applyFill="1" applyBorder="1" applyAlignment="1">
      <alignment horizontal="center"/>
    </xf>
    <xf numFmtId="0" fontId="91" fillId="47" borderId="0" xfId="394" applyFont="1" applyFill="1" applyBorder="1"/>
    <xf numFmtId="0" fontId="65" fillId="48" borderId="11" xfId="394" applyFont="1" applyFill="1" applyBorder="1" applyAlignment="1">
      <alignment horizontal="left"/>
    </xf>
    <xf numFmtId="3" fontId="9" fillId="50" borderId="10" xfId="769" applyNumberFormat="1" applyFont="1" applyFill="1" applyBorder="1" applyAlignment="1">
      <alignment horizontal="center"/>
    </xf>
    <xf numFmtId="0" fontId="15" fillId="0" borderId="0" xfId="394" applyFont="1" applyBorder="1"/>
    <xf numFmtId="0" fontId="15" fillId="0" borderId="0" xfId="394" applyFont="1" applyBorder="1" applyAlignment="1">
      <alignment horizontal="center" vertical="center"/>
    </xf>
    <xf numFmtId="0" fontId="15" fillId="47" borderId="0" xfId="394" applyFont="1" applyFill="1" applyBorder="1" applyAlignment="1">
      <alignment horizontal="center" vertical="center"/>
    </xf>
    <xf numFmtId="0" fontId="15" fillId="47" borderId="0" xfId="394" applyFont="1" applyFill="1" applyBorder="1"/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19" fillId="0" borderId="0" xfId="0" applyFont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right" vertical="center" indent="1"/>
    </xf>
    <xf numFmtId="184" fontId="12" fillId="0" borderId="10" xfId="0" applyNumberFormat="1" applyFont="1" applyBorder="1"/>
    <xf numFmtId="0" fontId="19" fillId="0" borderId="10" xfId="0" applyFont="1" applyBorder="1" applyAlignment="1">
      <alignment vertical="center"/>
    </xf>
    <xf numFmtId="0" fontId="12" fillId="0" borderId="10" xfId="0" applyFont="1" applyBorder="1"/>
    <xf numFmtId="0" fontId="9" fillId="0" borderId="0" xfId="248"/>
    <xf numFmtId="0" fontId="136" fillId="0" borderId="0" xfId="603"/>
    <xf numFmtId="0" fontId="19" fillId="46" borderId="20" xfId="0" applyFont="1" applyFill="1" applyBorder="1" applyAlignment="1">
      <alignment horizontal="left"/>
    </xf>
    <xf numFmtId="0" fontId="19" fillId="46" borderId="20" xfId="0" applyFont="1" applyFill="1" applyBorder="1" applyAlignment="1">
      <alignment horizontal="center"/>
    </xf>
    <xf numFmtId="0" fontId="19" fillId="46" borderId="21" xfId="0" applyFont="1" applyFill="1" applyBorder="1" applyAlignment="1">
      <alignment horizontal="left"/>
    </xf>
    <xf numFmtId="0" fontId="19" fillId="46" borderId="22" xfId="0" applyFont="1" applyFill="1" applyBorder="1" applyAlignment="1">
      <alignment horizontal="left"/>
    </xf>
    <xf numFmtId="0" fontId="9" fillId="0" borderId="13" xfId="0" applyFont="1" applyBorder="1"/>
    <xf numFmtId="0" fontId="19" fillId="46" borderId="23" xfId="0" applyFont="1" applyFill="1" applyBorder="1" applyAlignment="1">
      <alignment horizontal="left"/>
    </xf>
    <xf numFmtId="0" fontId="19" fillId="46" borderId="2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9" fillId="46" borderId="14" xfId="0" applyFont="1" applyFill="1" applyBorder="1" applyAlignment="1">
      <alignment horizontal="center" vertical="center" wrapText="1"/>
    </xf>
    <xf numFmtId="0" fontId="19" fillId="46" borderId="15" xfId="0" applyFont="1" applyFill="1" applyBorder="1" applyAlignment="1">
      <alignment horizontal="center" vertical="center"/>
    </xf>
    <xf numFmtId="0" fontId="19" fillId="0" borderId="10" xfId="603" applyFont="1" applyBorder="1" applyAlignment="1">
      <alignment horizontal="center" wrapText="1"/>
    </xf>
    <xf numFmtId="0" fontId="19" fillId="0" borderId="11" xfId="603" applyFont="1" applyBorder="1" applyAlignment="1">
      <alignment horizontal="center" wrapText="1"/>
    </xf>
    <xf numFmtId="0" fontId="9" fillId="0" borderId="10" xfId="603" applyFont="1" applyBorder="1" applyAlignment="1">
      <alignment horizontal="center"/>
    </xf>
    <xf numFmtId="0" fontId="9" fillId="0" borderId="11" xfId="603" applyFont="1" applyBorder="1" applyAlignment="1">
      <alignment horizontal="center"/>
    </xf>
    <xf numFmtId="0" fontId="9" fillId="0" borderId="13" xfId="603" applyFont="1" applyFill="1" applyBorder="1" applyAlignment="1">
      <alignment wrapText="1"/>
    </xf>
    <xf numFmtId="0" fontId="9" fillId="0" borderId="10" xfId="603" applyFont="1" applyBorder="1" applyAlignment="1">
      <alignment wrapText="1"/>
    </xf>
    <xf numFmtId="0" fontId="26" fillId="0" borderId="10" xfId="603" applyFont="1" applyBorder="1" applyAlignment="1">
      <alignment horizontal="center"/>
    </xf>
    <xf numFmtId="3" fontId="26" fillId="0" borderId="10" xfId="603" applyNumberFormat="1" applyFont="1" applyBorder="1"/>
    <xf numFmtId="0" fontId="9" fillId="0" borderId="23" xfId="603" applyFont="1" applyFill="1" applyBorder="1" applyAlignment="1">
      <alignment wrapText="1"/>
    </xf>
    <xf numFmtId="0" fontId="9" fillId="0" borderId="24" xfId="603" applyFont="1" applyBorder="1" applyAlignment="1">
      <alignment wrapText="1"/>
    </xf>
    <xf numFmtId="0" fontId="9" fillId="0" borderId="24" xfId="603" applyFont="1" applyBorder="1" applyAlignment="1">
      <alignment horizontal="center"/>
    </xf>
    <xf numFmtId="3" fontId="26" fillId="0" borderId="24" xfId="603" applyNumberFormat="1" applyFont="1" applyBorder="1"/>
    <xf numFmtId="0" fontId="9" fillId="0" borderId="10" xfId="603" applyFont="1" applyBorder="1" applyAlignment="1">
      <alignment horizontal="left"/>
    </xf>
    <xf numFmtId="4" fontId="9" fillId="0" borderId="10" xfId="0" applyNumberFormat="1" applyFont="1" applyBorder="1"/>
    <xf numFmtId="4" fontId="9" fillId="0" borderId="25" xfId="0" applyNumberFormat="1" applyFont="1" applyBorder="1"/>
    <xf numFmtId="4" fontId="19" fillId="46" borderId="20" xfId="0" applyNumberFormat="1" applyFont="1" applyFill="1" applyBorder="1" applyAlignment="1">
      <alignment horizontal="left"/>
    </xf>
    <xf numFmtId="4" fontId="19" fillId="46" borderId="22" xfId="0" applyNumberFormat="1" applyFont="1" applyFill="1" applyBorder="1" applyAlignment="1">
      <alignment horizontal="left"/>
    </xf>
    <xf numFmtId="4" fontId="81" fillId="0" borderId="10" xfId="0" applyNumberFormat="1" applyFont="1" applyBorder="1"/>
    <xf numFmtId="0" fontId="81" fillId="0" borderId="0" xfId="0" applyFont="1"/>
    <xf numFmtId="0" fontId="81" fillId="0" borderId="13" xfId="0" applyFont="1" applyBorder="1" applyAlignment="1">
      <alignment horizontal="right"/>
    </xf>
    <xf numFmtId="0" fontId="97" fillId="0" borderId="26" xfId="603" applyFont="1" applyFill="1" applyBorder="1" applyAlignment="1">
      <alignment horizontal="right" wrapText="1"/>
    </xf>
    <xf numFmtId="0" fontId="97" fillId="0" borderId="19" xfId="603" applyFont="1" applyBorder="1" applyAlignment="1">
      <alignment wrapText="1"/>
    </xf>
    <xf numFmtId="0" fontId="97" fillId="0" borderId="19" xfId="603" applyFont="1" applyBorder="1" applyAlignment="1">
      <alignment horizontal="center"/>
    </xf>
    <xf numFmtId="3" fontId="97" fillId="0" borderId="19" xfId="603" applyNumberFormat="1" applyFont="1" applyBorder="1"/>
    <xf numFmtId="0" fontId="19" fillId="48" borderId="27" xfId="603" applyFont="1" applyFill="1" applyBorder="1" applyAlignment="1">
      <alignment horizontal="center" wrapText="1"/>
    </xf>
    <xf numFmtId="0" fontId="19" fillId="48" borderId="28" xfId="603" applyFont="1" applyFill="1" applyBorder="1" applyAlignment="1">
      <alignment horizontal="center" wrapText="1"/>
    </xf>
    <xf numFmtId="3" fontId="19" fillId="48" borderId="28" xfId="603" applyNumberFormat="1" applyFont="1" applyFill="1" applyBorder="1" applyAlignment="1">
      <alignment horizontal="center" wrapText="1"/>
    </xf>
    <xf numFmtId="0" fontId="19" fillId="48" borderId="10" xfId="603" applyFont="1" applyFill="1" applyBorder="1" applyAlignment="1">
      <alignment horizontal="center" wrapText="1"/>
    </xf>
    <xf numFmtId="0" fontId="19" fillId="48" borderId="11" xfId="603" applyFont="1" applyFill="1" applyBorder="1" applyAlignment="1">
      <alignment horizontal="center" wrapText="1"/>
    </xf>
    <xf numFmtId="0" fontId="19" fillId="48" borderId="29" xfId="603" applyFont="1" applyFill="1" applyBorder="1" applyAlignment="1">
      <alignment horizontal="center" wrapText="1"/>
    </xf>
    <xf numFmtId="0" fontId="19" fillId="48" borderId="30" xfId="603" applyFont="1" applyFill="1" applyBorder="1" applyAlignment="1">
      <alignment horizontal="center" wrapText="1"/>
    </xf>
    <xf numFmtId="3" fontId="19" fillId="48" borderId="30" xfId="603" applyNumberFormat="1" applyFont="1" applyFill="1" applyBorder="1" applyAlignment="1">
      <alignment horizontal="center" wrapText="1"/>
    </xf>
    <xf numFmtId="3" fontId="19" fillId="48" borderId="31" xfId="603" applyNumberFormat="1" applyFont="1" applyFill="1" applyBorder="1" applyAlignment="1">
      <alignment horizontal="center" wrapText="1"/>
    </xf>
    <xf numFmtId="3" fontId="19" fillId="0" borderId="32" xfId="603" applyNumberFormat="1" applyFont="1" applyFill="1" applyBorder="1" applyAlignment="1">
      <alignment wrapText="1"/>
    </xf>
    <xf numFmtId="3" fontId="26" fillId="0" borderId="11" xfId="603" applyNumberFormat="1" applyFont="1" applyBorder="1"/>
    <xf numFmtId="3" fontId="97" fillId="0" borderId="33" xfId="603" applyNumberFormat="1" applyFont="1" applyBorder="1"/>
    <xf numFmtId="3" fontId="26" fillId="0" borderId="34" xfId="603" applyNumberFormat="1" applyFont="1" applyBorder="1"/>
    <xf numFmtId="3" fontId="19" fillId="48" borderId="35" xfId="603" applyNumberFormat="1" applyFont="1" applyFill="1" applyBorder="1" applyAlignment="1">
      <alignment horizontal="center" wrapText="1"/>
    </xf>
    <xf numFmtId="3" fontId="94" fillId="0" borderId="11" xfId="603" applyNumberFormat="1" applyFont="1" applyBorder="1"/>
    <xf numFmtId="3" fontId="95" fillId="0" borderId="34" xfId="603" applyNumberFormat="1" applyFont="1" applyBorder="1"/>
    <xf numFmtId="3" fontId="94" fillId="0" borderId="34" xfId="603" applyNumberFormat="1" applyFont="1" applyBorder="1"/>
    <xf numFmtId="3" fontId="19" fillId="48" borderId="36" xfId="603" applyNumberFormat="1" applyFont="1" applyFill="1" applyBorder="1" applyAlignment="1">
      <alignment horizontal="center" vertical="center" wrapText="1"/>
    </xf>
    <xf numFmtId="3" fontId="19" fillId="0" borderId="37" xfId="603" applyNumberFormat="1" applyFont="1" applyFill="1" applyBorder="1" applyAlignment="1">
      <alignment horizontal="center" vertical="center" wrapText="1"/>
    </xf>
    <xf numFmtId="3" fontId="26" fillId="0" borderId="38" xfId="603" applyNumberFormat="1" applyFont="1" applyBorder="1" applyAlignment="1">
      <alignment horizontal="center" vertical="center"/>
    </xf>
    <xf numFmtId="3" fontId="97" fillId="0" borderId="39" xfId="603" applyNumberFormat="1" applyFont="1" applyBorder="1" applyAlignment="1">
      <alignment horizontal="center" vertical="center"/>
    </xf>
    <xf numFmtId="3" fontId="26" fillId="0" borderId="40" xfId="603" applyNumberFormat="1" applyFont="1" applyBorder="1" applyAlignment="1">
      <alignment horizontal="center" vertical="center"/>
    </xf>
    <xf numFmtId="3" fontId="19" fillId="48" borderId="41" xfId="603" applyNumberFormat="1" applyFont="1" applyFill="1" applyBorder="1" applyAlignment="1">
      <alignment horizontal="center" vertical="center" wrapText="1"/>
    </xf>
    <xf numFmtId="168" fontId="97" fillId="0" borderId="39" xfId="658" applyNumberFormat="1" applyFont="1" applyBorder="1" applyAlignment="1">
      <alignment horizontal="center" vertical="center"/>
    </xf>
    <xf numFmtId="168" fontId="26" fillId="0" borderId="40" xfId="658" applyNumberFormat="1" applyFont="1" applyBorder="1" applyAlignment="1">
      <alignment horizontal="center" vertical="center"/>
    </xf>
    <xf numFmtId="168" fontId="26" fillId="0" borderId="38" xfId="658" applyNumberFormat="1" applyFont="1" applyBorder="1" applyAlignment="1">
      <alignment horizontal="center" vertical="center"/>
    </xf>
    <xf numFmtId="0" fontId="98" fillId="48" borderId="42" xfId="603" applyFont="1" applyFill="1" applyBorder="1"/>
    <xf numFmtId="0" fontId="98" fillId="48" borderId="43" xfId="603" applyFont="1" applyFill="1" applyBorder="1"/>
    <xf numFmtId="0" fontId="98" fillId="48" borderId="44" xfId="603" applyFont="1" applyFill="1" applyBorder="1"/>
    <xf numFmtId="0" fontId="26" fillId="0" borderId="0" xfId="603" applyFont="1"/>
    <xf numFmtId="0" fontId="26" fillId="0" borderId="12" xfId="603" applyFont="1" applyBorder="1"/>
    <xf numFmtId="0" fontId="26" fillId="0" borderId="10" xfId="603" applyFont="1" applyBorder="1"/>
    <xf numFmtId="0" fontId="97" fillId="0" borderId="12" xfId="603" applyFont="1" applyBorder="1"/>
    <xf numFmtId="0" fontId="97" fillId="0" borderId="0" xfId="603" applyFont="1"/>
    <xf numFmtId="0" fontId="9" fillId="0" borderId="12" xfId="603" applyFont="1" applyBorder="1"/>
    <xf numFmtId="0" fontId="98" fillId="48" borderId="36" xfId="603" applyFont="1" applyFill="1" applyBorder="1" applyAlignment="1">
      <alignment horizontal="center" vertical="center"/>
    </xf>
    <xf numFmtId="0" fontId="98" fillId="48" borderId="45" xfId="603" applyFont="1" applyFill="1" applyBorder="1"/>
    <xf numFmtId="0" fontId="98" fillId="48" borderId="46" xfId="603" applyFont="1" applyFill="1" applyBorder="1"/>
    <xf numFmtId="0" fontId="26" fillId="0" borderId="0" xfId="603" applyFont="1" applyAlignment="1">
      <alignment horizontal="center" vertical="center"/>
    </xf>
    <xf numFmtId="1" fontId="19" fillId="48" borderId="36" xfId="603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right"/>
    </xf>
    <xf numFmtId="168" fontId="21" fillId="48" borderId="10" xfId="0" applyNumberFormat="1" applyFont="1" applyFill="1" applyBorder="1"/>
    <xf numFmtId="0" fontId="19" fillId="48" borderId="47" xfId="603" applyFont="1" applyFill="1" applyBorder="1" applyAlignment="1">
      <alignment horizontal="center" wrapText="1"/>
    </xf>
    <xf numFmtId="0" fontId="19" fillId="48" borderId="48" xfId="603" applyFont="1" applyFill="1" applyBorder="1" applyAlignment="1">
      <alignment horizontal="center" wrapText="1"/>
    </xf>
    <xf numFmtId="0" fontId="19" fillId="0" borderId="14" xfId="603" applyFont="1" applyBorder="1" applyAlignment="1">
      <alignment horizontal="center" wrapText="1"/>
    </xf>
    <xf numFmtId="0" fontId="19" fillId="0" borderId="16" xfId="603" applyFont="1" applyBorder="1" applyAlignment="1">
      <alignment horizontal="center" wrapText="1"/>
    </xf>
    <xf numFmtId="0" fontId="9" fillId="0" borderId="13" xfId="603" applyFont="1" applyBorder="1" applyAlignment="1">
      <alignment horizontal="center"/>
    </xf>
    <xf numFmtId="0" fontId="9" fillId="0" borderId="25" xfId="603" applyFont="1" applyBorder="1" applyAlignment="1">
      <alignment horizontal="center"/>
    </xf>
    <xf numFmtId="0" fontId="97" fillId="0" borderId="13" xfId="603" applyFont="1" applyBorder="1" applyAlignment="1">
      <alignment horizontal="center"/>
    </xf>
    <xf numFmtId="0" fontId="97" fillId="0" borderId="25" xfId="603" applyFont="1" applyBorder="1" applyAlignment="1">
      <alignment horizontal="center"/>
    </xf>
    <xf numFmtId="0" fontId="9" fillId="0" borderId="23" xfId="603" applyFont="1" applyBorder="1" applyAlignment="1">
      <alignment horizontal="center"/>
    </xf>
    <xf numFmtId="0" fontId="9" fillId="0" borderId="49" xfId="603" applyFont="1" applyBorder="1" applyAlignment="1">
      <alignment horizontal="center"/>
    </xf>
    <xf numFmtId="0" fontId="9" fillId="0" borderId="14" xfId="603" applyFont="1" applyBorder="1" applyAlignment="1">
      <alignment horizontal="left"/>
    </xf>
    <xf numFmtId="0" fontId="9" fillId="0" borderId="16" xfId="603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10" fontId="21" fillId="47" borderId="10" xfId="658" applyNumberFormat="1" applyFont="1" applyFill="1" applyBorder="1" applyAlignment="1">
      <alignment horizontal="center" vertical="center"/>
    </xf>
    <xf numFmtId="1" fontId="97" fillId="0" borderId="12" xfId="603" applyNumberFormat="1" applyFont="1" applyBorder="1"/>
    <xf numFmtId="3" fontId="9" fillId="0" borderId="39" xfId="603" applyNumberFormat="1" applyFont="1" applyBorder="1" applyAlignment="1">
      <alignment horizontal="center" vertical="center"/>
    </xf>
    <xf numFmtId="168" fontId="71" fillId="46" borderId="10" xfId="508" applyNumberFormat="1" applyFont="1" applyFill="1" applyBorder="1"/>
    <xf numFmtId="168" fontId="54" fillId="0" borderId="12" xfId="508" applyNumberFormat="1" applyFont="1" applyBorder="1"/>
    <xf numFmtId="0" fontId="19" fillId="46" borderId="10" xfId="394" applyFont="1" applyFill="1" applyBorder="1" applyAlignment="1">
      <alignment horizontal="center" vertical="center"/>
    </xf>
    <xf numFmtId="168" fontId="72" fillId="46" borderId="10" xfId="508" applyNumberFormat="1" applyFont="1" applyFill="1" applyBorder="1"/>
    <xf numFmtId="0" fontId="58" fillId="0" borderId="0" xfId="508" applyFont="1" applyFill="1"/>
    <xf numFmtId="0" fontId="126" fillId="0" borderId="0" xfId="508"/>
    <xf numFmtId="0" fontId="57" fillId="0" borderId="0" xfId="508" applyFont="1" applyFill="1"/>
    <xf numFmtId="0" fontId="54" fillId="0" borderId="0" xfId="508" applyFont="1" applyFill="1"/>
    <xf numFmtId="173" fontId="54" fillId="0" borderId="50" xfId="508" applyNumberFormat="1" applyFont="1" applyBorder="1"/>
    <xf numFmtId="173" fontId="54" fillId="0" borderId="51" xfId="508" applyNumberFormat="1" applyFont="1" applyBorder="1"/>
    <xf numFmtId="173" fontId="71" fillId="46" borderId="51" xfId="508" applyNumberFormat="1" applyFont="1" applyFill="1" applyBorder="1"/>
    <xf numFmtId="173" fontId="54" fillId="0" borderId="24" xfId="508" applyNumberFormat="1" applyFont="1" applyBorder="1"/>
    <xf numFmtId="173" fontId="56" fillId="0" borderId="28" xfId="508" applyNumberFormat="1" applyFont="1" applyFill="1" applyBorder="1"/>
    <xf numFmtId="173" fontId="56" fillId="0" borderId="27" xfId="508" applyNumberFormat="1" applyFont="1" applyFill="1" applyBorder="1"/>
    <xf numFmtId="0" fontId="56" fillId="0" borderId="52" xfId="508" applyFont="1" applyFill="1" applyBorder="1"/>
    <xf numFmtId="0" fontId="54" fillId="0" borderId="0" xfId="508" applyFont="1" applyBorder="1"/>
    <xf numFmtId="0" fontId="54" fillId="0" borderId="10" xfId="508" applyFont="1" applyBorder="1"/>
    <xf numFmtId="173" fontId="54" fillId="0" borderId="19" xfId="508" applyNumberFormat="1" applyFont="1" applyBorder="1"/>
    <xf numFmtId="173" fontId="54" fillId="0" borderId="53" xfId="508" applyNumberFormat="1" applyFont="1" applyBorder="1"/>
    <xf numFmtId="173" fontId="71" fillId="46" borderId="54" xfId="508" applyNumberFormat="1" applyFont="1" applyFill="1" applyBorder="1"/>
    <xf numFmtId="173" fontId="54" fillId="0" borderId="54" xfId="508" applyNumberFormat="1" applyFont="1" applyBorder="1"/>
    <xf numFmtId="0" fontId="54" fillId="0" borderId="39" xfId="508" applyFont="1" applyBorder="1"/>
    <xf numFmtId="168" fontId="71" fillId="46" borderId="12" xfId="508" applyNumberFormat="1" applyFont="1" applyFill="1" applyBorder="1"/>
    <xf numFmtId="168" fontId="56" fillId="0" borderId="12" xfId="708" applyNumberFormat="1" applyFont="1" applyFill="1" applyBorder="1"/>
    <xf numFmtId="168" fontId="56" fillId="0" borderId="11" xfId="708" applyNumberFormat="1" applyFont="1" applyFill="1" applyBorder="1"/>
    <xf numFmtId="168" fontId="71" fillId="46" borderId="10" xfId="708" applyNumberFormat="1" applyFont="1" applyFill="1" applyBorder="1"/>
    <xf numFmtId="168" fontId="56" fillId="0" borderId="10" xfId="708" applyNumberFormat="1" applyFont="1" applyFill="1" applyBorder="1"/>
    <xf numFmtId="168" fontId="56" fillId="0" borderId="10" xfId="508" applyNumberFormat="1" applyFont="1" applyFill="1" applyBorder="1"/>
    <xf numFmtId="10" fontId="54" fillId="0" borderId="12" xfId="508" applyNumberFormat="1" applyFont="1" applyBorder="1"/>
    <xf numFmtId="173" fontId="54" fillId="0" borderId="10" xfId="508" applyNumberFormat="1" applyFont="1" applyBorder="1"/>
    <xf numFmtId="173" fontId="54" fillId="0" borderId="20" xfId="508" applyNumberFormat="1" applyFont="1" applyBorder="1"/>
    <xf numFmtId="173" fontId="71" fillId="46" borderId="12" xfId="508" applyNumberFormat="1" applyFont="1" applyFill="1" applyBorder="1"/>
    <xf numFmtId="173" fontId="54" fillId="0" borderId="12" xfId="508" applyNumberFormat="1" applyFont="1" applyBorder="1"/>
    <xf numFmtId="168" fontId="54" fillId="0" borderId="20" xfId="508" applyNumberFormat="1" applyFont="1" applyBorder="1"/>
    <xf numFmtId="168" fontId="54" fillId="46" borderId="12" xfId="508" applyNumberFormat="1" applyFont="1" applyFill="1" applyBorder="1"/>
    <xf numFmtId="168" fontId="72" fillId="46" borderId="12" xfId="508" applyNumberFormat="1" applyFont="1" applyFill="1" applyBorder="1"/>
    <xf numFmtId="168" fontId="54" fillId="0" borderId="11" xfId="508" applyNumberFormat="1" applyFont="1" applyBorder="1"/>
    <xf numFmtId="168" fontId="54" fillId="0" borderId="10" xfId="508" applyNumberFormat="1" applyFont="1" applyBorder="1"/>
    <xf numFmtId="0" fontId="54" fillId="0" borderId="12" xfId="508" applyFont="1" applyBorder="1"/>
    <xf numFmtId="0" fontId="54" fillId="0" borderId="38" xfId="508" applyFont="1" applyBorder="1"/>
    <xf numFmtId="3" fontId="54" fillId="0" borderId="18" xfId="508" applyNumberFormat="1" applyFont="1" applyBorder="1"/>
    <xf numFmtId="3" fontId="54" fillId="0" borderId="17" xfId="508" applyNumberFormat="1" applyFont="1" applyBorder="1"/>
    <xf numFmtId="3" fontId="71" fillId="46" borderId="55" xfId="508" applyNumberFormat="1" applyFont="1" applyFill="1" applyBorder="1"/>
    <xf numFmtId="3" fontId="54" fillId="0" borderId="55" xfId="508" applyNumberFormat="1" applyFont="1" applyBorder="1"/>
    <xf numFmtId="0" fontId="54" fillId="0" borderId="56" xfId="508" applyFont="1" applyBorder="1"/>
    <xf numFmtId="0" fontId="54" fillId="0" borderId="57" xfId="508" applyFont="1" applyBorder="1"/>
    <xf numFmtId="0" fontId="54" fillId="0" borderId="35" xfId="508" applyFont="1" applyBorder="1"/>
    <xf numFmtId="0" fontId="54" fillId="46" borderId="30" xfId="508" applyFont="1" applyFill="1" applyBorder="1"/>
    <xf numFmtId="0" fontId="72" fillId="46" borderId="30" xfId="508" applyFont="1" applyFill="1" applyBorder="1"/>
    <xf numFmtId="0" fontId="54" fillId="0" borderId="30" xfId="508" applyFont="1" applyBorder="1"/>
    <xf numFmtId="0" fontId="54" fillId="0" borderId="58" xfId="508" applyFont="1" applyBorder="1"/>
    <xf numFmtId="0" fontId="54" fillId="0" borderId="36" xfId="508" applyFont="1" applyBorder="1"/>
    <xf numFmtId="0" fontId="55" fillId="0" borderId="59" xfId="508" applyFont="1" applyBorder="1"/>
    <xf numFmtId="0" fontId="54" fillId="0" borderId="60" xfId="508" applyFont="1" applyBorder="1"/>
    <xf numFmtId="0" fontId="54" fillId="0" borderId="48" xfId="508" applyFont="1" applyBorder="1"/>
    <xf numFmtId="0" fontId="54" fillId="0" borderId="0" xfId="508" applyFont="1"/>
    <xf numFmtId="0" fontId="53" fillId="0" borderId="0" xfId="508" applyFont="1"/>
    <xf numFmtId="4" fontId="81" fillId="48" borderId="10" xfId="0" applyNumberFormat="1" applyFont="1" applyFill="1" applyBorder="1"/>
    <xf numFmtId="4" fontId="60" fillId="0" borderId="49" xfId="0" applyNumberFormat="1" applyFont="1" applyBorder="1"/>
    <xf numFmtId="0" fontId="0" fillId="0" borderId="24" xfId="0" applyFont="1" applyBorder="1" applyAlignment="1">
      <alignment horizontal="center"/>
    </xf>
    <xf numFmtId="0" fontId="0" fillId="0" borderId="23" xfId="0" applyFont="1" applyBorder="1" applyAlignment="1">
      <alignment wrapText="1"/>
    </xf>
    <xf numFmtId="4" fontId="60" fillId="0" borderId="25" xfId="0" applyNumberFormat="1" applyFont="1" applyBorder="1"/>
    <xf numFmtId="0" fontId="0" fillId="0" borderId="13" xfId="0" applyFont="1" applyBorder="1" applyAlignment="1">
      <alignment wrapText="1"/>
    </xf>
    <xf numFmtId="0" fontId="19" fillId="46" borderId="16" xfId="0" applyFont="1" applyFill="1" applyBorder="1" applyAlignment="1">
      <alignment horizontal="center" vertical="center" wrapText="1"/>
    </xf>
    <xf numFmtId="0" fontId="19" fillId="46" borderId="15" xfId="0" applyFont="1" applyFill="1" applyBorder="1" applyAlignment="1">
      <alignment horizontal="center" vertical="center" wrapText="1"/>
    </xf>
    <xf numFmtId="4" fontId="19" fillId="46" borderId="24" xfId="0" applyNumberFormat="1" applyFont="1" applyFill="1" applyBorder="1" applyAlignment="1">
      <alignment horizontal="right"/>
    </xf>
    <xf numFmtId="4" fontId="81" fillId="0" borderId="25" xfId="0" applyNumberFormat="1" applyFont="1" applyBorder="1"/>
    <xf numFmtId="0" fontId="19" fillId="46" borderId="16" xfId="0" applyFont="1" applyFill="1" applyBorder="1" applyAlignment="1">
      <alignment horizontal="center" vertical="center"/>
    </xf>
    <xf numFmtId="3" fontId="19" fillId="0" borderId="61" xfId="603" applyNumberFormat="1" applyFont="1" applyFill="1" applyBorder="1" applyAlignment="1">
      <alignment horizontal="center" vertical="center" wrapText="1"/>
    </xf>
    <xf numFmtId="3" fontId="26" fillId="0" borderId="21" xfId="603" applyNumberFormat="1" applyFont="1" applyBorder="1" applyAlignment="1">
      <alignment horizontal="center" vertical="center"/>
    </xf>
    <xf numFmtId="3" fontId="97" fillId="0" borderId="62" xfId="603" applyNumberFormat="1" applyFont="1" applyBorder="1" applyAlignment="1">
      <alignment horizontal="center" vertical="center"/>
    </xf>
    <xf numFmtId="3" fontId="94" fillId="0" borderId="21" xfId="603" applyNumberFormat="1" applyFont="1" applyBorder="1" applyAlignment="1">
      <alignment horizontal="center" vertical="center"/>
    </xf>
    <xf numFmtId="3" fontId="95" fillId="0" borderId="63" xfId="603" applyNumberFormat="1" applyFont="1" applyBorder="1" applyAlignment="1">
      <alignment horizontal="center" vertical="center"/>
    </xf>
    <xf numFmtId="3" fontId="19" fillId="48" borderId="64" xfId="603" applyNumberFormat="1" applyFont="1" applyFill="1" applyBorder="1" applyAlignment="1">
      <alignment horizontal="center" vertical="center" wrapText="1"/>
    </xf>
    <xf numFmtId="3" fontId="94" fillId="0" borderId="63" xfId="603" applyNumberFormat="1" applyFont="1" applyBorder="1" applyAlignment="1">
      <alignment horizontal="center" vertical="center"/>
    </xf>
    <xf numFmtId="168" fontId="97" fillId="0" borderId="21" xfId="658" applyNumberFormat="1" applyFont="1" applyBorder="1" applyAlignment="1">
      <alignment horizontal="center" vertical="center"/>
    </xf>
    <xf numFmtId="168" fontId="26" fillId="0" borderId="21" xfId="658" applyNumberFormat="1" applyFont="1" applyBorder="1" applyAlignment="1">
      <alignment horizontal="center" vertical="center"/>
    </xf>
    <xf numFmtId="3" fontId="95" fillId="0" borderId="62" xfId="603" applyNumberFormat="1" applyFont="1" applyBorder="1" applyAlignment="1">
      <alignment horizontal="center" vertical="center"/>
    </xf>
    <xf numFmtId="0" fontId="97" fillId="0" borderId="10" xfId="603" applyFont="1" applyBorder="1"/>
    <xf numFmtId="1" fontId="97" fillId="0" borderId="10" xfId="603" applyNumberFormat="1" applyFont="1" applyBorder="1"/>
    <xf numFmtId="0" fontId="9" fillId="0" borderId="10" xfId="603" applyFont="1" applyBorder="1"/>
    <xf numFmtId="0" fontId="19" fillId="46" borderId="65" xfId="0" applyFont="1" applyFill="1" applyBorder="1" applyAlignment="1">
      <alignment horizontal="center" vertical="center"/>
    </xf>
    <xf numFmtId="0" fontId="19" fillId="46" borderId="66" xfId="0" applyFont="1" applyFill="1" applyBorder="1" applyAlignment="1">
      <alignment horizontal="center" vertical="center"/>
    </xf>
    <xf numFmtId="0" fontId="26" fillId="0" borderId="14" xfId="603" applyFont="1" applyBorder="1"/>
    <xf numFmtId="0" fontId="26" fillId="0" borderId="15" xfId="603" applyFont="1" applyBorder="1"/>
    <xf numFmtId="0" fontId="26" fillId="0" borderId="16" xfId="603" applyFont="1" applyBorder="1"/>
    <xf numFmtId="0" fontId="26" fillId="0" borderId="13" xfId="603" applyFont="1" applyBorder="1"/>
    <xf numFmtId="0" fontId="26" fillId="0" borderId="25" xfId="603" applyFont="1" applyBorder="1"/>
    <xf numFmtId="0" fontId="97" fillId="0" borderId="13" xfId="603" applyFont="1" applyBorder="1"/>
    <xf numFmtId="0" fontId="9" fillId="0" borderId="13" xfId="603" applyFont="1" applyBorder="1"/>
    <xf numFmtId="0" fontId="26" fillId="0" borderId="23" xfId="603" applyFont="1" applyBorder="1"/>
    <xf numFmtId="0" fontId="26" fillId="0" borderId="24" xfId="603" applyFont="1" applyBorder="1"/>
    <xf numFmtId="0" fontId="26" fillId="0" borderId="26" xfId="603" applyFont="1" applyBorder="1"/>
    <xf numFmtId="0" fontId="26" fillId="0" borderId="19" xfId="603" applyFont="1" applyBorder="1"/>
    <xf numFmtId="3" fontId="26" fillId="0" borderId="37" xfId="603" applyNumberFormat="1" applyFont="1" applyBorder="1" applyAlignment="1">
      <alignment horizontal="center" vertical="center"/>
    </xf>
    <xf numFmtId="3" fontId="97" fillId="0" borderId="38" xfId="603" applyNumberFormat="1" applyFont="1" applyBorder="1" applyAlignment="1">
      <alignment horizontal="center" vertical="center"/>
    </xf>
    <xf numFmtId="3" fontId="26" fillId="0" borderId="61" xfId="603" applyNumberFormat="1" applyFont="1" applyBorder="1" applyAlignment="1">
      <alignment horizontal="center" vertical="center"/>
    </xf>
    <xf numFmtId="3" fontId="97" fillId="0" borderId="21" xfId="603" applyNumberFormat="1" applyFont="1" applyBorder="1" applyAlignment="1">
      <alignment horizontal="center" vertical="center"/>
    </xf>
    <xf numFmtId="3" fontId="26" fillId="0" borderId="63" xfId="603" applyNumberFormat="1" applyFont="1" applyBorder="1" applyAlignment="1">
      <alignment horizontal="center" vertical="center"/>
    </xf>
    <xf numFmtId="3" fontId="9" fillId="0" borderId="38" xfId="603" applyNumberFormat="1" applyFont="1" applyBorder="1" applyAlignment="1">
      <alignment horizontal="center" vertical="center"/>
    </xf>
    <xf numFmtId="3" fontId="19" fillId="48" borderId="59" xfId="603" applyNumberFormat="1" applyFont="1" applyFill="1" applyBorder="1" applyAlignment="1">
      <alignment horizontal="center" vertical="center" wrapText="1"/>
    </xf>
    <xf numFmtId="3" fontId="26" fillId="0" borderId="67" xfId="603" applyNumberFormat="1" applyFont="1" applyBorder="1" applyAlignment="1">
      <alignment horizontal="center" vertical="center"/>
    </xf>
    <xf numFmtId="3" fontId="26" fillId="0" borderId="56" xfId="603" applyNumberFormat="1" applyFont="1" applyBorder="1" applyAlignment="1">
      <alignment horizontal="center" vertical="center"/>
    </xf>
    <xf numFmtId="1" fontId="97" fillId="0" borderId="22" xfId="603" applyNumberFormat="1" applyFont="1" applyBorder="1"/>
    <xf numFmtId="0" fontId="97" fillId="0" borderId="22" xfId="603" applyFont="1" applyBorder="1"/>
    <xf numFmtId="0" fontId="9" fillId="0" borderId="23" xfId="603" applyFont="1" applyBorder="1"/>
    <xf numFmtId="0" fontId="9" fillId="0" borderId="51" xfId="603" applyFont="1" applyBorder="1"/>
    <xf numFmtId="0" fontId="9" fillId="0" borderId="68" xfId="603" applyFont="1" applyBorder="1"/>
    <xf numFmtId="0" fontId="26" fillId="0" borderId="69" xfId="603" applyFont="1" applyBorder="1"/>
    <xf numFmtId="0" fontId="26" fillId="0" borderId="70" xfId="603" applyFont="1" applyBorder="1"/>
    <xf numFmtId="0" fontId="26" fillId="0" borderId="22" xfId="603" applyFont="1" applyBorder="1"/>
    <xf numFmtId="0" fontId="9" fillId="0" borderId="22" xfId="603" applyFont="1" applyBorder="1"/>
    <xf numFmtId="0" fontId="9" fillId="0" borderId="13" xfId="0" applyFont="1" applyBorder="1" applyAlignment="1">
      <alignment horizontal="right"/>
    </xf>
    <xf numFmtId="4" fontId="9" fillId="48" borderId="10" xfId="0" applyNumberFormat="1" applyFont="1" applyFill="1" applyBorder="1"/>
    <xf numFmtId="4" fontId="9" fillId="0" borderId="10" xfId="0" applyNumberFormat="1" applyFont="1" applyFill="1" applyBorder="1"/>
    <xf numFmtId="4" fontId="81" fillId="0" borderId="10" xfId="0" applyNumberFormat="1" applyFont="1" applyFill="1" applyBorder="1"/>
    <xf numFmtId="0" fontId="99" fillId="47" borderId="0" xfId="394" applyFont="1" applyFill="1" applyBorder="1" applyAlignment="1">
      <alignment horizontal="center" vertical="center"/>
    </xf>
    <xf numFmtId="4" fontId="9" fillId="0" borderId="0" xfId="0" applyNumberFormat="1" applyFont="1"/>
    <xf numFmtId="0" fontId="19" fillId="46" borderId="69" xfId="0" applyFont="1" applyFill="1" applyBorder="1" applyAlignment="1">
      <alignment horizontal="center" vertical="center"/>
    </xf>
    <xf numFmtId="4" fontId="9" fillId="0" borderId="12" xfId="0" applyNumberFormat="1" applyFont="1" applyBorder="1"/>
    <xf numFmtId="4" fontId="81" fillId="0" borderId="12" xfId="0" applyNumberFormat="1" applyFont="1" applyBorder="1"/>
    <xf numFmtId="4" fontId="19" fillId="46" borderId="51" xfId="0" applyNumberFormat="1" applyFont="1" applyFill="1" applyBorder="1" applyAlignment="1">
      <alignment horizontal="right"/>
    </xf>
    <xf numFmtId="4" fontId="9" fillId="0" borderId="12" xfId="0" applyNumberFormat="1" applyFont="1" applyFill="1" applyBorder="1"/>
    <xf numFmtId="4" fontId="19" fillId="46" borderId="49" xfId="0" applyNumberFormat="1" applyFont="1" applyFill="1" applyBorder="1" applyAlignment="1">
      <alignment horizontal="right"/>
    </xf>
    <xf numFmtId="4" fontId="9" fillId="0" borderId="25" xfId="0" applyNumberFormat="1" applyFont="1" applyFill="1" applyBorder="1"/>
    <xf numFmtId="4" fontId="100" fillId="46" borderId="20" xfId="0" applyNumberFormat="1" applyFont="1" applyFill="1" applyBorder="1" applyAlignment="1">
      <alignment horizontal="right"/>
    </xf>
    <xf numFmtId="4" fontId="100" fillId="46" borderId="22" xfId="0" applyNumberFormat="1" applyFont="1" applyFill="1" applyBorder="1" applyAlignment="1">
      <alignment horizontal="right"/>
    </xf>
    <xf numFmtId="4" fontId="81" fillId="0" borderId="12" xfId="0" applyNumberFormat="1" applyFont="1" applyFill="1" applyBorder="1"/>
    <xf numFmtId="4" fontId="81" fillId="0" borderId="25" xfId="0" applyNumberFormat="1" applyFont="1" applyFill="1" applyBorder="1"/>
    <xf numFmtId="0" fontId="9" fillId="0" borderId="26" xfId="0" applyFont="1" applyBorder="1" applyAlignment="1">
      <alignment wrapText="1"/>
    </xf>
    <xf numFmtId="4" fontId="9" fillId="0" borderId="19" xfId="0" applyNumberFormat="1" applyFont="1" applyFill="1" applyBorder="1"/>
    <xf numFmtId="4" fontId="9" fillId="0" borderId="54" xfId="0" applyNumberFormat="1" applyFont="1" applyFill="1" applyBorder="1"/>
    <xf numFmtId="4" fontId="9" fillId="0" borderId="71" xfId="0" applyNumberFormat="1" applyFont="1" applyFill="1" applyBorder="1"/>
    <xf numFmtId="0" fontId="19" fillId="46" borderId="32" xfId="0" applyFont="1" applyFill="1" applyBorder="1" applyAlignment="1">
      <alignment horizontal="center" vertical="center" wrapText="1"/>
    </xf>
    <xf numFmtId="166" fontId="0" fillId="0" borderId="11" xfId="72" applyFont="1" applyBorder="1" applyAlignment="1">
      <alignment horizontal="center"/>
    </xf>
    <xf numFmtId="166" fontId="0" fillId="0" borderId="34" xfId="72" applyFont="1" applyBorder="1" applyAlignment="1">
      <alignment horizontal="center"/>
    </xf>
    <xf numFmtId="0" fontId="81" fillId="0" borderId="18" xfId="394" applyFont="1" applyFill="1" applyBorder="1" applyAlignment="1">
      <alignment horizontal="right"/>
    </xf>
    <xf numFmtId="0" fontId="81" fillId="47" borderId="18" xfId="394" applyFont="1" applyFill="1" applyBorder="1" applyAlignment="1">
      <alignment horizontal="center" vertical="center"/>
    </xf>
    <xf numFmtId="168" fontId="81" fillId="0" borderId="10" xfId="658" applyNumberFormat="1" applyFont="1" applyFill="1" applyBorder="1" applyAlignment="1" applyProtection="1">
      <alignment horizontal="center" vertical="center"/>
      <protection locked="0"/>
    </xf>
    <xf numFmtId="0" fontId="26" fillId="0" borderId="72" xfId="603" applyFont="1" applyBorder="1"/>
    <xf numFmtId="4" fontId="26" fillId="0" borderId="72" xfId="603" applyNumberFormat="1" applyFont="1" applyBorder="1"/>
    <xf numFmtId="0" fontId="98" fillId="0" borderId="72" xfId="603" applyFont="1" applyBorder="1"/>
    <xf numFmtId="4" fontId="98" fillId="0" borderId="72" xfId="603" applyNumberFormat="1" applyFont="1" applyBorder="1"/>
    <xf numFmtId="0" fontId="98" fillId="48" borderId="73" xfId="603" applyFont="1" applyFill="1" applyBorder="1" applyAlignment="1">
      <alignment horizontal="center" vertical="center" wrapText="1"/>
    </xf>
    <xf numFmtId="4" fontId="26" fillId="0" borderId="74" xfId="603" applyNumberFormat="1" applyFont="1" applyBorder="1"/>
    <xf numFmtId="0" fontId="98" fillId="48" borderId="11" xfId="603" applyFont="1" applyFill="1" applyBorder="1" applyAlignment="1">
      <alignment horizontal="left" vertical="center"/>
    </xf>
    <xf numFmtId="0" fontId="98" fillId="48" borderId="20" xfId="603" applyFont="1" applyFill="1" applyBorder="1" applyAlignment="1">
      <alignment horizontal="center" vertical="center" wrapText="1"/>
    </xf>
    <xf numFmtId="0" fontId="98" fillId="48" borderId="12" xfId="603" applyFont="1" applyFill="1" applyBorder="1" applyAlignment="1">
      <alignment horizontal="center" vertical="center" wrapText="1"/>
    </xf>
    <xf numFmtId="0" fontId="92" fillId="0" borderId="72" xfId="0" applyFont="1" applyBorder="1"/>
    <xf numFmtId="0" fontId="0" fillId="0" borderId="72" xfId="0" applyBorder="1"/>
    <xf numFmtId="0" fontId="93" fillId="0" borderId="72" xfId="0" applyFont="1" applyBorder="1"/>
    <xf numFmtId="0" fontId="65" fillId="0" borderId="0" xfId="444" applyFont="1" applyBorder="1"/>
    <xf numFmtId="0" fontId="65" fillId="0" borderId="0" xfId="444" applyFont="1" applyBorder="1" applyAlignment="1">
      <alignment horizontal="center" vertical="center"/>
    </xf>
    <xf numFmtId="0" fontId="19" fillId="0" borderId="0" xfId="444" applyFont="1" applyBorder="1" applyAlignment="1">
      <alignment horizontal="center" vertical="center"/>
    </xf>
    <xf numFmtId="0" fontId="18" fillId="0" borderId="0" xfId="444" applyFont="1"/>
    <xf numFmtId="0" fontId="9" fillId="51" borderId="10" xfId="444" applyFont="1" applyFill="1" applyBorder="1"/>
    <xf numFmtId="168" fontId="9" fillId="51" borderId="10" xfId="444" applyNumberFormat="1" applyFont="1" applyFill="1" applyBorder="1"/>
    <xf numFmtId="0" fontId="18" fillId="0" borderId="0" xfId="444" applyFont="1" applyFill="1"/>
    <xf numFmtId="2" fontId="9" fillId="47" borderId="10" xfId="444" applyNumberFormat="1" applyFont="1" applyFill="1" applyBorder="1"/>
    <xf numFmtId="9" fontId="9" fillId="47" borderId="10" xfId="746" applyFont="1" applyFill="1" applyBorder="1"/>
    <xf numFmtId="0" fontId="18" fillId="0" borderId="10" xfId="444" applyFont="1" applyBorder="1"/>
    <xf numFmtId="9" fontId="18" fillId="0" borderId="10" xfId="746" applyFont="1" applyBorder="1"/>
    <xf numFmtId="168" fontId="9" fillId="0" borderId="10" xfId="444" applyNumberFormat="1" applyFont="1" applyFill="1" applyBorder="1"/>
    <xf numFmtId="9" fontId="18" fillId="0" borderId="10" xfId="444" applyNumberFormat="1" applyFont="1" applyBorder="1"/>
    <xf numFmtId="9" fontId="18" fillId="0" borderId="10" xfId="746" applyNumberFormat="1" applyFont="1" applyBorder="1"/>
    <xf numFmtId="9" fontId="9" fillId="47" borderId="10" xfId="726" applyFont="1" applyFill="1" applyBorder="1"/>
    <xf numFmtId="9" fontId="18" fillId="0" borderId="10" xfId="726" applyFont="1" applyBorder="1"/>
    <xf numFmtId="4" fontId="98" fillId="48" borderId="72" xfId="603" applyNumberFormat="1" applyFont="1" applyFill="1" applyBorder="1"/>
    <xf numFmtId="4" fontId="26" fillId="48" borderId="72" xfId="603" applyNumberFormat="1" applyFont="1" applyFill="1" applyBorder="1"/>
    <xf numFmtId="4" fontId="94" fillId="0" borderId="72" xfId="603" applyNumberFormat="1" applyFont="1" applyBorder="1"/>
    <xf numFmtId="0" fontId="94" fillId="0" borderId="0" xfId="603" applyFont="1"/>
    <xf numFmtId="0" fontId="94" fillId="0" borderId="72" xfId="603" applyFont="1" applyBorder="1" applyAlignment="1">
      <alignment horizontal="right"/>
    </xf>
    <xf numFmtId="4" fontId="94" fillId="48" borderId="72" xfId="603" applyNumberFormat="1" applyFont="1" applyFill="1" applyBorder="1"/>
    <xf numFmtId="0" fontId="98" fillId="48" borderId="72" xfId="603" applyFont="1" applyFill="1" applyBorder="1"/>
    <xf numFmtId="0" fontId="94" fillId="48" borderId="72" xfId="603" applyFont="1" applyFill="1" applyBorder="1"/>
    <xf numFmtId="0" fontId="26" fillId="48" borderId="72" xfId="603" applyFont="1" applyFill="1" applyBorder="1"/>
    <xf numFmtId="0" fontId="98" fillId="48" borderId="10" xfId="603" applyFont="1" applyFill="1" applyBorder="1" applyAlignment="1">
      <alignment horizontal="center" vertical="center"/>
    </xf>
    <xf numFmtId="0" fontId="26" fillId="0" borderId="74" xfId="603" applyFont="1" applyBorder="1"/>
    <xf numFmtId="0" fontId="26" fillId="0" borderId="10" xfId="570" applyFont="1" applyBorder="1"/>
    <xf numFmtId="0" fontId="98" fillId="0" borderId="10" xfId="603" applyFont="1" applyBorder="1"/>
    <xf numFmtId="4" fontId="26" fillId="0" borderId="0" xfId="603" applyNumberFormat="1" applyFont="1"/>
    <xf numFmtId="184" fontId="12" fillId="0" borderId="0" xfId="0" applyNumberFormat="1" applyFont="1"/>
    <xf numFmtId="0" fontId="19" fillId="48" borderId="11" xfId="416" applyFont="1" applyFill="1" applyBorder="1" applyAlignment="1">
      <alignment vertical="center"/>
    </xf>
    <xf numFmtId="0" fontId="19" fillId="48" borderId="20" xfId="416" applyFont="1" applyFill="1" applyBorder="1" applyAlignment="1">
      <alignment vertical="center"/>
    </xf>
    <xf numFmtId="0" fontId="19" fillId="48" borderId="10" xfId="416" applyFont="1" applyFill="1" applyBorder="1" applyAlignment="1">
      <alignment horizontal="center" vertical="center"/>
    </xf>
    <xf numFmtId="0" fontId="19" fillId="48" borderId="10" xfId="416" applyFont="1" applyFill="1" applyBorder="1" applyAlignment="1">
      <alignment horizontal="center"/>
    </xf>
    <xf numFmtId="0" fontId="19" fillId="48" borderId="20" xfId="416" applyFont="1" applyFill="1" applyBorder="1" applyAlignment="1">
      <alignment horizontal="center" vertical="center"/>
    </xf>
    <xf numFmtId="0" fontId="19" fillId="0" borderId="10" xfId="416" applyFont="1" applyFill="1" applyBorder="1" applyAlignment="1">
      <alignment wrapText="1"/>
    </xf>
    <xf numFmtId="169" fontId="19" fillId="0" borderId="10" xfId="168" applyNumberFormat="1" applyFont="1" applyFill="1" applyBorder="1" applyAlignment="1">
      <alignment horizontal="center" vertical="center"/>
    </xf>
    <xf numFmtId="169" fontId="19" fillId="48" borderId="10" xfId="168" applyNumberFormat="1" applyFont="1" applyFill="1" applyBorder="1" applyAlignment="1">
      <alignment horizontal="center" vertical="center"/>
    </xf>
    <xf numFmtId="186" fontId="19" fillId="0" borderId="10" xfId="168" applyNumberFormat="1" applyFont="1" applyFill="1" applyBorder="1"/>
    <xf numFmtId="0" fontId="19" fillId="0" borderId="0" xfId="416" applyFont="1"/>
    <xf numFmtId="169" fontId="9" fillId="48" borderId="10" xfId="168" applyNumberFormat="1" applyFont="1" applyFill="1" applyBorder="1" applyAlignment="1">
      <alignment horizontal="center" vertical="center"/>
    </xf>
    <xf numFmtId="186" fontId="9" fillId="0" borderId="10" xfId="168" applyNumberFormat="1" applyFont="1" applyFill="1" applyBorder="1"/>
    <xf numFmtId="0" fontId="19" fillId="48" borderId="13" xfId="416" applyFont="1" applyFill="1" applyBorder="1" applyAlignment="1">
      <alignment horizontal="center"/>
    </xf>
    <xf numFmtId="0" fontId="19" fillId="0" borderId="13" xfId="416" applyFont="1" applyFill="1" applyBorder="1" applyAlignment="1">
      <alignment wrapText="1"/>
    </xf>
    <xf numFmtId="0" fontId="98" fillId="48" borderId="10" xfId="248" applyFont="1" applyFill="1" applyBorder="1" applyAlignment="1">
      <alignment horizontal="center"/>
    </xf>
    <xf numFmtId="0" fontId="26" fillId="0" borderId="10" xfId="248" applyFont="1" applyFill="1" applyBorder="1" applyAlignment="1">
      <alignment horizontal="left"/>
    </xf>
    <xf numFmtId="4" fontId="26" fillId="48" borderId="10" xfId="248" applyNumberFormat="1" applyFont="1" applyFill="1" applyBorder="1" applyAlignment="1">
      <alignment horizontal="center"/>
    </xf>
    <xf numFmtId="0" fontId="98" fillId="0" borderId="10" xfId="248" applyFont="1" applyFill="1" applyBorder="1" applyAlignment="1">
      <alignment horizontal="left"/>
    </xf>
    <xf numFmtId="4" fontId="98" fillId="48" borderId="10" xfId="248" applyNumberFormat="1" applyFont="1" applyFill="1" applyBorder="1" applyAlignment="1">
      <alignment horizontal="center"/>
    </xf>
    <xf numFmtId="0" fontId="95" fillId="0" borderId="10" xfId="248" applyFont="1" applyFill="1" applyBorder="1" applyAlignment="1">
      <alignment horizontal="left"/>
    </xf>
    <xf numFmtId="169" fontId="70" fillId="0" borderId="10" xfId="168" applyNumberFormat="1" applyFont="1" applyFill="1" applyBorder="1" applyAlignment="1">
      <alignment horizontal="center" vertical="center"/>
    </xf>
    <xf numFmtId="4" fontId="95" fillId="48" borderId="10" xfId="248" applyNumberFormat="1" applyFont="1" applyFill="1" applyBorder="1" applyAlignment="1">
      <alignment horizontal="center"/>
    </xf>
    <xf numFmtId="186" fontId="70" fillId="0" borderId="10" xfId="168" applyNumberFormat="1" applyFont="1" applyFill="1" applyBorder="1"/>
    <xf numFmtId="0" fontId="81" fillId="0" borderId="0" xfId="416" applyFont="1"/>
    <xf numFmtId="0" fontId="9" fillId="0" borderId="0" xfId="416" applyFont="1" applyAlignment="1">
      <alignment horizontal="center" vertical="center"/>
    </xf>
    <xf numFmtId="186" fontId="9" fillId="0" borderId="0" xfId="416" applyNumberFormat="1" applyFont="1"/>
    <xf numFmtId="3" fontId="21" fillId="48" borderId="10" xfId="0" applyNumberFormat="1" applyFont="1" applyFill="1" applyBorder="1" applyAlignment="1">
      <alignment horizontal="center"/>
    </xf>
    <xf numFmtId="0" fontId="19" fillId="0" borderId="10" xfId="248" applyFont="1" applyBorder="1"/>
    <xf numFmtId="0" fontId="9" fillId="0" borderId="10" xfId="248" applyBorder="1"/>
    <xf numFmtId="0" fontId="9" fillId="0" borderId="10" xfId="248" applyBorder="1" applyProtection="1">
      <protection locked="0"/>
    </xf>
    <xf numFmtId="0" fontId="9" fillId="48" borderId="10" xfId="248" applyFill="1" applyBorder="1" applyProtection="1">
      <protection locked="0"/>
    </xf>
    <xf numFmtId="4" fontId="9" fillId="0" borderId="10" xfId="248" applyNumberFormat="1" applyBorder="1" applyProtection="1">
      <protection locked="0"/>
    </xf>
    <xf numFmtId="14" fontId="9" fillId="0" borderId="10" xfId="248" applyNumberFormat="1" applyBorder="1"/>
    <xf numFmtId="0" fontId="19" fillId="48" borderId="10" xfId="248" applyFont="1" applyFill="1" applyBorder="1" applyAlignment="1" applyProtection="1">
      <alignment horizontal="center"/>
      <protection locked="0"/>
    </xf>
    <xf numFmtId="0" fontId="19" fillId="48" borderId="10" xfId="248" applyFont="1" applyFill="1" applyBorder="1"/>
    <xf numFmtId="10" fontId="9" fillId="0" borderId="10" xfId="658" applyNumberFormat="1" applyBorder="1" applyProtection="1">
      <protection locked="0"/>
    </xf>
    <xf numFmtId="14" fontId="19" fillId="0" borderId="10" xfId="248" applyNumberFormat="1" applyFont="1" applyBorder="1"/>
    <xf numFmtId="4" fontId="9" fillId="48" borderId="10" xfId="248" applyNumberFormat="1" applyFill="1" applyBorder="1" applyProtection="1">
      <protection locked="0"/>
    </xf>
    <xf numFmtId="0" fontId="101" fillId="0" borderId="10" xfId="248" applyFont="1" applyBorder="1" applyProtection="1">
      <protection locked="0"/>
    </xf>
    <xf numFmtId="4" fontId="101" fillId="0" borderId="10" xfId="248" applyNumberFormat="1" applyFont="1" applyBorder="1" applyProtection="1">
      <protection locked="0"/>
    </xf>
    <xf numFmtId="0" fontId="101" fillId="48" borderId="10" xfId="248" applyFont="1" applyFill="1" applyBorder="1" applyProtection="1">
      <protection locked="0"/>
    </xf>
    <xf numFmtId="0" fontId="101" fillId="0" borderId="10" xfId="248" applyFont="1" applyBorder="1"/>
    <xf numFmtId="0" fontId="102" fillId="0" borderId="10" xfId="248" applyFont="1" applyBorder="1"/>
    <xf numFmtId="14" fontId="101" fillId="0" borderId="10" xfId="248" applyNumberFormat="1" applyFont="1" applyBorder="1"/>
    <xf numFmtId="4" fontId="101" fillId="48" borderId="10" xfId="248" applyNumberFormat="1" applyFont="1" applyFill="1" applyBorder="1" applyProtection="1">
      <protection locked="0"/>
    </xf>
    <xf numFmtId="0" fontId="101" fillId="0" borderId="0" xfId="248" applyFont="1"/>
    <xf numFmtId="0" fontId="103" fillId="0" borderId="10" xfId="248" applyFont="1" applyBorder="1" applyProtection="1">
      <protection locked="0"/>
    </xf>
    <xf numFmtId="4" fontId="103" fillId="0" borderId="10" xfId="248" applyNumberFormat="1" applyFont="1" applyBorder="1" applyProtection="1">
      <protection locked="0"/>
    </xf>
    <xf numFmtId="0" fontId="103" fillId="48" borderId="10" xfId="248" applyFont="1" applyFill="1" applyBorder="1" applyProtection="1">
      <protection locked="0"/>
    </xf>
    <xf numFmtId="0" fontId="103" fillId="0" borderId="10" xfId="248" applyFont="1" applyBorder="1"/>
    <xf numFmtId="0" fontId="104" fillId="0" borderId="10" xfId="248" applyFont="1" applyBorder="1"/>
    <xf numFmtId="14" fontId="103" fillId="0" borderId="10" xfId="248" applyNumberFormat="1" applyFont="1" applyBorder="1"/>
    <xf numFmtId="4" fontId="103" fillId="48" borderId="10" xfId="248" applyNumberFormat="1" applyFont="1" applyFill="1" applyBorder="1" applyProtection="1">
      <protection locked="0"/>
    </xf>
    <xf numFmtId="0" fontId="103" fillId="0" borderId="0" xfId="248" applyFont="1"/>
    <xf numFmtId="10" fontId="103" fillId="0" borderId="10" xfId="658" applyNumberFormat="1" applyFont="1" applyBorder="1" applyProtection="1">
      <protection locked="0"/>
    </xf>
    <xf numFmtId="10" fontId="103" fillId="0" borderId="10" xfId="248" applyNumberFormat="1" applyFont="1" applyBorder="1" applyProtection="1">
      <protection locked="0"/>
    </xf>
    <xf numFmtId="14" fontId="104" fillId="0" borderId="10" xfId="248" applyNumberFormat="1" applyFont="1" applyBorder="1"/>
    <xf numFmtId="14" fontId="102" fillId="0" borderId="10" xfId="248" applyNumberFormat="1" applyFont="1" applyBorder="1"/>
    <xf numFmtId="10" fontId="101" fillId="0" borderId="10" xfId="248" applyNumberFormat="1" applyFont="1" applyBorder="1" applyProtection="1">
      <protection locked="0"/>
    </xf>
    <xf numFmtId="4" fontId="9" fillId="0" borderId="10" xfId="248" applyNumberFormat="1" applyBorder="1"/>
    <xf numFmtId="0" fontId="9" fillId="0" borderId="11" xfId="248" applyBorder="1"/>
    <xf numFmtId="0" fontId="9" fillId="0" borderId="20" xfId="248" applyBorder="1"/>
    <xf numFmtId="0" fontId="9" fillId="0" borderId="12" xfId="248" applyBorder="1"/>
    <xf numFmtId="0" fontId="19" fillId="0" borderId="11" xfId="248" applyFont="1" applyBorder="1"/>
    <xf numFmtId="0" fontId="19" fillId="0" borderId="20" xfId="248" applyFont="1" applyBorder="1"/>
    <xf numFmtId="0" fontId="19" fillId="0" borderId="12" xfId="248" applyFont="1" applyBorder="1"/>
    <xf numFmtId="4" fontId="19" fillId="0" borderId="10" xfId="248" applyNumberFormat="1" applyFont="1" applyBorder="1"/>
    <xf numFmtId="0" fontId="19" fillId="0" borderId="0" xfId="248" applyFont="1"/>
    <xf numFmtId="0" fontId="70" fillId="48" borderId="10" xfId="248" applyFont="1" applyFill="1" applyBorder="1" applyAlignment="1" applyProtection="1">
      <alignment horizontal="center"/>
      <protection locked="0"/>
    </xf>
    <xf numFmtId="4" fontId="105" fillId="0" borderId="10" xfId="248" applyNumberFormat="1" applyFont="1" applyBorder="1" applyProtection="1">
      <protection locked="0"/>
    </xf>
    <xf numFmtId="4" fontId="106" fillId="0" borderId="10" xfId="248" applyNumberFormat="1" applyFont="1" applyBorder="1" applyProtection="1">
      <protection locked="0"/>
    </xf>
    <xf numFmtId="4" fontId="81" fillId="48" borderId="10" xfId="248" applyNumberFormat="1" applyFont="1" applyFill="1" applyBorder="1" applyProtection="1">
      <protection locked="0"/>
    </xf>
    <xf numFmtId="4" fontId="106" fillId="48" borderId="10" xfId="248" applyNumberFormat="1" applyFont="1" applyFill="1" applyBorder="1" applyProtection="1">
      <protection locked="0"/>
    </xf>
    <xf numFmtId="4" fontId="105" fillId="48" borderId="10" xfId="248" applyNumberFormat="1" applyFont="1" applyFill="1" applyBorder="1" applyProtection="1">
      <protection locked="0"/>
    </xf>
    <xf numFmtId="4" fontId="81" fillId="0" borderId="10" xfId="248" applyNumberFormat="1" applyFont="1" applyBorder="1" applyProtection="1">
      <protection locked="0"/>
    </xf>
    <xf numFmtId="4" fontId="70" fillId="0" borderId="10" xfId="248" applyNumberFormat="1" applyFont="1" applyBorder="1"/>
    <xf numFmtId="4" fontId="81" fillId="0" borderId="10" xfId="248" applyNumberFormat="1" applyFont="1" applyBorder="1"/>
    <xf numFmtId="0" fontId="81" fillId="0" borderId="0" xfId="248" applyFont="1"/>
    <xf numFmtId="9" fontId="101" fillId="0" borderId="10" xfId="248" applyNumberFormat="1" applyFont="1" applyBorder="1" applyAlignment="1" applyProtection="1">
      <alignment horizontal="right"/>
      <protection locked="0"/>
    </xf>
    <xf numFmtId="173" fontId="101" fillId="0" borderId="10" xfId="248" applyNumberFormat="1" applyFont="1" applyBorder="1" applyProtection="1">
      <protection locked="0"/>
    </xf>
    <xf numFmtId="173" fontId="103" fillId="0" borderId="10" xfId="248" applyNumberFormat="1" applyFont="1" applyBorder="1" applyProtection="1">
      <protection locked="0"/>
    </xf>
    <xf numFmtId="173" fontId="9" fillId="0" borderId="10" xfId="248" applyNumberFormat="1" applyBorder="1" applyProtection="1">
      <protection locked="0"/>
    </xf>
    <xf numFmtId="4" fontId="70" fillId="48" borderId="10" xfId="248" applyNumberFormat="1" applyFont="1" applyFill="1" applyBorder="1"/>
    <xf numFmtId="4" fontId="81" fillId="48" borderId="10" xfId="248" applyNumberFormat="1" applyFont="1" applyFill="1" applyBorder="1"/>
    <xf numFmtId="4" fontId="102" fillId="0" borderId="10" xfId="248" applyNumberFormat="1" applyFont="1" applyBorder="1" applyProtection="1">
      <protection locked="0"/>
    </xf>
    <xf numFmtId="4" fontId="104" fillId="0" borderId="10" xfId="248" applyNumberFormat="1" applyFont="1" applyBorder="1" applyProtection="1">
      <protection locked="0"/>
    </xf>
    <xf numFmtId="4" fontId="19" fillId="0" borderId="10" xfId="248" applyNumberFormat="1" applyFont="1" applyBorder="1" applyProtection="1">
      <protection locked="0"/>
    </xf>
    <xf numFmtId="4" fontId="19" fillId="48" borderId="10" xfId="248" applyNumberFormat="1" applyFont="1" applyFill="1" applyBorder="1"/>
    <xf numFmtId="4" fontId="9" fillId="48" borderId="10" xfId="248" applyNumberFormat="1" applyFill="1" applyBorder="1"/>
    <xf numFmtId="0" fontId="9" fillId="0" borderId="10" xfId="0" applyFont="1" applyBorder="1"/>
    <xf numFmtId="9" fontId="0" fillId="0" borderId="10" xfId="0" applyNumberFormat="1" applyBorder="1"/>
    <xf numFmtId="10" fontId="0" fillId="0" borderId="10" xfId="658" applyNumberFormat="1" applyFont="1" applyBorder="1"/>
    <xf numFmtId="10" fontId="0" fillId="0" borderId="10" xfId="0" applyNumberFormat="1" applyBorder="1"/>
    <xf numFmtId="166" fontId="0" fillId="0" borderId="10" xfId="72" applyFont="1" applyBorder="1"/>
    <xf numFmtId="0" fontId="19" fillId="48" borderId="10" xfId="0" applyFont="1" applyFill="1" applyBorder="1" applyAlignment="1">
      <alignment horizontal="center"/>
    </xf>
    <xf numFmtId="0" fontId="59" fillId="0" borderId="0" xfId="0" applyFont="1" applyAlignment="1">
      <alignment vertical="center"/>
    </xf>
    <xf numFmtId="0" fontId="15" fillId="48" borderId="10" xfId="394" applyFont="1" applyFill="1" applyBorder="1" applyAlignment="1">
      <alignment horizontal="center" vertical="center"/>
    </xf>
    <xf numFmtId="4" fontId="15" fillId="47" borderId="10" xfId="394" applyNumberFormat="1" applyFont="1" applyFill="1" applyBorder="1" applyAlignment="1">
      <alignment horizontal="center" vertical="center"/>
    </xf>
    <xf numFmtId="9" fontId="19" fillId="48" borderId="19" xfId="769" applyFont="1" applyFill="1" applyBorder="1" applyAlignment="1" applyProtection="1">
      <alignment horizontal="center" vertical="center"/>
      <protection locked="0"/>
    </xf>
    <xf numFmtId="3" fontId="19" fillId="48" borderId="10" xfId="769" applyNumberFormat="1" applyFont="1" applyFill="1" applyBorder="1" applyAlignment="1">
      <alignment horizontal="center"/>
    </xf>
    <xf numFmtId="184" fontId="0" fillId="0" borderId="10" xfId="0" applyNumberFormat="1" applyBorder="1"/>
    <xf numFmtId="3" fontId="107" fillId="0" borderId="0" xfId="0" applyNumberFormat="1" applyFont="1"/>
    <xf numFmtId="3" fontId="65" fillId="0" borderId="10" xfId="396" applyNumberFormat="1" applyFont="1" applyFill="1" applyBorder="1" applyAlignment="1">
      <alignment horizontal="center" vertical="center"/>
    </xf>
    <xf numFmtId="0" fontId="108" fillId="46" borderId="10" xfId="415" applyFont="1" applyFill="1" applyBorder="1" applyAlignment="1">
      <alignment horizontal="center" vertical="center" wrapText="1"/>
    </xf>
    <xf numFmtId="0" fontId="109" fillId="0" borderId="0" xfId="609" applyFont="1"/>
    <xf numFmtId="0" fontId="110" fillId="48" borderId="10" xfId="609" applyFont="1" applyFill="1" applyBorder="1" applyAlignment="1">
      <alignment horizontal="center" vertical="center"/>
    </xf>
    <xf numFmtId="4" fontId="109" fillId="0" borderId="10" xfId="609" applyNumberFormat="1" applyFont="1" applyBorder="1"/>
    <xf numFmtId="0" fontId="109" fillId="0" borderId="0" xfId="609" applyFont="1" applyAlignment="1">
      <alignment horizontal="center"/>
    </xf>
    <xf numFmtId="0" fontId="110" fillId="0" borderId="10" xfId="609" applyFont="1" applyBorder="1" applyAlignment="1">
      <alignment horizontal="left"/>
    </xf>
    <xf numFmtId="4" fontId="111" fillId="0" borderId="10" xfId="603" applyNumberFormat="1" applyFont="1" applyFill="1" applyBorder="1" applyAlignment="1">
      <alignment horizontal="right" wrapText="1"/>
    </xf>
    <xf numFmtId="49" fontId="109" fillId="52" borderId="10" xfId="609" applyNumberFormat="1" applyFont="1" applyFill="1" applyBorder="1"/>
    <xf numFmtId="0" fontId="112" fillId="52" borderId="10" xfId="604" applyFont="1" applyFill="1" applyBorder="1" applyAlignment="1">
      <alignment wrapText="1"/>
    </xf>
    <xf numFmtId="0" fontId="112" fillId="52" borderId="10" xfId="606" applyFont="1" applyFill="1" applyBorder="1" applyAlignment="1">
      <alignment wrapText="1"/>
    </xf>
    <xf numFmtId="0" fontId="109" fillId="52" borderId="10" xfId="608" applyFont="1" applyFill="1" applyBorder="1" applyAlignment="1">
      <alignment horizontal="center"/>
    </xf>
    <xf numFmtId="3" fontId="109" fillId="52" borderId="10" xfId="608" applyNumberFormat="1" applyFont="1" applyFill="1" applyBorder="1"/>
    <xf numFmtId="4" fontId="109" fillId="52" borderId="10" xfId="609" applyNumberFormat="1" applyFont="1" applyFill="1" applyBorder="1"/>
    <xf numFmtId="0" fontId="109" fillId="52" borderId="10" xfId="609" applyFont="1" applyFill="1" applyBorder="1"/>
    <xf numFmtId="3" fontId="109" fillId="52" borderId="10" xfId="608" applyNumberFormat="1" applyFont="1" applyFill="1" applyBorder="1" applyAlignment="1">
      <alignment horizontal="center"/>
    </xf>
    <xf numFmtId="0" fontId="109" fillId="52" borderId="0" xfId="609" applyFont="1" applyFill="1"/>
    <xf numFmtId="0" fontId="112" fillId="52" borderId="10" xfId="608" applyFont="1" applyFill="1" applyBorder="1" applyAlignment="1">
      <alignment horizontal="center"/>
    </xf>
    <xf numFmtId="49" fontId="109" fillId="0" borderId="10" xfId="609" applyNumberFormat="1" applyFont="1" applyBorder="1"/>
    <xf numFmtId="0" fontId="112" fillId="0" borderId="10" xfId="604" applyFont="1" applyFill="1" applyBorder="1" applyAlignment="1">
      <alignment wrapText="1"/>
    </xf>
    <xf numFmtId="0" fontId="112" fillId="0" borderId="10" xfId="606" applyFont="1" applyBorder="1" applyAlignment="1">
      <alignment wrapText="1"/>
    </xf>
    <xf numFmtId="0" fontId="112" fillId="0" borderId="10" xfId="608" applyFont="1" applyBorder="1" applyAlignment="1">
      <alignment horizontal="center"/>
    </xf>
    <xf numFmtId="3" fontId="109" fillId="0" borderId="10" xfId="608" applyNumberFormat="1" applyFont="1" applyBorder="1"/>
    <xf numFmtId="0" fontId="109" fillId="0" borderId="10" xfId="609" applyFont="1" applyBorder="1"/>
    <xf numFmtId="4" fontId="110" fillId="0" borderId="10" xfId="609" applyNumberFormat="1" applyFont="1" applyBorder="1"/>
    <xf numFmtId="0" fontId="112" fillId="52" borderId="10" xfId="612" applyFont="1" applyFill="1" applyBorder="1" applyAlignment="1">
      <alignment wrapText="1"/>
    </xf>
    <xf numFmtId="0" fontId="109" fillId="52" borderId="10" xfId="612" applyFont="1" applyFill="1" applyBorder="1" applyAlignment="1">
      <alignment horizontal="center"/>
    </xf>
    <xf numFmtId="0" fontId="112" fillId="52" borderId="10" xfId="612" applyFont="1" applyFill="1" applyBorder="1" applyAlignment="1">
      <alignment horizontal="center"/>
    </xf>
    <xf numFmtId="0" fontId="112" fillId="52" borderId="10" xfId="625" applyFont="1" applyFill="1" applyBorder="1" applyAlignment="1">
      <alignment wrapText="1"/>
    </xf>
    <xf numFmtId="0" fontId="112" fillId="52" borderId="10" xfId="625" applyFont="1" applyFill="1" applyBorder="1" applyAlignment="1">
      <alignment horizontal="center"/>
    </xf>
    <xf numFmtId="0" fontId="110" fillId="0" borderId="10" xfId="609" applyFont="1" applyBorder="1"/>
    <xf numFmtId="0" fontId="112" fillId="52" borderId="10" xfId="626" applyFont="1" applyFill="1" applyBorder="1" applyAlignment="1">
      <alignment wrapText="1"/>
    </xf>
    <xf numFmtId="0" fontId="112" fillId="52" borderId="10" xfId="626" applyFont="1" applyFill="1" applyBorder="1" applyAlignment="1">
      <alignment horizontal="center"/>
    </xf>
    <xf numFmtId="49" fontId="110" fillId="0" borderId="10" xfId="609" applyNumberFormat="1" applyFont="1" applyFill="1" applyBorder="1"/>
    <xf numFmtId="3" fontId="109" fillId="52" borderId="10" xfId="626" applyNumberFormat="1" applyFont="1" applyFill="1" applyBorder="1"/>
    <xf numFmtId="4" fontId="110" fillId="0" borderId="10" xfId="609" applyNumberFormat="1" applyFont="1" applyBorder="1" applyAlignment="1">
      <alignment horizontal="right"/>
    </xf>
    <xf numFmtId="49" fontId="109" fillId="52" borderId="10" xfId="609" applyNumberFormat="1" applyFont="1" applyFill="1" applyBorder="1" applyAlignment="1">
      <alignment horizontal="right"/>
    </xf>
    <xf numFmtId="49" fontId="109" fillId="51" borderId="10" xfId="609" applyNumberFormat="1" applyFont="1" applyFill="1" applyBorder="1"/>
    <xf numFmtId="0" fontId="112" fillId="51" borderId="10" xfId="626" applyFont="1" applyFill="1" applyBorder="1" applyAlignment="1">
      <alignment wrapText="1"/>
    </xf>
    <xf numFmtId="0" fontId="112" fillId="51" borderId="10" xfId="626" applyFont="1" applyFill="1" applyBorder="1" applyAlignment="1">
      <alignment horizontal="center"/>
    </xf>
    <xf numFmtId="3" fontId="109" fillId="51" borderId="10" xfId="626" applyNumberFormat="1" applyFont="1" applyFill="1" applyBorder="1"/>
    <xf numFmtId="4" fontId="109" fillId="51" borderId="10" xfId="609" applyNumberFormat="1" applyFont="1" applyFill="1" applyBorder="1"/>
    <xf numFmtId="49" fontId="109" fillId="51" borderId="10" xfId="609" applyNumberFormat="1" applyFont="1" applyFill="1" applyBorder="1" applyAlignment="1">
      <alignment horizontal="right"/>
    </xf>
    <xf numFmtId="3" fontId="109" fillId="51" borderId="10" xfId="608" applyNumberFormat="1" applyFont="1" applyFill="1" applyBorder="1" applyAlignment="1">
      <alignment horizontal="center"/>
    </xf>
    <xf numFmtId="0" fontId="109" fillId="51" borderId="0" xfId="609" applyFont="1" applyFill="1"/>
    <xf numFmtId="0" fontId="110" fillId="0" borderId="0" xfId="609" applyFont="1" applyAlignment="1">
      <alignment horizontal="center"/>
    </xf>
    <xf numFmtId="4" fontId="113" fillId="0" borderId="10" xfId="609" applyNumberFormat="1" applyFont="1" applyBorder="1"/>
    <xf numFmtId="0" fontId="113" fillId="0" borderId="0" xfId="609" applyFont="1" applyAlignment="1">
      <alignment horizontal="center"/>
    </xf>
    <xf numFmtId="4" fontId="113" fillId="48" borderId="10" xfId="609" applyNumberFormat="1" applyFont="1" applyFill="1" applyBorder="1"/>
    <xf numFmtId="0" fontId="113" fillId="0" borderId="0" xfId="609" applyFont="1"/>
    <xf numFmtId="0" fontId="114" fillId="0" borderId="0" xfId="609" applyFont="1"/>
    <xf numFmtId="4" fontId="109" fillId="0" borderId="0" xfId="611" applyNumberFormat="1" applyFont="1"/>
    <xf numFmtId="0" fontId="115" fillId="48" borderId="10" xfId="609" applyFont="1" applyFill="1" applyBorder="1" applyAlignment="1">
      <alignment horizontal="center"/>
    </xf>
    <xf numFmtId="0" fontId="116" fillId="0" borderId="0" xfId="609" applyFont="1"/>
    <xf numFmtId="0" fontId="116" fillId="0" borderId="10" xfId="609" applyFont="1" applyBorder="1"/>
    <xf numFmtId="9" fontId="116" fillId="0" borderId="10" xfId="609" applyNumberFormat="1" applyFont="1" applyBorder="1" applyAlignment="1">
      <alignment horizontal="center"/>
    </xf>
    <xf numFmtId="9" fontId="116" fillId="0" borderId="10" xfId="609" applyNumberFormat="1" applyFont="1" applyFill="1" applyBorder="1"/>
    <xf numFmtId="0" fontId="117" fillId="0" borderId="0" xfId="609" applyFont="1"/>
    <xf numFmtId="0" fontId="116" fillId="48" borderId="10" xfId="609" applyFont="1" applyFill="1" applyBorder="1" applyAlignment="1">
      <alignment horizontal="center"/>
    </xf>
    <xf numFmtId="0" fontId="116" fillId="48" borderId="10" xfId="609" applyFont="1" applyFill="1" applyBorder="1"/>
    <xf numFmtId="0" fontId="118" fillId="0" borderId="47" xfId="609" applyFont="1" applyFill="1" applyBorder="1"/>
    <xf numFmtId="0" fontId="116" fillId="0" borderId="10" xfId="609" applyFont="1" applyBorder="1" applyAlignment="1">
      <alignment horizontal="center"/>
    </xf>
    <xf numFmtId="0" fontId="116" fillId="0" borderId="10" xfId="609" applyFont="1" applyFill="1" applyBorder="1"/>
    <xf numFmtId="0" fontId="79" fillId="47" borderId="72" xfId="0" applyFont="1" applyFill="1" applyBorder="1" applyAlignment="1">
      <alignment horizontal="right" vertical="top"/>
    </xf>
    <xf numFmtId="10" fontId="21" fillId="0" borderId="10" xfId="397" applyNumberFormat="1" applyFont="1" applyFill="1" applyBorder="1" applyAlignment="1">
      <alignment horizontal="center"/>
    </xf>
    <xf numFmtId="168" fontId="21" fillId="0" borderId="10" xfId="658" applyNumberFormat="1" applyFont="1" applyFill="1" applyBorder="1" applyAlignment="1">
      <alignment horizontal="center"/>
    </xf>
    <xf numFmtId="4" fontId="98" fillId="0" borderId="10" xfId="603" applyNumberFormat="1" applyFont="1" applyBorder="1"/>
    <xf numFmtId="0" fontId="9" fillId="0" borderId="72" xfId="0" applyFont="1" applyBorder="1"/>
    <xf numFmtId="0" fontId="119" fillId="47" borderId="0" xfId="394" applyFont="1" applyFill="1" applyBorder="1"/>
    <xf numFmtId="9" fontId="26" fillId="0" borderId="0" xfId="658" applyFont="1"/>
    <xf numFmtId="3" fontId="25" fillId="0" borderId="0" xfId="397" applyNumberFormat="1" applyFont="1"/>
    <xf numFmtId="0" fontId="120" fillId="46" borderId="10" xfId="0" applyFont="1" applyFill="1" applyBorder="1" applyAlignment="1">
      <alignment horizontal="center" vertical="center" wrapText="1"/>
    </xf>
    <xf numFmtId="0" fontId="120" fillId="46" borderId="10" xfId="0" applyFont="1" applyFill="1" applyBorder="1" applyAlignment="1">
      <alignment horizontal="center" vertical="center"/>
    </xf>
    <xf numFmtId="0" fontId="121" fillId="0" borderId="0" xfId="0" applyFont="1" applyFill="1"/>
    <xf numFmtId="0" fontId="120" fillId="0" borderId="75" xfId="0" applyFont="1" applyFill="1" applyBorder="1" applyAlignment="1">
      <alignment wrapText="1"/>
    </xf>
    <xf numFmtId="167" fontId="121" fillId="0" borderId="0" xfId="72" applyNumberFormat="1" applyFont="1" applyFill="1" applyBorder="1"/>
    <xf numFmtId="0" fontId="120" fillId="0" borderId="0" xfId="0" applyFont="1" applyFill="1" applyBorder="1" applyAlignment="1">
      <alignment horizontal="center"/>
    </xf>
    <xf numFmtId="0" fontId="121" fillId="0" borderId="21" xfId="0" applyFont="1" applyFill="1" applyBorder="1" applyAlignment="1">
      <alignment wrapText="1"/>
    </xf>
    <xf numFmtId="0" fontId="121" fillId="0" borderId="10" xfId="0" applyFont="1" applyFill="1" applyBorder="1" applyAlignment="1">
      <alignment horizontal="center"/>
    </xf>
    <xf numFmtId="171" fontId="121" fillId="0" borderId="10" xfId="72" applyNumberFormat="1" applyFont="1" applyFill="1" applyBorder="1"/>
    <xf numFmtId="0" fontId="120" fillId="0" borderId="0" xfId="0" applyFont="1" applyFill="1"/>
    <xf numFmtId="0" fontId="120" fillId="0" borderId="13" xfId="0" applyFont="1" applyFill="1" applyBorder="1" applyAlignment="1">
      <alignment wrapText="1"/>
    </xf>
    <xf numFmtId="0" fontId="120" fillId="0" borderId="10" xfId="0" applyFont="1" applyFill="1" applyBorder="1" applyAlignment="1">
      <alignment horizontal="center"/>
    </xf>
    <xf numFmtId="171" fontId="120" fillId="0" borderId="10" xfId="72" applyNumberFormat="1" applyFont="1" applyFill="1" applyBorder="1"/>
    <xf numFmtId="171" fontId="120" fillId="0" borderId="0" xfId="72" applyNumberFormat="1" applyFont="1" applyFill="1" applyBorder="1"/>
    <xf numFmtId="174" fontId="121" fillId="48" borderId="10" xfId="72" applyNumberFormat="1" applyFont="1" applyFill="1" applyBorder="1" applyAlignment="1">
      <alignment horizontal="center"/>
    </xf>
    <xf numFmtId="174" fontId="121" fillId="50" borderId="10" xfId="72" applyNumberFormat="1" applyFont="1" applyFill="1" applyBorder="1" applyAlignment="1">
      <alignment horizontal="center"/>
    </xf>
    <xf numFmtId="167" fontId="120" fillId="0" borderId="75" xfId="72" applyNumberFormat="1" applyFont="1" applyFill="1" applyBorder="1" applyAlignment="1">
      <alignment wrapText="1"/>
    </xf>
    <xf numFmtId="167" fontId="120" fillId="0" borderId="0" xfId="72" applyNumberFormat="1" applyFont="1" applyFill="1" applyBorder="1"/>
    <xf numFmtId="182" fontId="121" fillId="0" borderId="0" xfId="0" applyNumberFormat="1" applyFont="1" applyFill="1" applyBorder="1"/>
    <xf numFmtId="0" fontId="121" fillId="0" borderId="0" xfId="0" applyFont="1" applyFill="1" applyBorder="1"/>
    <xf numFmtId="174" fontId="121" fillId="48" borderId="10" xfId="72" applyNumberFormat="1" applyFont="1" applyFill="1" applyBorder="1"/>
    <xf numFmtId="174" fontId="121" fillId="0" borderId="10" xfId="72" applyNumberFormat="1" applyFont="1" applyFill="1" applyBorder="1"/>
    <xf numFmtId="166" fontId="121" fillId="0" borderId="0" xfId="0" applyNumberFormat="1" applyFont="1" applyFill="1"/>
    <xf numFmtId="0" fontId="121" fillId="0" borderId="75" xfId="0" applyFont="1" applyFill="1" applyBorder="1" applyAlignment="1">
      <alignment wrapText="1"/>
    </xf>
    <xf numFmtId="0" fontId="121" fillId="0" borderId="0" xfId="0" applyFont="1" applyFill="1" applyBorder="1" applyAlignment="1">
      <alignment horizontal="center"/>
    </xf>
    <xf numFmtId="166" fontId="121" fillId="0" borderId="0" xfId="72" applyFont="1" applyFill="1" applyBorder="1"/>
    <xf numFmtId="0" fontId="120" fillId="0" borderId="75" xfId="0" applyFont="1" applyFill="1" applyBorder="1" applyAlignment="1">
      <alignment horizontal="left"/>
    </xf>
    <xf numFmtId="4" fontId="121" fillId="0" borderId="0" xfId="72" applyNumberFormat="1" applyFont="1" applyFill="1" applyBorder="1" applyAlignment="1">
      <alignment horizontal="center"/>
    </xf>
    <xf numFmtId="4" fontId="120" fillId="0" borderId="0" xfId="72" applyNumberFormat="1" applyFont="1" applyFill="1" applyBorder="1" applyAlignment="1">
      <alignment horizontal="left"/>
    </xf>
    <xf numFmtId="9" fontId="121" fillId="48" borderId="10" xfId="658" applyFont="1" applyFill="1" applyBorder="1" applyAlignment="1">
      <alignment horizontal="center"/>
    </xf>
    <xf numFmtId="9" fontId="121" fillId="0" borderId="10" xfId="658" applyFont="1" applyFill="1" applyBorder="1" applyAlignment="1">
      <alignment horizontal="center"/>
    </xf>
    <xf numFmtId="9" fontId="121" fillId="0" borderId="0" xfId="658" applyFont="1" applyFill="1" applyBorder="1" applyAlignment="1">
      <alignment horizontal="center"/>
    </xf>
    <xf numFmtId="0" fontId="121" fillId="0" borderId="10" xfId="0" applyFont="1" applyFill="1" applyBorder="1" applyAlignment="1">
      <alignment horizontal="center" vertical="center"/>
    </xf>
    <xf numFmtId="3" fontId="121" fillId="48" borderId="10" xfId="72" applyNumberFormat="1" applyFont="1" applyFill="1" applyBorder="1" applyAlignment="1">
      <alignment horizontal="right" vertical="center"/>
    </xf>
    <xf numFmtId="3" fontId="121" fillId="0" borderId="10" xfId="72" applyNumberFormat="1" applyFont="1" applyFill="1" applyBorder="1" applyAlignment="1">
      <alignment horizontal="right" vertical="center"/>
    </xf>
    <xf numFmtId="167" fontId="120" fillId="0" borderId="13" xfId="72" applyNumberFormat="1" applyFont="1" applyFill="1" applyBorder="1" applyAlignment="1">
      <alignment horizontal="left" vertical="center" wrapText="1"/>
    </xf>
    <xf numFmtId="167" fontId="120" fillId="0" borderId="10" xfId="72" applyNumberFormat="1" applyFont="1" applyFill="1" applyBorder="1" applyAlignment="1">
      <alignment horizontal="center" vertical="center"/>
    </xf>
    <xf numFmtId="3" fontId="120" fillId="48" borderId="10" xfId="72" applyNumberFormat="1" applyFont="1" applyFill="1" applyBorder="1" applyAlignment="1">
      <alignment horizontal="right" vertical="center"/>
    </xf>
    <xf numFmtId="3" fontId="120" fillId="0" borderId="10" xfId="72" applyNumberFormat="1" applyFont="1" applyFill="1" applyBorder="1" applyAlignment="1">
      <alignment horizontal="right" vertical="center"/>
    </xf>
    <xf numFmtId="0" fontId="121" fillId="0" borderId="13" xfId="0" applyFont="1" applyFill="1" applyBorder="1" applyAlignment="1">
      <alignment wrapText="1"/>
    </xf>
    <xf numFmtId="0" fontId="120" fillId="0" borderId="10" xfId="0" applyFont="1" applyFill="1" applyBorder="1" applyAlignment="1">
      <alignment horizontal="center" vertical="center"/>
    </xf>
    <xf numFmtId="3" fontId="120" fillId="48" borderId="10" xfId="658" applyNumberFormat="1" applyFont="1" applyFill="1" applyBorder="1" applyAlignment="1">
      <alignment horizontal="right"/>
    </xf>
    <xf numFmtId="3" fontId="120" fillId="0" borderId="10" xfId="658" applyNumberFormat="1" applyFont="1" applyFill="1" applyBorder="1" applyAlignment="1">
      <alignment horizontal="right"/>
    </xf>
    <xf numFmtId="167" fontId="120" fillId="0" borderId="13" xfId="0" applyNumberFormat="1" applyFont="1" applyFill="1" applyBorder="1" applyAlignment="1">
      <alignment wrapText="1"/>
    </xf>
    <xf numFmtId="3" fontId="120" fillId="48" borderId="10" xfId="0" applyNumberFormat="1" applyFont="1" applyFill="1" applyBorder="1" applyAlignment="1">
      <alignment horizontal="right"/>
    </xf>
    <xf numFmtId="3" fontId="120" fillId="0" borderId="10" xfId="0" applyNumberFormat="1" applyFont="1" applyFill="1" applyBorder="1" applyAlignment="1">
      <alignment horizontal="right"/>
    </xf>
    <xf numFmtId="3" fontId="121" fillId="0" borderId="0" xfId="72" applyNumberFormat="1" applyFont="1" applyFill="1" applyBorder="1" applyAlignment="1">
      <alignment horizontal="right"/>
    </xf>
    <xf numFmtId="9" fontId="121" fillId="0" borderId="0" xfId="658" applyFont="1" applyFill="1" applyBorder="1" applyAlignment="1">
      <alignment horizontal="right"/>
    </xf>
    <xf numFmtId="0" fontId="120" fillId="0" borderId="75" xfId="0" applyFont="1" applyFill="1" applyBorder="1" applyAlignment="1">
      <alignment horizontal="left" wrapText="1"/>
    </xf>
    <xf numFmtId="0" fontId="121" fillId="0" borderId="13" xfId="0" applyFont="1" applyFill="1" applyBorder="1" applyAlignment="1">
      <alignment horizontal="left" wrapText="1"/>
    </xf>
    <xf numFmtId="3" fontId="121" fillId="48" borderId="10" xfId="0" applyNumberFormat="1" applyFont="1" applyFill="1" applyBorder="1" applyAlignment="1">
      <alignment horizontal="right"/>
    </xf>
    <xf numFmtId="3" fontId="121" fillId="0" borderId="10" xfId="0" applyNumberFormat="1" applyFont="1" applyFill="1" applyBorder="1" applyAlignment="1">
      <alignment horizontal="right"/>
    </xf>
    <xf numFmtId="0" fontId="122" fillId="0" borderId="75" xfId="0" applyFont="1" applyFill="1" applyBorder="1" applyAlignment="1">
      <alignment wrapText="1"/>
    </xf>
    <xf numFmtId="3" fontId="122" fillId="0" borderId="0" xfId="0" applyNumberFormat="1" applyFont="1" applyFill="1" applyBorder="1" applyAlignment="1">
      <alignment horizontal="center"/>
    </xf>
    <xf numFmtId="3" fontId="123" fillId="0" borderId="0" xfId="0" applyNumberFormat="1" applyFont="1" applyFill="1" applyBorder="1" applyAlignment="1">
      <alignment horizontal="right"/>
    </xf>
    <xf numFmtId="0" fontId="124" fillId="0" borderId="0" xfId="0" applyFont="1" applyFill="1"/>
    <xf numFmtId="9" fontId="120" fillId="48" borderId="10" xfId="658" applyFont="1" applyFill="1" applyBorder="1" applyAlignment="1">
      <alignment horizontal="right"/>
    </xf>
    <xf numFmtId="9" fontId="121" fillId="0" borderId="0" xfId="658" applyFont="1" applyFill="1" applyBorder="1"/>
    <xf numFmtId="0" fontId="120" fillId="48" borderId="13" xfId="0" applyFont="1" applyFill="1" applyBorder="1" applyAlignment="1">
      <alignment horizontal="center" vertical="center" wrapText="1"/>
    </xf>
    <xf numFmtId="0" fontId="120" fillId="48" borderId="10" xfId="0" applyFont="1" applyFill="1" applyBorder="1" applyAlignment="1">
      <alignment horizontal="center" vertical="center"/>
    </xf>
    <xf numFmtId="0" fontId="121" fillId="0" borderId="0" xfId="0" applyFont="1" applyFill="1" applyAlignment="1">
      <alignment vertical="center"/>
    </xf>
    <xf numFmtId="0" fontId="121" fillId="0" borderId="13" xfId="0" applyFont="1" applyFill="1" applyBorder="1" applyAlignment="1">
      <alignment vertical="center" wrapText="1"/>
    </xf>
    <xf numFmtId="3" fontId="121" fillId="0" borderId="10" xfId="0" applyNumberFormat="1" applyFont="1" applyFill="1" applyBorder="1" applyAlignment="1">
      <alignment horizontal="right" vertical="center"/>
    </xf>
    <xf numFmtId="49" fontId="120" fillId="0" borderId="13" xfId="0" applyNumberFormat="1" applyFont="1" applyFill="1" applyBorder="1" applyAlignment="1">
      <alignment vertical="center" wrapText="1"/>
    </xf>
    <xf numFmtId="168" fontId="120" fillId="0" borderId="10" xfId="658" applyNumberFormat="1" applyFont="1" applyFill="1" applyBorder="1" applyAlignment="1">
      <alignment horizontal="center" vertical="center"/>
    </xf>
    <xf numFmtId="0" fontId="120" fillId="0" borderId="0" xfId="0" applyFont="1" applyFill="1" applyAlignment="1">
      <alignment vertical="center"/>
    </xf>
    <xf numFmtId="3" fontId="121" fillId="0" borderId="0" xfId="0" applyNumberFormat="1" applyFont="1" applyFill="1" applyBorder="1"/>
    <xf numFmtId="10" fontId="121" fillId="0" borderId="0" xfId="0" applyNumberFormat="1" applyFont="1" applyFill="1" applyBorder="1"/>
    <xf numFmtId="0" fontId="120" fillId="47" borderId="75" xfId="0" applyFont="1" applyFill="1" applyBorder="1" applyAlignment="1"/>
    <xf numFmtId="0" fontId="121" fillId="47" borderId="0" xfId="0" applyFont="1" applyFill="1" applyBorder="1"/>
    <xf numFmtId="4" fontId="125" fillId="47" borderId="0" xfId="0" applyNumberFormat="1" applyFont="1" applyFill="1" applyBorder="1"/>
    <xf numFmtId="0" fontId="120" fillId="48" borderId="61" xfId="0" applyFont="1" applyFill="1" applyBorder="1" applyAlignment="1">
      <alignment horizontal="center" vertical="center" wrapText="1"/>
    </xf>
    <xf numFmtId="0" fontId="120" fillId="48" borderId="76" xfId="0" applyFont="1" applyFill="1" applyBorder="1" applyAlignment="1">
      <alignment horizontal="center" vertical="center"/>
    </xf>
    <xf numFmtId="0" fontId="121" fillId="0" borderId="75" xfId="0" applyFont="1" applyFill="1" applyBorder="1" applyAlignment="1">
      <alignment horizontal="left" wrapText="1"/>
    </xf>
    <xf numFmtId="0" fontId="121" fillId="0" borderId="47" xfId="0" applyFont="1" applyFill="1" applyBorder="1" applyAlignment="1">
      <alignment horizontal="center" vertical="center"/>
    </xf>
    <xf numFmtId="3" fontId="121" fillId="48" borderId="19" xfId="72" applyNumberFormat="1" applyFont="1" applyFill="1" applyBorder="1"/>
    <xf numFmtId="3" fontId="121" fillId="0" borderId="0" xfId="72" applyNumberFormat="1" applyFont="1" applyFill="1" applyBorder="1"/>
    <xf numFmtId="3" fontId="121" fillId="0" borderId="0" xfId="0" applyNumberFormat="1" applyFont="1" applyFill="1"/>
    <xf numFmtId="3" fontId="121" fillId="48" borderId="47" xfId="72" applyNumberFormat="1" applyFont="1" applyFill="1" applyBorder="1"/>
    <xf numFmtId="0" fontId="120" fillId="0" borderId="21" xfId="0" applyFont="1" applyFill="1" applyBorder="1" applyAlignment="1">
      <alignment wrapText="1"/>
    </xf>
    <xf numFmtId="3" fontId="120" fillId="48" borderId="10" xfId="72" applyNumberFormat="1" applyFont="1" applyFill="1" applyBorder="1"/>
    <xf numFmtId="3" fontId="120" fillId="0" borderId="20" xfId="72" applyNumberFormat="1" applyFont="1" applyFill="1" applyBorder="1"/>
    <xf numFmtId="0" fontId="121" fillId="0" borderId="62" xfId="0" applyFont="1" applyFill="1" applyBorder="1" applyAlignment="1">
      <alignment horizontal="left" wrapText="1"/>
    </xf>
    <xf numFmtId="0" fontId="121" fillId="0" borderId="19" xfId="0" applyFont="1" applyFill="1" applyBorder="1" applyAlignment="1">
      <alignment horizontal="center" vertical="center"/>
    </xf>
    <xf numFmtId="3" fontId="121" fillId="0" borderId="53" xfId="72" applyNumberFormat="1" applyFont="1" applyFill="1" applyBorder="1"/>
    <xf numFmtId="0" fontId="120" fillId="0" borderId="62" xfId="0" applyFont="1" applyFill="1" applyBorder="1" applyAlignment="1">
      <alignment wrapText="1"/>
    </xf>
    <xf numFmtId="0" fontId="120" fillId="0" borderId="19" xfId="0" applyFont="1" applyFill="1" applyBorder="1" applyAlignment="1">
      <alignment horizontal="center" vertical="center"/>
    </xf>
    <xf numFmtId="3" fontId="120" fillId="48" borderId="19" xfId="72" applyNumberFormat="1" applyFont="1" applyFill="1" applyBorder="1"/>
    <xf numFmtId="3" fontId="120" fillId="0" borderId="53" xfId="72" applyNumberFormat="1" applyFont="1" applyFill="1" applyBorder="1"/>
    <xf numFmtId="0" fontId="120" fillId="0" borderId="52" xfId="0" applyFont="1" applyFill="1" applyBorder="1" applyAlignment="1">
      <alignment wrapText="1"/>
    </xf>
    <xf numFmtId="0" fontId="120" fillId="0" borderId="28" xfId="0" applyFont="1" applyFill="1" applyBorder="1" applyAlignment="1">
      <alignment horizontal="center" vertical="center"/>
    </xf>
    <xf numFmtId="3" fontId="120" fillId="48" borderId="28" xfId="72" applyNumberFormat="1" applyFont="1" applyFill="1" applyBorder="1"/>
    <xf numFmtId="3" fontId="120" fillId="0" borderId="45" xfId="72" applyNumberFormat="1" applyFont="1" applyFill="1" applyBorder="1"/>
    <xf numFmtId="0" fontId="120" fillId="0" borderId="63" xfId="0" applyFont="1" applyFill="1" applyBorder="1" applyAlignment="1">
      <alignment wrapText="1"/>
    </xf>
    <xf numFmtId="0" fontId="120" fillId="0" borderId="24" xfId="0" applyFont="1" applyFill="1" applyBorder="1" applyAlignment="1">
      <alignment horizontal="center" vertical="center"/>
    </xf>
    <xf numFmtId="4" fontId="120" fillId="0" borderId="50" xfId="72" applyNumberFormat="1" applyFont="1" applyFill="1" applyBorder="1"/>
    <xf numFmtId="0" fontId="121" fillId="0" borderId="0" xfId="0" applyFont="1" applyFill="1" applyAlignment="1">
      <alignment wrapText="1"/>
    </xf>
    <xf numFmtId="168" fontId="120" fillId="0" borderId="10" xfId="658" applyNumberFormat="1" applyFont="1" applyFill="1" applyBorder="1" applyAlignment="1">
      <alignment horizontal="right"/>
    </xf>
    <xf numFmtId="168" fontId="19" fillId="0" borderId="10" xfId="0" applyNumberFormat="1" applyFont="1" applyBorder="1" applyAlignment="1">
      <alignment vertical="center"/>
    </xf>
    <xf numFmtId="0" fontId="1" fillId="0" borderId="77" xfId="508" applyFont="1" applyBorder="1" applyAlignment="1">
      <alignment horizontal="center"/>
    </xf>
    <xf numFmtId="0" fontId="126" fillId="0" borderId="77" xfId="508" applyBorder="1" applyAlignment="1">
      <alignment horizontal="center"/>
    </xf>
    <xf numFmtId="0" fontId="1" fillId="0" borderId="0" xfId="508" applyFont="1" applyAlignment="1">
      <alignment horizontal="center"/>
    </xf>
    <xf numFmtId="0" fontId="126" fillId="0" borderId="0" xfId="508" applyAlignment="1">
      <alignment horizontal="center"/>
    </xf>
    <xf numFmtId="0" fontId="18" fillId="49" borderId="10" xfId="373" applyFont="1" applyFill="1" applyBorder="1" applyAlignment="1">
      <alignment horizontal="center" vertical="center"/>
    </xf>
    <xf numFmtId="0" fontId="64" fillId="0" borderId="0" xfId="373" applyFont="1" applyFill="1" applyAlignment="1">
      <alignment horizontal="left" vertical="top" wrapText="1"/>
    </xf>
    <xf numFmtId="0" fontId="18" fillId="0" borderId="0" xfId="373" applyFont="1" applyFill="1" applyBorder="1" applyAlignment="1">
      <alignment horizontal="left" vertical="top" wrapText="1"/>
    </xf>
    <xf numFmtId="0" fontId="98" fillId="48" borderId="10" xfId="603" applyFont="1" applyFill="1" applyBorder="1" applyAlignment="1">
      <alignment horizontal="center" vertical="center"/>
    </xf>
    <xf numFmtId="0" fontId="98" fillId="48" borderId="10" xfId="570" applyFont="1" applyFill="1" applyBorder="1" applyAlignment="1">
      <alignment horizontal="center" vertical="center"/>
    </xf>
    <xf numFmtId="0" fontId="98" fillId="48" borderId="19" xfId="603" applyFont="1" applyFill="1" applyBorder="1" applyAlignment="1">
      <alignment horizontal="center" vertical="center"/>
    </xf>
    <xf numFmtId="0" fontId="98" fillId="48" borderId="18" xfId="603" applyFont="1" applyFill="1" applyBorder="1" applyAlignment="1">
      <alignment horizontal="center" vertical="center"/>
    </xf>
    <xf numFmtId="0" fontId="98" fillId="48" borderId="11" xfId="603" applyFont="1" applyFill="1" applyBorder="1" applyAlignment="1">
      <alignment horizontal="center" vertical="center"/>
    </xf>
    <xf numFmtId="0" fontId="98" fillId="48" borderId="12" xfId="603" applyFont="1" applyFill="1" applyBorder="1" applyAlignment="1">
      <alignment horizontal="center" vertical="center"/>
    </xf>
    <xf numFmtId="0" fontId="19" fillId="48" borderId="19" xfId="416" applyFont="1" applyFill="1" applyBorder="1" applyAlignment="1">
      <alignment horizontal="center" wrapText="1"/>
    </xf>
    <xf numFmtId="0" fontId="19" fillId="48" borderId="18" xfId="416" applyFont="1" applyFill="1" applyBorder="1" applyAlignment="1">
      <alignment horizontal="center" wrapText="1"/>
    </xf>
    <xf numFmtId="0" fontId="98" fillId="48" borderId="79" xfId="603" applyFont="1" applyFill="1" applyBorder="1" applyAlignment="1">
      <alignment horizontal="center" vertical="center" wrapText="1"/>
    </xf>
    <xf numFmtId="0" fontId="98" fillId="48" borderId="80" xfId="603" applyFont="1" applyFill="1" applyBorder="1" applyAlignment="1">
      <alignment horizontal="center" vertical="center" wrapText="1"/>
    </xf>
    <xf numFmtId="0" fontId="98" fillId="48" borderId="73" xfId="603" applyFont="1" applyFill="1" applyBorder="1" applyAlignment="1">
      <alignment horizontal="center" vertical="center"/>
    </xf>
    <xf numFmtId="0" fontId="98" fillId="48" borderId="74" xfId="603" applyFont="1" applyFill="1" applyBorder="1" applyAlignment="1">
      <alignment horizontal="center" vertical="center"/>
    </xf>
    <xf numFmtId="0" fontId="98" fillId="48" borderId="73" xfId="603" applyFont="1" applyFill="1" applyBorder="1" applyAlignment="1">
      <alignment horizontal="center" vertical="center" wrapText="1"/>
    </xf>
    <xf numFmtId="0" fontId="98" fillId="48" borderId="74" xfId="603" applyFont="1" applyFill="1" applyBorder="1" applyAlignment="1">
      <alignment horizontal="center" vertical="center" wrapText="1"/>
    </xf>
    <xf numFmtId="0" fontId="98" fillId="48" borderId="78" xfId="603" applyFont="1" applyFill="1" applyBorder="1" applyAlignment="1">
      <alignment horizontal="center" vertical="center" wrapText="1"/>
    </xf>
    <xf numFmtId="49" fontId="113" fillId="0" borderId="10" xfId="609" applyNumberFormat="1" applyFont="1" applyFill="1" applyBorder="1" applyAlignment="1"/>
    <xf numFmtId="0" fontId="113" fillId="0" borderId="10" xfId="609" applyFont="1" applyBorder="1" applyAlignment="1"/>
    <xf numFmtId="49" fontId="110" fillId="0" borderId="10" xfId="609" applyNumberFormat="1" applyFont="1" applyFill="1" applyBorder="1" applyAlignment="1"/>
    <xf numFmtId="0" fontId="109" fillId="0" borderId="10" xfId="609" applyFont="1" applyBorder="1" applyAlignment="1"/>
    <xf numFmtId="0" fontId="108" fillId="46" borderId="10" xfId="415" applyFont="1" applyFill="1" applyBorder="1" applyAlignment="1">
      <alignment horizontal="center" vertical="center" wrapText="1"/>
    </xf>
    <xf numFmtId="0" fontId="108" fillId="46" borderId="10" xfId="415" applyFont="1" applyFill="1" applyBorder="1" applyAlignment="1">
      <alignment horizontal="left" vertical="center" wrapText="1"/>
    </xf>
    <xf numFmtId="0" fontId="109" fillId="0" borderId="10" xfId="609" applyFont="1" applyBorder="1" applyAlignment="1">
      <alignment horizontal="left" vertical="center" wrapText="1"/>
    </xf>
    <xf numFmtId="49" fontId="110" fillId="0" borderId="11" xfId="609" applyNumberFormat="1" applyFont="1" applyFill="1" applyBorder="1" applyAlignment="1"/>
    <xf numFmtId="0" fontId="110" fillId="0" borderId="20" xfId="609" applyFont="1" applyBorder="1" applyAlignment="1"/>
    <xf numFmtId="0" fontId="110" fillId="0" borderId="12" xfId="609" applyFont="1" applyBorder="1" applyAlignment="1"/>
    <xf numFmtId="0" fontId="109" fillId="0" borderId="20" xfId="609" applyFont="1" applyBorder="1" applyAlignment="1"/>
    <xf numFmtId="0" fontId="109" fillId="0" borderId="12" xfId="609" applyFont="1" applyBorder="1" applyAlignment="1"/>
    <xf numFmtId="0" fontId="111" fillId="0" borderId="11" xfId="625" applyFont="1" applyFill="1" applyBorder="1" applyAlignment="1">
      <alignment wrapText="1"/>
    </xf>
    <xf numFmtId="0" fontId="111" fillId="0" borderId="11" xfId="610" applyFont="1" applyFill="1" applyBorder="1" applyAlignment="1">
      <alignment horizontal="left" wrapText="1"/>
    </xf>
    <xf numFmtId="0" fontId="109" fillId="0" borderId="20" xfId="609" applyFont="1" applyBorder="1" applyAlignment="1">
      <alignment horizontal="left" wrapText="1"/>
    </xf>
    <xf numFmtId="0" fontId="109" fillId="0" borderId="12" xfId="609" applyFont="1" applyBorder="1" applyAlignment="1">
      <alignment horizontal="left" wrapText="1"/>
    </xf>
    <xf numFmtId="0" fontId="110" fillId="48" borderId="81" xfId="609" applyFont="1" applyFill="1" applyBorder="1" applyAlignment="1">
      <alignment horizontal="center" vertical="center"/>
    </xf>
    <xf numFmtId="0" fontId="110" fillId="48" borderId="17" xfId="609" applyFont="1" applyFill="1" applyBorder="1" applyAlignment="1">
      <alignment horizontal="center" vertical="center"/>
    </xf>
    <xf numFmtId="0" fontId="110" fillId="48" borderId="55" xfId="609" applyFont="1" applyFill="1" applyBorder="1" applyAlignment="1">
      <alignment horizontal="center" vertical="center"/>
    </xf>
    <xf numFmtId="0" fontId="109" fillId="0" borderId="10" xfId="609" applyFont="1" applyBorder="1" applyAlignment="1">
      <alignment horizontal="center" vertical="center" wrapText="1"/>
    </xf>
    <xf numFmtId="0" fontId="110" fillId="0" borderId="10" xfId="609" applyFont="1" applyBorder="1" applyAlignment="1"/>
    <xf numFmtId="0" fontId="111" fillId="0" borderId="11" xfId="603" applyFont="1" applyFill="1" applyBorder="1" applyAlignment="1">
      <alignment horizontal="left" wrapText="1"/>
    </xf>
    <xf numFmtId="16" fontId="110" fillId="0" borderId="10" xfId="609" applyNumberFormat="1" applyFont="1" applyFill="1" applyBorder="1" applyAlignment="1"/>
    <xf numFmtId="0" fontId="110" fillId="48" borderId="11" xfId="609" applyFont="1" applyFill="1" applyBorder="1" applyAlignment="1">
      <alignment horizontal="center" vertical="center"/>
    </xf>
    <xf numFmtId="0" fontId="110" fillId="48" borderId="20" xfId="609" applyFont="1" applyFill="1" applyBorder="1" applyAlignment="1">
      <alignment horizontal="center" vertical="center"/>
    </xf>
    <xf numFmtId="0" fontId="110" fillId="48" borderId="12" xfId="609" applyFont="1" applyFill="1" applyBorder="1" applyAlignment="1">
      <alignment horizontal="center" vertical="center"/>
    </xf>
    <xf numFmtId="0" fontId="19" fillId="0" borderId="14" xfId="603" applyFont="1" applyFill="1" applyBorder="1" applyAlignment="1">
      <alignment horizontal="left" wrapText="1"/>
    </xf>
    <xf numFmtId="0" fontId="19" fillId="0" borderId="15" xfId="603" applyFont="1" applyFill="1" applyBorder="1" applyAlignment="1">
      <alignment horizontal="left" wrapText="1"/>
    </xf>
    <xf numFmtId="0" fontId="81" fillId="0" borderId="13" xfId="603" applyFont="1" applyFill="1" applyBorder="1" applyAlignment="1">
      <alignment horizontal="left" wrapText="1"/>
    </xf>
    <xf numFmtId="0" fontId="81" fillId="0" borderId="10" xfId="603" applyFont="1" applyFill="1" applyBorder="1" applyAlignment="1">
      <alignment horizontal="left" wrapText="1"/>
    </xf>
    <xf numFmtId="0" fontId="81" fillId="0" borderId="23" xfId="603" applyFont="1" applyFill="1" applyBorder="1" applyAlignment="1">
      <alignment horizontal="left" wrapText="1"/>
    </xf>
    <xf numFmtId="0" fontId="81" fillId="0" borderId="24" xfId="603" applyFont="1" applyFill="1" applyBorder="1" applyAlignment="1">
      <alignment horizontal="left" wrapText="1"/>
    </xf>
    <xf numFmtId="0" fontId="70" fillId="0" borderId="23" xfId="603" applyFont="1" applyFill="1" applyBorder="1" applyAlignment="1">
      <alignment horizontal="left" wrapText="1"/>
    </xf>
    <xf numFmtId="0" fontId="70" fillId="0" borderId="24" xfId="603" applyFont="1" applyFill="1" applyBorder="1" applyAlignment="1">
      <alignment horizontal="left" wrapText="1"/>
    </xf>
    <xf numFmtId="0" fontId="19" fillId="46" borderId="11" xfId="0" applyFont="1" applyFill="1" applyBorder="1" applyAlignment="1">
      <alignment horizontal="left"/>
    </xf>
    <xf numFmtId="0" fontId="19" fillId="46" borderId="20" xfId="0" applyFont="1" applyFill="1" applyBorder="1" applyAlignment="1">
      <alignment horizontal="left"/>
    </xf>
    <xf numFmtId="0" fontId="19" fillId="46" borderId="12" xfId="0" applyFont="1" applyFill="1" applyBorder="1" applyAlignment="1">
      <alignment horizontal="left"/>
    </xf>
    <xf numFmtId="0" fontId="77" fillId="47" borderId="82" xfId="0" applyFont="1" applyFill="1" applyBorder="1" applyAlignment="1">
      <alignment horizontal="left" vertical="top" wrapText="1"/>
    </xf>
    <xf numFmtId="0" fontId="77" fillId="47" borderId="79" xfId="0" applyFont="1" applyFill="1" applyBorder="1" applyAlignment="1">
      <alignment horizontal="left" vertical="top" wrapText="1"/>
    </xf>
    <xf numFmtId="0" fontId="78" fillId="48" borderId="10" xfId="0" applyFont="1" applyFill="1" applyBorder="1" applyAlignment="1">
      <alignment horizontal="left" vertical="top" wrapText="1"/>
    </xf>
    <xf numFmtId="0" fontId="77" fillId="47" borderId="83" xfId="0" applyFont="1" applyFill="1" applyBorder="1" applyAlignment="1">
      <alignment horizontal="left" vertical="top" wrapText="1"/>
    </xf>
    <xf numFmtId="0" fontId="77" fillId="47" borderId="84" xfId="0" applyFont="1" applyFill="1" applyBorder="1" applyAlignment="1">
      <alignment horizontal="left" vertical="top" wrapText="1"/>
    </xf>
    <xf numFmtId="0" fontId="82" fillId="47" borderId="83" xfId="0" applyFont="1" applyFill="1" applyBorder="1" applyAlignment="1">
      <alignment horizontal="center" vertical="top" wrapText="1"/>
    </xf>
    <xf numFmtId="0" fontId="82" fillId="47" borderId="84" xfId="0" applyFont="1" applyFill="1" applyBorder="1" applyAlignment="1">
      <alignment horizontal="center" vertical="top" wrapText="1"/>
    </xf>
    <xf numFmtId="0" fontId="82" fillId="47" borderId="78" xfId="0" applyFont="1" applyFill="1" applyBorder="1" applyAlignment="1">
      <alignment horizontal="center" vertical="top" wrapText="1"/>
    </xf>
    <xf numFmtId="0" fontId="82" fillId="47" borderId="80" xfId="0" applyFont="1" applyFill="1" applyBorder="1" applyAlignment="1">
      <alignment horizontal="center" vertical="top" wrapText="1"/>
    </xf>
  </cellXfs>
  <cellStyles count="81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Accent6 3" xfId="7"/>
    <cellStyle name="20% - Accent6 3 2" xfId="8"/>
    <cellStyle name="20% - Accent6 3 2 2" xfId="9"/>
    <cellStyle name="20% - Accent6 3 2 3" xfId="10"/>
    <cellStyle name="20% - Accent6 3 3" xfId="11"/>
    <cellStyle name="20% - Accent6 3 4" xfId="12"/>
    <cellStyle name="20% – rõhk1" xfId="13"/>
    <cellStyle name="20% – rõhk1 2" xfId="14"/>
    <cellStyle name="20% – rõhk2" xfId="15"/>
    <cellStyle name="20% – rõhk2 2" xfId="16"/>
    <cellStyle name="20% – rõhk3" xfId="17"/>
    <cellStyle name="20% – rõhk3 2" xfId="18"/>
    <cellStyle name="20% – rõhk4" xfId="19"/>
    <cellStyle name="20% – rõhk4 2" xfId="20"/>
    <cellStyle name="20% – rõhk5" xfId="21"/>
    <cellStyle name="20% – rõhk5 2" xfId="22"/>
    <cellStyle name="20% – rõhk6" xfId="23"/>
    <cellStyle name="20% – rõhk6 2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40% – rõhk1" xfId="31"/>
    <cellStyle name="40% – rõhk1 2" xfId="32"/>
    <cellStyle name="40% – rõhk2" xfId="33"/>
    <cellStyle name="40% – rõhk2 2" xfId="34"/>
    <cellStyle name="40% – rõhk3" xfId="35"/>
    <cellStyle name="40% – rõhk3 2" xfId="36"/>
    <cellStyle name="40% – rõhk4" xfId="37"/>
    <cellStyle name="40% – rõhk4 2" xfId="38"/>
    <cellStyle name="40% – rõhk5" xfId="39"/>
    <cellStyle name="40% – rõhk5 2" xfId="40"/>
    <cellStyle name="40% – rõhk6" xfId="41"/>
    <cellStyle name="40% – rõhk6 2" xfId="42"/>
    <cellStyle name="60% - Accent1 2" xfId="43"/>
    <cellStyle name="60% - Accent2 2" xfId="44"/>
    <cellStyle name="60% - Accent3 2" xfId="45"/>
    <cellStyle name="60% - Accent4 2" xfId="46"/>
    <cellStyle name="60% - Accent5 2" xfId="47"/>
    <cellStyle name="60% - Accent6 2" xfId="48"/>
    <cellStyle name="60% – rõhk1" xfId="49"/>
    <cellStyle name="60% – rõhk1 2" xfId="50"/>
    <cellStyle name="60% – rõhk2" xfId="51"/>
    <cellStyle name="60% – rõhk2 2" xfId="52"/>
    <cellStyle name="60% – rõhk3" xfId="53"/>
    <cellStyle name="60% – rõhk3 2" xfId="54"/>
    <cellStyle name="60% – rõhk4" xfId="55"/>
    <cellStyle name="60% – rõhk4 2" xfId="56"/>
    <cellStyle name="60% – rõhk5" xfId="57"/>
    <cellStyle name="60% – rõhk5 2" xfId="58"/>
    <cellStyle name="60% – rõhk6" xfId="59"/>
    <cellStyle name="60% – rõhk6 2" xfId="60"/>
    <cellStyle name="Accent1 2" xfId="61"/>
    <cellStyle name="Accent2 2" xfId="62"/>
    <cellStyle name="Accent3 2" xfId="63"/>
    <cellStyle name="Accent4 2" xfId="64"/>
    <cellStyle name="Accent5 2" xfId="65"/>
    <cellStyle name="Accent6 2" xfId="66"/>
    <cellStyle name="Arvutus" xfId="67"/>
    <cellStyle name="Arvutus 2" xfId="68"/>
    <cellStyle name="Bad 2" xfId="69"/>
    <cellStyle name="Calculation 2" xfId="70"/>
    <cellStyle name="Check Cell 2" xfId="71"/>
    <cellStyle name="Comma" xfId="72" builtinId="3"/>
    <cellStyle name="Comma 10" xfId="73"/>
    <cellStyle name="Comma 10 2" xfId="74"/>
    <cellStyle name="Comma 10 3" xfId="75"/>
    <cellStyle name="Comma 10 3 2" xfId="76"/>
    <cellStyle name="Comma 10 3 3" xfId="77"/>
    <cellStyle name="Comma 10 3 3 2" xfId="78"/>
    <cellStyle name="Comma 10 3 3 3" xfId="79"/>
    <cellStyle name="Comma 10 3 4" xfId="80"/>
    <cellStyle name="Comma 10 3 5" xfId="81"/>
    <cellStyle name="Comma 10 4" xfId="82"/>
    <cellStyle name="Comma 10 5" xfId="83"/>
    <cellStyle name="Comma 11" xfId="84"/>
    <cellStyle name="Comma 11 2" xfId="85"/>
    <cellStyle name="Comma 12" xfId="86"/>
    <cellStyle name="Comma 12 2" xfId="87"/>
    <cellStyle name="Comma 12 3" xfId="88"/>
    <cellStyle name="Comma 13" xfId="89"/>
    <cellStyle name="Comma 13 2" xfId="90"/>
    <cellStyle name="Comma 13 2 2" xfId="91"/>
    <cellStyle name="Comma 13 2 2 2" xfId="92"/>
    <cellStyle name="Comma 13 2 2 3" xfId="93"/>
    <cellStyle name="Comma 13 2 3" xfId="94"/>
    <cellStyle name="Comma 13 2 4" xfId="95"/>
    <cellStyle name="Comma 13 3" xfId="96"/>
    <cellStyle name="Comma 13 3 2" xfId="97"/>
    <cellStyle name="Comma 13 3 3" xfId="98"/>
    <cellStyle name="Comma 13 4" xfId="99"/>
    <cellStyle name="Comma 13 5" xfId="100"/>
    <cellStyle name="Comma 14" xfId="101"/>
    <cellStyle name="Comma 15" xfId="102"/>
    <cellStyle name="Comma 2" xfId="103"/>
    <cellStyle name="Comma 2 10" xfId="104"/>
    <cellStyle name="Comma 2 10 2" xfId="105"/>
    <cellStyle name="Comma 2 2" xfId="106"/>
    <cellStyle name="Comma 2 2 2" xfId="107"/>
    <cellStyle name="Comma 2 2 2 2" xfId="108"/>
    <cellStyle name="Comma 2 2 2 3" xfId="109"/>
    <cellStyle name="Comma 2 2 2 4" xfId="110"/>
    <cellStyle name="Comma 2 2 3" xfId="111"/>
    <cellStyle name="Comma 2 3" xfId="112"/>
    <cellStyle name="Comma 2 3 2" xfId="113"/>
    <cellStyle name="Comma 2 4" xfId="114"/>
    <cellStyle name="Comma 2 4 2" xfId="115"/>
    <cellStyle name="Comma 2 4 3" xfId="116"/>
    <cellStyle name="Comma 2 5" xfId="117"/>
    <cellStyle name="Comma 2 5 2" xfId="118"/>
    <cellStyle name="Comma 2 6" xfId="119"/>
    <cellStyle name="Comma 2 6 2" xfId="120"/>
    <cellStyle name="Comma 2 6 2 2" xfId="121"/>
    <cellStyle name="Comma 2 6 3" xfId="122"/>
    <cellStyle name="Comma 2 7" xfId="123"/>
    <cellStyle name="Comma 2 8" xfId="124"/>
    <cellStyle name="Comma 2_Narva_3_torud_2_YF inveteeringud 02 09 (2)_02092010" xfId="125"/>
    <cellStyle name="Comma 3" xfId="126"/>
    <cellStyle name="Comma 3 2" xfId="127"/>
    <cellStyle name="Comma 3 2 2" xfId="128"/>
    <cellStyle name="Comma 3 2 2 2" xfId="129"/>
    <cellStyle name="Comma 3 2 3" xfId="130"/>
    <cellStyle name="Comma 3 2 3 2" xfId="131"/>
    <cellStyle name="Comma 3 2 4" xfId="132"/>
    <cellStyle name="Comma 3 2 4 2" xfId="133"/>
    <cellStyle name="Comma 3 2 5" xfId="134"/>
    <cellStyle name="Comma 3 3" xfId="135"/>
    <cellStyle name="Comma 3 4" xfId="136"/>
    <cellStyle name="Comma 3 5" xfId="137"/>
    <cellStyle name="Comma 4" xfId="138"/>
    <cellStyle name="Comma 4 2" xfId="139"/>
    <cellStyle name="Comma 4 3" xfId="140"/>
    <cellStyle name="Comma 4 3 2" xfId="141"/>
    <cellStyle name="Comma 4 4" xfId="142"/>
    <cellStyle name="Comma 4 5" xfId="143"/>
    <cellStyle name="Comma 4 6" xfId="144"/>
    <cellStyle name="Comma 5" xfId="145"/>
    <cellStyle name="Comma 6" xfId="146"/>
    <cellStyle name="Comma 6 2" xfId="147"/>
    <cellStyle name="Comma 6 2 2" xfId="148"/>
    <cellStyle name="Comma 6 2 2 2" xfId="149"/>
    <cellStyle name="Comma 6 2 3" xfId="150"/>
    <cellStyle name="Comma 7" xfId="151"/>
    <cellStyle name="Comma 7 2" xfId="152"/>
    <cellStyle name="Comma 8" xfId="153"/>
    <cellStyle name="Comma 8 2" xfId="154"/>
    <cellStyle name="Comma 9" xfId="155"/>
    <cellStyle name="Comma 9 2" xfId="156"/>
    <cellStyle name="Currency 2" xfId="157"/>
    <cellStyle name="Currency 2 2" xfId="158"/>
    <cellStyle name="Currency 2 2 2" xfId="159"/>
    <cellStyle name="Currency 2 2 2 2" xfId="160"/>
    <cellStyle name="Currency 2 2 3" xfId="161"/>
    <cellStyle name="Currency 2 3" xfId="162"/>
    <cellStyle name="Currency 3" xfId="163"/>
    <cellStyle name="Currency 4" xfId="164"/>
    <cellStyle name="Currency 5" xfId="165"/>
    <cellStyle name="Currency 5 2" xfId="166"/>
    <cellStyle name="Currency 5 3" xfId="167"/>
    <cellStyle name="Currency 6" xfId="168"/>
    <cellStyle name="Currency 6 2" xfId="169"/>
    <cellStyle name="Currency 7" xfId="170"/>
    <cellStyle name="Euro" xfId="171"/>
    <cellStyle name="Excel Built-in Normal" xfId="172"/>
    <cellStyle name="Excel Built-in Normal 1" xfId="173"/>
    <cellStyle name="Excel Built-in Percent" xfId="174"/>
    <cellStyle name="Explanatory Text 2" xfId="175"/>
    <cellStyle name="Good 2" xfId="176"/>
    <cellStyle name="Halb" xfId="177"/>
    <cellStyle name="Halb 2" xfId="178"/>
    <cellStyle name="Hea" xfId="179"/>
    <cellStyle name="Hea 2" xfId="180"/>
    <cellStyle name="Heading" xfId="181"/>
    <cellStyle name="Heading 1 2" xfId="182"/>
    <cellStyle name="Heading 2 2" xfId="183"/>
    <cellStyle name="Heading 3 2" xfId="184"/>
    <cellStyle name="Heading 4 2" xfId="185"/>
    <cellStyle name="Heading 5" xfId="186"/>
    <cellStyle name="Heading1" xfId="187"/>
    <cellStyle name="Heading1 2" xfId="188"/>
    <cellStyle name="Hoiatuse tekst" xfId="189"/>
    <cellStyle name="Hoiatustekst" xfId="190"/>
    <cellStyle name="Hüperlink 2" xfId="191"/>
    <cellStyle name="Hüperlink 2 2" xfId="192"/>
    <cellStyle name="Hüperlink 3" xfId="193"/>
    <cellStyle name="Hüperlink 3 2" xfId="194"/>
    <cellStyle name="Hyperlink 2" xfId="195"/>
    <cellStyle name="Hyperlink 3" xfId="196"/>
    <cellStyle name="Hyperlink 3 2" xfId="197"/>
    <cellStyle name="Hyperlink 3 3" xfId="198"/>
    <cellStyle name="Input 2" xfId="199"/>
    <cellStyle name="Kokku" xfId="200"/>
    <cellStyle name="Koma 2" xfId="201"/>
    <cellStyle name="Koma 2 2" xfId="202"/>
    <cellStyle name="Koma 3" xfId="203"/>
    <cellStyle name="Koma 3 2" xfId="204"/>
    <cellStyle name="Kontrolli lahtrit" xfId="205"/>
    <cellStyle name="Kontrolli lahtrit 2" xfId="206"/>
    <cellStyle name="Lingitud lahter" xfId="207"/>
    <cellStyle name="Linked Cell 2" xfId="208"/>
    <cellStyle name="Märkus" xfId="209"/>
    <cellStyle name="Märkus 2" xfId="210"/>
    <cellStyle name="Neutraalne" xfId="211"/>
    <cellStyle name="Neutraalne 2" xfId="212"/>
    <cellStyle name="Neutral 2" xfId="213"/>
    <cellStyle name="Normaallaad 2" xfId="214"/>
    <cellStyle name="Normaallaad 2 2" xfId="215"/>
    <cellStyle name="Normaallaad 2 2 2" xfId="216"/>
    <cellStyle name="Normaallaad 2 2 2 2" xfId="217"/>
    <cellStyle name="Normaallaad 2 2 2 2 2" xfId="218"/>
    <cellStyle name="Normaallaad 2 2 2 2 3" xfId="219"/>
    <cellStyle name="Normaallaad 2 2 2 3" xfId="220"/>
    <cellStyle name="Normaallaad 2 2 2 4" xfId="221"/>
    <cellStyle name="Normaallaad 2 2 3" xfId="222"/>
    <cellStyle name="Normaallaad 2 2 3 2" xfId="223"/>
    <cellStyle name="Normaallaad 2 2 3 3" xfId="224"/>
    <cellStyle name="Normaallaad 2 2 4" xfId="225"/>
    <cellStyle name="Normaallaad 2 2 5" xfId="226"/>
    <cellStyle name="Normaallaad 2 3" xfId="227"/>
    <cellStyle name="Normaallaad 2 3 2" xfId="228"/>
    <cellStyle name="Normaallaad 2 4" xfId="229"/>
    <cellStyle name="Normaallaad 2 5" xfId="230"/>
    <cellStyle name="Normaallaad 2 5 2" xfId="231"/>
    <cellStyle name="Normaallaad 2 5 2 2" xfId="232"/>
    <cellStyle name="Normaallaad 2 5 2 3" xfId="233"/>
    <cellStyle name="Normaallaad 2 5 3" xfId="234"/>
    <cellStyle name="Normaallaad 2 5 4" xfId="235"/>
    <cellStyle name="Normaallaad 2 6" xfId="236"/>
    <cellStyle name="Normaallaad 2 7" xfId="237"/>
    <cellStyle name="Normaallaad 3" xfId="238"/>
    <cellStyle name="Normaallaad 3 2" xfId="239"/>
    <cellStyle name="Normaallaad 3 3" xfId="240"/>
    <cellStyle name="Normaallaad 4" xfId="241"/>
    <cellStyle name="Normaallaad 5" xfId="242"/>
    <cellStyle name="Normaallaad 5 2" xfId="243"/>
    <cellStyle name="Normaallaad_Hind 2009 juuli" xfId="244"/>
    <cellStyle name="Normal" xfId="0" builtinId="0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1 3 2" xfId="251"/>
    <cellStyle name="Normal 11 3 2 2" xfId="252"/>
    <cellStyle name="Normal 11 3 2 2 2" xfId="253"/>
    <cellStyle name="Normal 11 3 2 2 3" xfId="254"/>
    <cellStyle name="Normal 11 3 2 3" xfId="255"/>
    <cellStyle name="Normal 11 3 2 4" xfId="256"/>
    <cellStyle name="Normal 11 3 3" xfId="257"/>
    <cellStyle name="Normal 11 3 3 2" xfId="258"/>
    <cellStyle name="Normal 11 3 3 3" xfId="259"/>
    <cellStyle name="Normal 11 3 4" xfId="260"/>
    <cellStyle name="Normal 11 3 5" xfId="261"/>
    <cellStyle name="Normal 11 4" xfId="262"/>
    <cellStyle name="Normal 12" xfId="263"/>
    <cellStyle name="Normal 12 2" xfId="264"/>
    <cellStyle name="Normal 12 3" xfId="265"/>
    <cellStyle name="Normal 12 3 2" xfId="266"/>
    <cellStyle name="Normal 12 3 2 2" xfId="267"/>
    <cellStyle name="Normal 12 3 2 3" xfId="268"/>
    <cellStyle name="Normal 12 3 3" xfId="269"/>
    <cellStyle name="Normal 12 3 4" xfId="270"/>
    <cellStyle name="Normal 13" xfId="271"/>
    <cellStyle name="Normal 13 2" xfId="272"/>
    <cellStyle name="Normal 13 2 2" xfId="273"/>
    <cellStyle name="Normal 13 2 2 2" xfId="274"/>
    <cellStyle name="Normal 13 2 2 3" xfId="275"/>
    <cellStyle name="Normal 13 2 3" xfId="276"/>
    <cellStyle name="Normal 13 2 4" xfId="277"/>
    <cellStyle name="Normal 13 3" xfId="278"/>
    <cellStyle name="Normal 13 4" xfId="279"/>
    <cellStyle name="Normal 13 4 2" xfId="280"/>
    <cellStyle name="Normal 13 4 3" xfId="281"/>
    <cellStyle name="Normal 13 5" xfId="282"/>
    <cellStyle name="Normal 13 6" xfId="283"/>
    <cellStyle name="Normal 14" xfId="284"/>
    <cellStyle name="Normal 14 2" xfId="285"/>
    <cellStyle name="Normal 14 3" xfId="286"/>
    <cellStyle name="Normal 14 3 2" xfId="287"/>
    <cellStyle name="Normal 14 3 2 2" xfId="288"/>
    <cellStyle name="Normal 14 3 2 3" xfId="289"/>
    <cellStyle name="Normal 14 3 3" xfId="290"/>
    <cellStyle name="Normal 14 3 4" xfId="291"/>
    <cellStyle name="Normal 14 4" xfId="292"/>
    <cellStyle name="Normal 14 4 2" xfId="293"/>
    <cellStyle name="Normal 14 4 3" xfId="294"/>
    <cellStyle name="Normal 14 5" xfId="295"/>
    <cellStyle name="Normal 14 6" xfId="296"/>
    <cellStyle name="Normal 15" xfId="297"/>
    <cellStyle name="Normal 15 2" xfId="298"/>
    <cellStyle name="Normal 15 2 2" xfId="299"/>
    <cellStyle name="Normal 15 2 2 2" xfId="300"/>
    <cellStyle name="Normal 15 2 2 3" xfId="301"/>
    <cellStyle name="Normal 15 2 3" xfId="302"/>
    <cellStyle name="Normal 15 2 4" xfId="303"/>
    <cellStyle name="Normal 15 3" xfId="304"/>
    <cellStyle name="Normal 15 3 2" xfId="305"/>
    <cellStyle name="Normal 15 3 3" xfId="306"/>
    <cellStyle name="Normal 15 4" xfId="307"/>
    <cellStyle name="Normal 15 5" xfId="308"/>
    <cellStyle name="Normal 16" xfId="309"/>
    <cellStyle name="Normal 16 2" xfId="310"/>
    <cellStyle name="Normal 16 2 2" xfId="311"/>
    <cellStyle name="Normal 16 2 2 2" xfId="312"/>
    <cellStyle name="Normal 16 2 2 3" xfId="313"/>
    <cellStyle name="Normal 16 2 3" xfId="314"/>
    <cellStyle name="Normal 16 2 4" xfId="315"/>
    <cellStyle name="Normal 16 3" xfId="316"/>
    <cellStyle name="Normal 16 3 2" xfId="317"/>
    <cellStyle name="Normal 16 3 3" xfId="318"/>
    <cellStyle name="Normal 16 4" xfId="319"/>
    <cellStyle name="Normal 16 5" xfId="320"/>
    <cellStyle name="Normal 17" xfId="321"/>
    <cellStyle name="Normal 17 2" xfId="322"/>
    <cellStyle name="Normal 17 2 2" xfId="323"/>
    <cellStyle name="Normal 17 2 2 2" xfId="324"/>
    <cellStyle name="Normal 17 2 2 2 2" xfId="325"/>
    <cellStyle name="Normal 17 2 2 2 3" xfId="326"/>
    <cellStyle name="Normal 17 2 2 3" xfId="327"/>
    <cellStyle name="Normal 17 2 2 4" xfId="328"/>
    <cellStyle name="Normal 17 2 3" xfId="329"/>
    <cellStyle name="Normal 17 2 3 2" xfId="330"/>
    <cellStyle name="Normal 17 2 3 3" xfId="331"/>
    <cellStyle name="Normal 17 2 4" xfId="332"/>
    <cellStyle name="Normal 17 2 5" xfId="333"/>
    <cellStyle name="Normal 18" xfId="334"/>
    <cellStyle name="Normal 18 2" xfId="335"/>
    <cellStyle name="Normal 18 2 2" xfId="336"/>
    <cellStyle name="Normal 18 2 3" xfId="337"/>
    <cellStyle name="Normal 18 3" xfId="338"/>
    <cellStyle name="Normal 18 4" xfId="339"/>
    <cellStyle name="Normal 19" xfId="340"/>
    <cellStyle name="Normal 19 2" xfId="341"/>
    <cellStyle name="Normal 19 2 2" xfId="342"/>
    <cellStyle name="Normal 19 2 3" xfId="343"/>
    <cellStyle name="Normal 19 3" xfId="344"/>
    <cellStyle name="Normal 19 4" xfId="345"/>
    <cellStyle name="Normal 2" xfId="346"/>
    <cellStyle name="Normal 2 10" xfId="347"/>
    <cellStyle name="Normal 2 10 2" xfId="348"/>
    <cellStyle name="Normal 2 11" xfId="349"/>
    <cellStyle name="Normal 2 11 2" xfId="350"/>
    <cellStyle name="Normal 2 11 2 2" xfId="351"/>
    <cellStyle name="Normal 2 11 2 3" xfId="352"/>
    <cellStyle name="Normal 2 11 3" xfId="353"/>
    <cellStyle name="Normal 2 11 4" xfId="354"/>
    <cellStyle name="Normal 2 12" xfId="355"/>
    <cellStyle name="Normal 2 12 2" xfId="356"/>
    <cellStyle name="Normal 2 12 2 2" xfId="357"/>
    <cellStyle name="Normal 2 12 2 3" xfId="358"/>
    <cellStyle name="Normal 2 12 3" xfId="359"/>
    <cellStyle name="Normal 2 12 4" xfId="360"/>
    <cellStyle name="Normal 2 13" xfId="361"/>
    <cellStyle name="Normal 2 13 2" xfId="362"/>
    <cellStyle name="Normal 2 13 2 2" xfId="363"/>
    <cellStyle name="Normal 2 13 2 3" xfId="364"/>
    <cellStyle name="Normal 2 13 3" xfId="365"/>
    <cellStyle name="Normal 2 13 4" xfId="366"/>
    <cellStyle name="Normal 2 14" xfId="367"/>
    <cellStyle name="Normal 2 14 2" xfId="368"/>
    <cellStyle name="Normal 2 14 2 2" xfId="369"/>
    <cellStyle name="Normal 2 14 2 3" xfId="370"/>
    <cellStyle name="Normal 2 14 3" xfId="371"/>
    <cellStyle name="Normal 2 14 4" xfId="372"/>
    <cellStyle name="Normal 2 15" xfId="373"/>
    <cellStyle name="Normal 2 15 2" xfId="374"/>
    <cellStyle name="Normal 2 15 2 2" xfId="375"/>
    <cellStyle name="Normal 2 15 2 3" xfId="376"/>
    <cellStyle name="Normal 2 15 3" xfId="377"/>
    <cellStyle name="Normal 2 15 4" xfId="378"/>
    <cellStyle name="Normal 2 16" xfId="379"/>
    <cellStyle name="Normal 2 16 2" xfId="380"/>
    <cellStyle name="Normal 2 16 2 2" xfId="381"/>
    <cellStyle name="Normal 2 16 2 3" xfId="382"/>
    <cellStyle name="Normal 2 16 3" xfId="383"/>
    <cellStyle name="Normal 2 16 3 2" xfId="384"/>
    <cellStyle name="Normal 2 16 4" xfId="385"/>
    <cellStyle name="Normal 2 16 4 2" xfId="386"/>
    <cellStyle name="Normal 2 16 4 3" xfId="387"/>
    <cellStyle name="Normal 2 16 5" xfId="388"/>
    <cellStyle name="Normal 2 17" xfId="389"/>
    <cellStyle name="Normal 2 17 2" xfId="390"/>
    <cellStyle name="Normal 2 17 3" xfId="391"/>
    <cellStyle name="Normal 2 18" xfId="392"/>
    <cellStyle name="Normal 2 18 2" xfId="393"/>
    <cellStyle name="Normal 2 19" xfId="394"/>
    <cellStyle name="Normal 2 19 2" xfId="395"/>
    <cellStyle name="Normal 2 19 3" xfId="396"/>
    <cellStyle name="Normal 2 2" xfId="397"/>
    <cellStyle name="Normal 2 2 2" xfId="398"/>
    <cellStyle name="Normal 2 2 2 2" xfId="399"/>
    <cellStyle name="Normal 2 2 2 2 2" xfId="400"/>
    <cellStyle name="Normal 2 2 3" xfId="401"/>
    <cellStyle name="Normal 2 2 3 2" xfId="402"/>
    <cellStyle name="Normal 2 2 3 2 2" xfId="403"/>
    <cellStyle name="Normal 2 2 3 2 3" xfId="404"/>
    <cellStyle name="Normal 2 2 3 3" xfId="405"/>
    <cellStyle name="Normal 2 2 3_FINANTSFINAL_elveso_vol 7_aprill" xfId="406"/>
    <cellStyle name="Normal 2 2 4" xfId="407"/>
    <cellStyle name="Normal 2 2 4 2" xfId="408"/>
    <cellStyle name="Normal 2 2 5" xfId="409"/>
    <cellStyle name="Normal 2 2 5 2" xfId="410"/>
    <cellStyle name="Normal 2 2 6" xfId="411"/>
    <cellStyle name="Normal 2 2 7" xfId="412"/>
    <cellStyle name="Normal 2 2 8" xfId="413"/>
    <cellStyle name="Normal 2 20" xfId="414"/>
    <cellStyle name="Normal 2 21" xfId="415"/>
    <cellStyle name="Normal 2 3" xfId="416"/>
    <cellStyle name="Normal 2 4" xfId="417"/>
    <cellStyle name="Normal 2 4 2" xfId="418"/>
    <cellStyle name="Normal 2 5" xfId="419"/>
    <cellStyle name="Normal 2 5 2" xfId="420"/>
    <cellStyle name="Normal 2 5 3" xfId="421"/>
    <cellStyle name="Normal 2 5 4" xfId="422"/>
    <cellStyle name="Normal 2 6" xfId="423"/>
    <cellStyle name="Normal 2 6 2" xfId="424"/>
    <cellStyle name="Normal 2 6 2 2" xfId="425"/>
    <cellStyle name="Normal 2 6 2 2 2" xfId="426"/>
    <cellStyle name="Normal 2 6 2 2 2 2" xfId="427"/>
    <cellStyle name="Normal 2 6 2 2 2 3" xfId="428"/>
    <cellStyle name="Normal 2 6 2 2 3" xfId="429"/>
    <cellStyle name="Normal 2 6 2 2 4" xfId="430"/>
    <cellStyle name="Normal 2 6 2 3" xfId="431"/>
    <cellStyle name="Normal 2 6 2 4" xfId="432"/>
    <cellStyle name="Normal 2 6 2 4 2" xfId="433"/>
    <cellStyle name="Normal 2 6 2 4 3" xfId="434"/>
    <cellStyle name="Normal 2 6 2 5" xfId="435"/>
    <cellStyle name="Normal 2 6 2 6" xfId="436"/>
    <cellStyle name="Normal 2 6 3" xfId="437"/>
    <cellStyle name="Normal 2 6 4" xfId="438"/>
    <cellStyle name="Normal 2 6 4 2" xfId="439"/>
    <cellStyle name="Normal 2 6 4 2 2" xfId="440"/>
    <cellStyle name="Normal 2 6 4 2 3" xfId="441"/>
    <cellStyle name="Normal 2 6 4 3" xfId="442"/>
    <cellStyle name="Normal 2 6 4 4" xfId="443"/>
    <cellStyle name="Normal 2 6 5" xfId="444"/>
    <cellStyle name="Normal 2 7" xfId="445"/>
    <cellStyle name="Normal 2 7 2" xfId="446"/>
    <cellStyle name="Normal 2 8" xfId="447"/>
    <cellStyle name="Normal 2 8 2" xfId="448"/>
    <cellStyle name="Normal 2 8 2 2" xfId="449"/>
    <cellStyle name="Normal 2 8 3" xfId="450"/>
    <cellStyle name="Normal 2 8 4" xfId="451"/>
    <cellStyle name="Normal 2 9" xfId="452"/>
    <cellStyle name="Normal 2 9 2" xfId="453"/>
    <cellStyle name="Normal 2 9 3" xfId="454"/>
    <cellStyle name="Normal 2 9 3 2" xfId="455"/>
    <cellStyle name="Normal 2 9 3 3" xfId="456"/>
    <cellStyle name="Normal 2 9 4" xfId="457"/>
    <cellStyle name="Normal 2 9 5" xfId="458"/>
    <cellStyle name="Normal 2_Hankeplaan ja investeeringud_01022010" xfId="459"/>
    <cellStyle name="Normal 20" xfId="460"/>
    <cellStyle name="Normal 20 2" xfId="461"/>
    <cellStyle name="Normal 20 2 2" xfId="462"/>
    <cellStyle name="Normal 20 2 3" xfId="463"/>
    <cellStyle name="Normal 20 3" xfId="464"/>
    <cellStyle name="Normal 20 4" xfId="465"/>
    <cellStyle name="Normal 21" xfId="466"/>
    <cellStyle name="Normal 21 2" xfId="467"/>
    <cellStyle name="Normal 21 2 2" xfId="468"/>
    <cellStyle name="Normal 21 2 3" xfId="469"/>
    <cellStyle name="Normal 21 3" xfId="470"/>
    <cellStyle name="Normal 21 4" xfId="471"/>
    <cellStyle name="Normal 22" xfId="472"/>
    <cellStyle name="Normal 23" xfId="473"/>
    <cellStyle name="Normal 23 2" xfId="474"/>
    <cellStyle name="Normal 23 2 2" xfId="475"/>
    <cellStyle name="Normal 23 2 3" xfId="476"/>
    <cellStyle name="Normal 23 3" xfId="477"/>
    <cellStyle name="Normal 23 4" xfId="478"/>
    <cellStyle name="Normal 24" xfId="479"/>
    <cellStyle name="Normal 24 2" xfId="480"/>
    <cellStyle name="Normal 24 2 2" xfId="481"/>
    <cellStyle name="Normal 24 2 3" xfId="482"/>
    <cellStyle name="Normal 24 3" xfId="483"/>
    <cellStyle name="Normal 24 4" xfId="484"/>
    <cellStyle name="Normal 25" xfId="485"/>
    <cellStyle name="Normal 26" xfId="486"/>
    <cellStyle name="Normal 26 2" xfId="487"/>
    <cellStyle name="Normal 26 2 2" xfId="488"/>
    <cellStyle name="Normal 26 2 3" xfId="489"/>
    <cellStyle name="Normal 26 3" xfId="490"/>
    <cellStyle name="Normal 26 4" xfId="491"/>
    <cellStyle name="Normal 27" xfId="492"/>
    <cellStyle name="Normal 27 2" xfId="493"/>
    <cellStyle name="Normal 27 2 2" xfId="494"/>
    <cellStyle name="Normal 27 2 3" xfId="495"/>
    <cellStyle name="Normal 27 3" xfId="496"/>
    <cellStyle name="Normal 27 4" xfId="497"/>
    <cellStyle name="Normal 28" xfId="498"/>
    <cellStyle name="Normal 28 2" xfId="499"/>
    <cellStyle name="Normal 28 2 2" xfId="500"/>
    <cellStyle name="Normal 28 2 3" xfId="501"/>
    <cellStyle name="Normal 28 3" xfId="502"/>
    <cellStyle name="Normal 28 4" xfId="503"/>
    <cellStyle name="Normal 29" xfId="504"/>
    <cellStyle name="Normal 29 2" xfId="505"/>
    <cellStyle name="Normal 29 3" xfId="506"/>
    <cellStyle name="Normal 29 3 2" xfId="507"/>
    <cellStyle name="Normal 29 3 3" xfId="508"/>
    <cellStyle name="Normal 29 4" xfId="509"/>
    <cellStyle name="Normal 29 5" xfId="510"/>
    <cellStyle name="Normal 3" xfId="511"/>
    <cellStyle name="Normal 3 2" xfId="512"/>
    <cellStyle name="Normal 3 2 2" xfId="513"/>
    <cellStyle name="Normal 3 2 3" xfId="514"/>
    <cellStyle name="Normal 3 2_FINANTSFINAL_elveso_vol 7_aprill" xfId="515"/>
    <cellStyle name="Normal 3 3" xfId="516"/>
    <cellStyle name="Normal 3 4" xfId="517"/>
    <cellStyle name="Normal 3 5" xfId="518"/>
    <cellStyle name="Normal 3 6" xfId="519"/>
    <cellStyle name="Normal 3_AS ELVESO ÜF muudetud taotluse FINANTS 31032010FINAL" xfId="520"/>
    <cellStyle name="Normal 30" xfId="521"/>
    <cellStyle name="Normal 30 2" xfId="522"/>
    <cellStyle name="Normal 30 2 2" xfId="523"/>
    <cellStyle name="Normal 30 2 3" xfId="524"/>
    <cellStyle name="Normal 30 3" xfId="525"/>
    <cellStyle name="Normal 30 4" xfId="526"/>
    <cellStyle name="Normal 31" xfId="527"/>
    <cellStyle name="Normal 32" xfId="528"/>
    <cellStyle name="Normal 33" xfId="529"/>
    <cellStyle name="Normal 33 2" xfId="530"/>
    <cellStyle name="Normal 34" xfId="531"/>
    <cellStyle name="Normal 34 2" xfId="532"/>
    <cellStyle name="Normal 34 2 2" xfId="533"/>
    <cellStyle name="Normal 34 2 3" xfId="534"/>
    <cellStyle name="Normal 34 3" xfId="535"/>
    <cellStyle name="Normal 34 4" xfId="536"/>
    <cellStyle name="Normal 35" xfId="537"/>
    <cellStyle name="Normal 36" xfId="538"/>
    <cellStyle name="Normal 36 2" xfId="539"/>
    <cellStyle name="Normal 36 2 2" xfId="540"/>
    <cellStyle name="Normal 36 2 3" xfId="541"/>
    <cellStyle name="Normal 36 3" xfId="542"/>
    <cellStyle name="Normal 36 4" xfId="543"/>
    <cellStyle name="Normal 37" xfId="544"/>
    <cellStyle name="Normal 37 2" xfId="545"/>
    <cellStyle name="Normal 37 2 2" xfId="546"/>
    <cellStyle name="Normal 37 2 3" xfId="547"/>
    <cellStyle name="Normal 37 3" xfId="548"/>
    <cellStyle name="Normal 37 4" xfId="549"/>
    <cellStyle name="Normal 38" xfId="550"/>
    <cellStyle name="Normal 38 2" xfId="551"/>
    <cellStyle name="Normal 38 2 2" xfId="552"/>
    <cellStyle name="Normal 38 2 3" xfId="553"/>
    <cellStyle name="Normal 38 3" xfId="554"/>
    <cellStyle name="Normal 38 4" xfId="555"/>
    <cellStyle name="Normal 39" xfId="556"/>
    <cellStyle name="Normal 4" xfId="557"/>
    <cellStyle name="Normal 4 2" xfId="558"/>
    <cellStyle name="Normal 4 3" xfId="559"/>
    <cellStyle name="Normal 4 4" xfId="560"/>
    <cellStyle name="Normal 4 5" xfId="561"/>
    <cellStyle name="Normal 40" xfId="562"/>
    <cellStyle name="Normal 40 2" xfId="563"/>
    <cellStyle name="Normal 41" xfId="564"/>
    <cellStyle name="Normal 41 2" xfId="565"/>
    <cellStyle name="Normal 41 2 2" xfId="566"/>
    <cellStyle name="Normal 41 2 3" xfId="567"/>
    <cellStyle name="Normal 41 3" xfId="568"/>
    <cellStyle name="Normal 41 4" xfId="569"/>
    <cellStyle name="Normal 42" xfId="570"/>
    <cellStyle name="Normal 42 2" xfId="571"/>
    <cellStyle name="Normal 42 3" xfId="572"/>
    <cellStyle name="Normal 43" xfId="573"/>
    <cellStyle name="Normal 43 2" xfId="574"/>
    <cellStyle name="Normal 43 3" xfId="575"/>
    <cellStyle name="Normal 44" xfId="576"/>
    <cellStyle name="Normal 45" xfId="577"/>
    <cellStyle name="Normal 46" xfId="578"/>
    <cellStyle name="Normal 47" xfId="579"/>
    <cellStyle name="Normal 48" xfId="580"/>
    <cellStyle name="Normal 49" xfId="581"/>
    <cellStyle name="Normal 5" xfId="582"/>
    <cellStyle name="Normal 5 2" xfId="583"/>
    <cellStyle name="Normal 5 2 2" xfId="584"/>
    <cellStyle name="Normal 5 2 2 2" xfId="585"/>
    <cellStyle name="Normal 5 2 2 3" xfId="586"/>
    <cellStyle name="Normal 5 2 2 3 2" xfId="587"/>
    <cellStyle name="Normal 5 2 2 3 3" xfId="588"/>
    <cellStyle name="Normal 5 2 2 4" xfId="589"/>
    <cellStyle name="Normal 5 2 2 5" xfId="590"/>
    <cellStyle name="Normal 5 2 3" xfId="591"/>
    <cellStyle name="Normal 5 2 4" xfId="592"/>
    <cellStyle name="Normal 5 2 4 2" xfId="593"/>
    <cellStyle name="Normal 5 2 4 3" xfId="594"/>
    <cellStyle name="Normal 5 2 5" xfId="595"/>
    <cellStyle name="Normal 5 2 6" xfId="596"/>
    <cellStyle name="Normal 5 3" xfId="597"/>
    <cellStyle name="Normal 50" xfId="598"/>
    <cellStyle name="Normal 51" xfId="599"/>
    <cellStyle name="Normal 52" xfId="600"/>
    <cellStyle name="Normal 53" xfId="601"/>
    <cellStyle name="Normal 53 2" xfId="602"/>
    <cellStyle name="Normal 54" xfId="603"/>
    <cellStyle name="Normal 55" xfId="604"/>
    <cellStyle name="Normal 56" xfId="605"/>
    <cellStyle name="Normal 56 2" xfId="606"/>
    <cellStyle name="Normal 57" xfId="607"/>
    <cellStyle name="Normal 57 2" xfId="608"/>
    <cellStyle name="Normal 58" xfId="609"/>
    <cellStyle name="Normal 58 2" xfId="610"/>
    <cellStyle name="Normal 58 3" xfId="611"/>
    <cellStyle name="Normal 59" xfId="612"/>
    <cellStyle name="Normal 6" xfId="613"/>
    <cellStyle name="Normal 6 2" xfId="614"/>
    <cellStyle name="Normal 6 3" xfId="615"/>
    <cellStyle name="Normal 6 3 2" xfId="616"/>
    <cellStyle name="Normal 6 3 3" xfId="617"/>
    <cellStyle name="Normal 6 3 3 2" xfId="618"/>
    <cellStyle name="Normal 6 3 3 3" xfId="619"/>
    <cellStyle name="Normal 6 3 4" xfId="620"/>
    <cellStyle name="Normal 6 3 5" xfId="621"/>
    <cellStyle name="Normal 6 4" xfId="622"/>
    <cellStyle name="Normal 6 5" xfId="623"/>
    <cellStyle name="Normal 6_FINANTSFINAL_elveso_vol 7_aprill" xfId="624"/>
    <cellStyle name="Normal 60" xfId="625"/>
    <cellStyle name="Normal 61" xfId="626"/>
    <cellStyle name="Normal 62" xfId="627"/>
    <cellStyle name="Normal 7" xfId="628"/>
    <cellStyle name="Normal 7 2" xfId="629"/>
    <cellStyle name="Normal 7 2 2" xfId="630"/>
    <cellStyle name="Normal 7 2 2 2" xfId="631"/>
    <cellStyle name="Normal 7 2 3" xfId="632"/>
    <cellStyle name="Normal 7 3" xfId="633"/>
    <cellStyle name="Normal 8" xfId="634"/>
    <cellStyle name="Normal 8 2" xfId="635"/>
    <cellStyle name="Normal 8 3" xfId="636"/>
    <cellStyle name="Normal 8 3 2" xfId="637"/>
    <cellStyle name="Normal 8 3 2 2" xfId="638"/>
    <cellStyle name="Normal 8 3 3" xfId="639"/>
    <cellStyle name="Normal 9" xfId="640"/>
    <cellStyle name="Normal 9 2" xfId="641"/>
    <cellStyle name="Normal 9 2 2" xfId="642"/>
    <cellStyle name="Normal 9 3" xfId="643"/>
    <cellStyle name="Normal 9 4" xfId="644"/>
    <cellStyle name="Normal 9 4 2" xfId="645"/>
    <cellStyle name="Normal 9 4 3" xfId="646"/>
    <cellStyle name="Normal 9 5" xfId="647"/>
    <cellStyle name="Normal 9 6" xfId="648"/>
    <cellStyle name="Note 2" xfId="649"/>
    <cellStyle name="Output 2" xfId="650"/>
    <cellStyle name="Pealkiri" xfId="651"/>
    <cellStyle name="Pealkiri 1" xfId="652"/>
    <cellStyle name="Pealkiri 1 1" xfId="653"/>
    <cellStyle name="Pealkiri 1 2" xfId="654"/>
    <cellStyle name="Pealkiri 2" xfId="655"/>
    <cellStyle name="Pealkiri 3" xfId="656"/>
    <cellStyle name="Pealkiri 4" xfId="657"/>
    <cellStyle name="Percent" xfId="658" builtinId="5"/>
    <cellStyle name="Percent 10" xfId="659"/>
    <cellStyle name="Percent 10 2" xfId="660"/>
    <cellStyle name="Percent 10 3" xfId="661"/>
    <cellStyle name="Percent 10 3 2" xfId="662"/>
    <cellStyle name="Percent 10 3 3" xfId="663"/>
    <cellStyle name="Percent 10 3 3 2" xfId="664"/>
    <cellStyle name="Percent 10 3 3 3" xfId="665"/>
    <cellStyle name="Percent 10 3 4" xfId="666"/>
    <cellStyle name="Percent 10 3 5" xfId="667"/>
    <cellStyle name="Percent 10 4" xfId="668"/>
    <cellStyle name="Percent 10 5" xfId="669"/>
    <cellStyle name="Percent 11" xfId="670"/>
    <cellStyle name="Percent 11 2" xfId="671"/>
    <cellStyle name="Percent 11 2 2" xfId="672"/>
    <cellStyle name="Percent 11 3" xfId="673"/>
    <cellStyle name="Percent 11 3 2" xfId="674"/>
    <cellStyle name="Percent 11 3 2 2" xfId="675"/>
    <cellStyle name="Percent 11 3 2 3" xfId="676"/>
    <cellStyle name="Percent 11 3 3" xfId="677"/>
    <cellStyle name="Percent 11 3 4" xfId="678"/>
    <cellStyle name="Percent 11 4" xfId="679"/>
    <cellStyle name="Percent 11 4 2" xfId="680"/>
    <cellStyle name="Percent 11 4 3" xfId="681"/>
    <cellStyle name="Percent 11 5" xfId="682"/>
    <cellStyle name="Percent 11 6" xfId="683"/>
    <cellStyle name="Percent 12" xfId="684"/>
    <cellStyle name="Percent 12 2" xfId="685"/>
    <cellStyle name="Percent 12 3" xfId="686"/>
    <cellStyle name="Percent 13" xfId="687"/>
    <cellStyle name="Percent 13 2" xfId="688"/>
    <cellStyle name="Percent 13 2 2" xfId="689"/>
    <cellStyle name="Percent 13 3" xfId="690"/>
    <cellStyle name="Percent 13 4" xfId="691"/>
    <cellStyle name="Percent 14" xfId="692"/>
    <cellStyle name="Percent 14 2" xfId="693"/>
    <cellStyle name="Percent 14 2 2" xfId="694"/>
    <cellStyle name="Percent 14 2 3" xfId="695"/>
    <cellStyle name="Percent 14 3" xfId="696"/>
    <cellStyle name="Percent 14 4" xfId="697"/>
    <cellStyle name="Percent 15" xfId="698"/>
    <cellStyle name="Percent 16" xfId="699"/>
    <cellStyle name="Percent 16 2" xfId="700"/>
    <cellStyle name="Percent 16 2 2" xfId="701"/>
    <cellStyle name="Percent 16 2 3" xfId="702"/>
    <cellStyle name="Percent 16 3" xfId="703"/>
    <cellStyle name="Percent 16 4" xfId="704"/>
    <cellStyle name="Percent 17" xfId="705"/>
    <cellStyle name="Percent 17 2" xfId="706"/>
    <cellStyle name="Percent 17 2 2" xfId="707"/>
    <cellStyle name="Percent 17 2 3" xfId="708"/>
    <cellStyle name="Percent 17 3" xfId="709"/>
    <cellStyle name="Percent 17 4" xfId="710"/>
    <cellStyle name="Percent 18" xfId="711"/>
    <cellStyle name="Percent 18 2" xfId="712"/>
    <cellStyle name="Percent 18 2 2" xfId="713"/>
    <cellStyle name="Percent 18 2 3" xfId="714"/>
    <cellStyle name="Percent 18 3" xfId="715"/>
    <cellStyle name="Percent 18 4" xfId="716"/>
    <cellStyle name="Percent 19" xfId="717"/>
    <cellStyle name="Percent 19 2" xfId="718"/>
    <cellStyle name="Percent 19 2 2" xfId="719"/>
    <cellStyle name="Percent 19 2 3" xfId="720"/>
    <cellStyle name="Percent 19 3" xfId="721"/>
    <cellStyle name="Percent 19 4" xfId="722"/>
    <cellStyle name="Percent 2" xfId="723"/>
    <cellStyle name="Percent 2 2" xfId="724"/>
    <cellStyle name="Percent 2 2 2" xfId="725"/>
    <cellStyle name="Percent 2 2 2 2" xfId="726"/>
    <cellStyle name="Percent 2 2 3" xfId="727"/>
    <cellStyle name="Percent 2 2 3 2" xfId="728"/>
    <cellStyle name="Percent 2 2 3 2 2" xfId="729"/>
    <cellStyle name="Percent 2 2 3 2 3" xfId="730"/>
    <cellStyle name="Percent 2 2 4" xfId="731"/>
    <cellStyle name="Percent 2 2 4 2" xfId="732"/>
    <cellStyle name="Percent 2 2 5" xfId="733"/>
    <cellStyle name="Percent 2 2 5 2" xfId="734"/>
    <cellStyle name="Percent 2 2 6" xfId="735"/>
    <cellStyle name="Percent 2 2 7" xfId="736"/>
    <cellStyle name="Percent 2 3" xfId="737"/>
    <cellStyle name="Percent 2 3 2" xfId="738"/>
    <cellStyle name="Percent 2 4" xfId="739"/>
    <cellStyle name="Percent 2 5" xfId="740"/>
    <cellStyle name="Percent 2 6" xfId="741"/>
    <cellStyle name="Percent 20" xfId="742"/>
    <cellStyle name="Percent 21" xfId="743"/>
    <cellStyle name="Percent 22" xfId="744"/>
    <cellStyle name="Percent 3" xfId="745"/>
    <cellStyle name="Percent 3 2" xfId="746"/>
    <cellStyle name="Percent 3 2 2" xfId="747"/>
    <cellStyle name="Percent 3 2 2 2" xfId="748"/>
    <cellStyle name="Percent 3 2 2 2 2" xfId="749"/>
    <cellStyle name="Percent 3 2 2 3" xfId="750"/>
    <cellStyle name="Percent 3 2 3" xfId="751"/>
    <cellStyle name="Percent 3 2 3 2" xfId="752"/>
    <cellStyle name="Percent 3 2 4" xfId="753"/>
    <cellStyle name="Percent 3 3" xfId="754"/>
    <cellStyle name="Percent 3 4" xfId="755"/>
    <cellStyle name="Percent 4" xfId="756"/>
    <cellStyle name="Percent 4 2" xfId="757"/>
    <cellStyle name="Percent 4 2 2" xfId="758"/>
    <cellStyle name="Percent 4 3" xfId="759"/>
    <cellStyle name="Percent 4 3 2" xfId="760"/>
    <cellStyle name="Percent 4 4" xfId="761"/>
    <cellStyle name="Percent 5" xfId="762"/>
    <cellStyle name="Percent 5 2" xfId="763"/>
    <cellStyle name="Percent 5 3" xfId="764"/>
    <cellStyle name="Percent 5 3 2" xfId="765"/>
    <cellStyle name="Percent 5 4" xfId="766"/>
    <cellStyle name="Percent 5 5" xfId="767"/>
    <cellStyle name="Percent 5 6" xfId="768"/>
    <cellStyle name="Percent 6" xfId="769"/>
    <cellStyle name="Percent 7" xfId="770"/>
    <cellStyle name="Percent 7 2" xfId="771"/>
    <cellStyle name="Percent 8" xfId="772"/>
    <cellStyle name="Percent 8 2" xfId="773"/>
    <cellStyle name="Percent 8 2 2" xfId="774"/>
    <cellStyle name="Percent 8 2 3" xfId="775"/>
    <cellStyle name="Percent 8 2 4" xfId="776"/>
    <cellStyle name="Percent 8 3" xfId="777"/>
    <cellStyle name="Percent 9" xfId="778"/>
    <cellStyle name="Percent 9 2" xfId="779"/>
    <cellStyle name="Percent 9 2 2" xfId="780"/>
    <cellStyle name="Percent 9 2 2 2" xfId="781"/>
    <cellStyle name="Percent 9 2 3" xfId="782"/>
    <cellStyle name="Percent 9 2 4" xfId="783"/>
    <cellStyle name="Percent 9 3" xfId="784"/>
    <cellStyle name="Percent 9 3 2" xfId="785"/>
    <cellStyle name="Percent 9 3 2 2" xfId="786"/>
    <cellStyle name="Percent 9 3 3" xfId="787"/>
    <cellStyle name="Protsent 2" xfId="788"/>
    <cellStyle name="Protsent 3" xfId="789"/>
    <cellStyle name="Protsent 4" xfId="790"/>
    <cellStyle name="Result" xfId="791"/>
    <cellStyle name="Result 2" xfId="792"/>
    <cellStyle name="Result2" xfId="793"/>
    <cellStyle name="Result2 2" xfId="794"/>
    <cellStyle name="Rõhk1" xfId="795"/>
    <cellStyle name="Rõhk1 2" xfId="796"/>
    <cellStyle name="Rõhk2" xfId="797"/>
    <cellStyle name="Rõhk2 2" xfId="798"/>
    <cellStyle name="Rõhk3" xfId="799"/>
    <cellStyle name="Rõhk3 2" xfId="800"/>
    <cellStyle name="Rõhk4" xfId="801"/>
    <cellStyle name="Rõhk4 2" xfId="802"/>
    <cellStyle name="Rõhk5" xfId="803"/>
    <cellStyle name="Rõhk5 2" xfId="804"/>
    <cellStyle name="Rõhk6" xfId="805"/>
    <cellStyle name="Rõhk6 2" xfId="806"/>
    <cellStyle name="Selgitav tekst" xfId="807"/>
    <cellStyle name="Sisestus" xfId="808"/>
    <cellStyle name="Sisestus 2" xfId="809"/>
    <cellStyle name="Style 1" xfId="810"/>
    <cellStyle name="Title 2" xfId="811"/>
    <cellStyle name="Total 2" xfId="812"/>
    <cellStyle name="Warning Text 2" xfId="813"/>
    <cellStyle name="Väljund" xfId="814"/>
    <cellStyle name="Väljund 2" xfId="81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externalLink" Target="externalLinks/externalLink1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29.xml"/><Relationship Id="rId55" Type="http://schemas.openxmlformats.org/officeDocument/2006/relationships/externalLink" Target="externalLinks/externalLink34.xml"/><Relationship Id="rId63" Type="http://schemas.openxmlformats.org/officeDocument/2006/relationships/externalLink" Target="externalLinks/externalLink42.xml"/><Relationship Id="rId68" Type="http://schemas.openxmlformats.org/officeDocument/2006/relationships/externalLink" Target="externalLinks/externalLink47.xml"/><Relationship Id="rId76" Type="http://schemas.openxmlformats.org/officeDocument/2006/relationships/externalLink" Target="externalLinks/externalLink55.xml"/><Relationship Id="rId84" Type="http://schemas.openxmlformats.org/officeDocument/2006/relationships/externalLink" Target="externalLinks/externalLink63.xml"/><Relationship Id="rId89" Type="http://schemas.openxmlformats.org/officeDocument/2006/relationships/externalLink" Target="externalLinks/externalLink6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0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19.xml"/><Relationship Id="rId45" Type="http://schemas.openxmlformats.org/officeDocument/2006/relationships/externalLink" Target="externalLinks/externalLink24.xml"/><Relationship Id="rId53" Type="http://schemas.openxmlformats.org/officeDocument/2006/relationships/externalLink" Target="externalLinks/externalLink32.xml"/><Relationship Id="rId58" Type="http://schemas.openxmlformats.org/officeDocument/2006/relationships/externalLink" Target="externalLinks/externalLink37.xml"/><Relationship Id="rId66" Type="http://schemas.openxmlformats.org/officeDocument/2006/relationships/externalLink" Target="externalLinks/externalLink45.xml"/><Relationship Id="rId74" Type="http://schemas.openxmlformats.org/officeDocument/2006/relationships/externalLink" Target="externalLinks/externalLink53.xml"/><Relationship Id="rId79" Type="http://schemas.openxmlformats.org/officeDocument/2006/relationships/externalLink" Target="externalLinks/externalLink58.xml"/><Relationship Id="rId87" Type="http://schemas.openxmlformats.org/officeDocument/2006/relationships/externalLink" Target="externalLinks/externalLink66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0.xml"/><Relationship Id="rId82" Type="http://schemas.openxmlformats.org/officeDocument/2006/relationships/externalLink" Target="externalLinks/externalLink61.xml"/><Relationship Id="rId90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22.xml"/><Relationship Id="rId48" Type="http://schemas.openxmlformats.org/officeDocument/2006/relationships/externalLink" Target="externalLinks/externalLink27.xml"/><Relationship Id="rId56" Type="http://schemas.openxmlformats.org/officeDocument/2006/relationships/externalLink" Target="externalLinks/externalLink35.xml"/><Relationship Id="rId64" Type="http://schemas.openxmlformats.org/officeDocument/2006/relationships/externalLink" Target="externalLinks/externalLink43.xml"/><Relationship Id="rId69" Type="http://schemas.openxmlformats.org/officeDocument/2006/relationships/externalLink" Target="externalLinks/externalLink48.xml"/><Relationship Id="rId77" Type="http://schemas.openxmlformats.org/officeDocument/2006/relationships/externalLink" Target="externalLinks/externalLink5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0.xml"/><Relationship Id="rId72" Type="http://schemas.openxmlformats.org/officeDocument/2006/relationships/externalLink" Target="externalLinks/externalLink51.xml"/><Relationship Id="rId80" Type="http://schemas.openxmlformats.org/officeDocument/2006/relationships/externalLink" Target="externalLinks/externalLink59.xml"/><Relationship Id="rId85" Type="http://schemas.openxmlformats.org/officeDocument/2006/relationships/externalLink" Target="externalLinks/externalLink64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25.xml"/><Relationship Id="rId59" Type="http://schemas.openxmlformats.org/officeDocument/2006/relationships/externalLink" Target="externalLinks/externalLink38.xml"/><Relationship Id="rId67" Type="http://schemas.openxmlformats.org/officeDocument/2006/relationships/externalLink" Target="externalLinks/externalLink4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0.xml"/><Relationship Id="rId54" Type="http://schemas.openxmlformats.org/officeDocument/2006/relationships/externalLink" Target="externalLinks/externalLink33.xml"/><Relationship Id="rId62" Type="http://schemas.openxmlformats.org/officeDocument/2006/relationships/externalLink" Target="externalLinks/externalLink41.xml"/><Relationship Id="rId70" Type="http://schemas.openxmlformats.org/officeDocument/2006/relationships/externalLink" Target="externalLinks/externalLink49.xml"/><Relationship Id="rId75" Type="http://schemas.openxmlformats.org/officeDocument/2006/relationships/externalLink" Target="externalLinks/externalLink54.xml"/><Relationship Id="rId83" Type="http://schemas.openxmlformats.org/officeDocument/2006/relationships/externalLink" Target="externalLinks/externalLink62.xml"/><Relationship Id="rId88" Type="http://schemas.openxmlformats.org/officeDocument/2006/relationships/externalLink" Target="externalLinks/externalLink67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49" Type="http://schemas.openxmlformats.org/officeDocument/2006/relationships/externalLink" Target="externalLinks/externalLink28.xml"/><Relationship Id="rId57" Type="http://schemas.openxmlformats.org/officeDocument/2006/relationships/externalLink" Target="externalLinks/externalLink3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0.xml"/><Relationship Id="rId44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31.xml"/><Relationship Id="rId60" Type="http://schemas.openxmlformats.org/officeDocument/2006/relationships/externalLink" Target="externalLinks/externalLink39.xml"/><Relationship Id="rId65" Type="http://schemas.openxmlformats.org/officeDocument/2006/relationships/externalLink" Target="externalLinks/externalLink44.xml"/><Relationship Id="rId73" Type="http://schemas.openxmlformats.org/officeDocument/2006/relationships/externalLink" Target="externalLinks/externalLink52.xml"/><Relationship Id="rId78" Type="http://schemas.openxmlformats.org/officeDocument/2006/relationships/externalLink" Target="externalLinks/externalLink57.xml"/><Relationship Id="rId81" Type="http://schemas.openxmlformats.org/officeDocument/2006/relationships/externalLink" Target="externalLinks/externalLink60.xml"/><Relationship Id="rId86" Type="http://schemas.openxmlformats.org/officeDocument/2006/relationships/externalLink" Target="externalLinks/externalLink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93307086614191"/>
          <c:y val="5.1400554097404488E-2"/>
          <c:w val="0.79806692913385791"/>
          <c:h val="0.74731006046182713"/>
        </c:manualLayout>
      </c:layout>
      <c:lineChart>
        <c:grouping val="standard"/>
        <c:varyColors val="0"/>
        <c:ser>
          <c:idx val="0"/>
          <c:order val="0"/>
          <c:tx>
            <c:strRef>
              <c:f>ÜVKAK_FIN!$A$13</c:f>
              <c:strCache>
                <c:ptCount val="1"/>
                <c:pt idx="0">
                  <c:v>Elanike vesi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x"/>
            <c:size val="11"/>
            <c:spPr>
              <a:ln>
                <a:solidFill>
                  <a:schemeClr val="tx1"/>
                </a:solidFill>
              </a:ln>
            </c:spPr>
          </c:marker>
          <c:cat>
            <c:numRef>
              <c:f>ÜVKAK_FIN!$C$1:$O$1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ÜVKAK_FIN!$C$13:$O$13</c:f>
              <c:numCache>
                <c:formatCode>_-* #\ ##0.000\ _k_r_-;\-* #\ ##0.000\ _k_r_-;_-* "-"??\ _k_r_-;_-@_-</c:formatCode>
                <c:ptCount val="13"/>
                <c:pt idx="1">
                  <c:v>1.05</c:v>
                </c:pt>
                <c:pt idx="2">
                  <c:v>1.05</c:v>
                </c:pt>
                <c:pt idx="3">
                  <c:v>1.05</c:v>
                </c:pt>
                <c:pt idx="4">
                  <c:v>1.25</c:v>
                </c:pt>
                <c:pt idx="5">
                  <c:v>1.3</c:v>
                </c:pt>
                <c:pt idx="6">
                  <c:v>1.33</c:v>
                </c:pt>
                <c:pt idx="7">
                  <c:v>1.4000000000000001</c:v>
                </c:pt>
                <c:pt idx="8">
                  <c:v>1.4300000000000002</c:v>
                </c:pt>
                <c:pt idx="9">
                  <c:v>1.4600000000000002</c:v>
                </c:pt>
                <c:pt idx="10">
                  <c:v>1.4870000000000001</c:v>
                </c:pt>
                <c:pt idx="11">
                  <c:v>1.4970000000000001</c:v>
                </c:pt>
                <c:pt idx="12">
                  <c:v>1.4970000000000001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ÜVKAK_FIN!$A$14</c:f>
              <c:strCache>
                <c:ptCount val="1"/>
                <c:pt idx="0">
                  <c:v>Juriidiliste isikute vesi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numRef>
              <c:f>ÜVKAK_FIN!$C$1:$O$1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ÜVKAK_FIN!$C$14:$O$14</c:f>
              <c:numCache>
                <c:formatCode>_-* #\ ##0.000\ _k_r_-;\-* #\ ##0.000\ _k_r_-;_-* "-"??\ _k_r_-;_-@_-</c:formatCode>
                <c:ptCount val="13"/>
                <c:pt idx="1">
                  <c:v>1.05</c:v>
                </c:pt>
                <c:pt idx="2">
                  <c:v>1.05</c:v>
                </c:pt>
                <c:pt idx="3">
                  <c:v>1.05</c:v>
                </c:pt>
                <c:pt idx="4">
                  <c:v>1.25</c:v>
                </c:pt>
                <c:pt idx="5">
                  <c:v>1.3</c:v>
                </c:pt>
                <c:pt idx="6">
                  <c:v>1.33</c:v>
                </c:pt>
                <c:pt idx="7">
                  <c:v>1.4000000000000001</c:v>
                </c:pt>
                <c:pt idx="8">
                  <c:v>1.4300000000000002</c:v>
                </c:pt>
                <c:pt idx="9">
                  <c:v>1.4600000000000002</c:v>
                </c:pt>
                <c:pt idx="10">
                  <c:v>1.4870000000000001</c:v>
                </c:pt>
                <c:pt idx="11">
                  <c:v>1.4970000000000001</c:v>
                </c:pt>
                <c:pt idx="12">
                  <c:v>1.4970000000000001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ÜVKAK_FIN!$A$15</c:f>
              <c:strCache>
                <c:ptCount val="1"/>
                <c:pt idx="0">
                  <c:v>Elanike kanal</c:v>
                </c:pt>
              </c:strCache>
            </c:strRef>
          </c:tx>
          <c:cat>
            <c:numRef>
              <c:f>ÜVKAK_FIN!$C$1:$O$1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ÜVKAK_FIN!$C$15:$O$15</c:f>
              <c:numCache>
                <c:formatCode>_-* #\ ##0.000\ _k_r_-;\-* #\ ##0.000\ _k_r_-;_-* "-"??\ _k_r_-;_-@_-</c:formatCode>
                <c:ptCount val="13"/>
                <c:pt idx="1">
                  <c:v>1.625</c:v>
                </c:pt>
                <c:pt idx="2">
                  <c:v>1.625</c:v>
                </c:pt>
                <c:pt idx="3">
                  <c:v>1.625</c:v>
                </c:pt>
                <c:pt idx="4">
                  <c:v>1.9345238095238095</c:v>
                </c:pt>
                <c:pt idx="5">
                  <c:v>2.0119047619047619</c:v>
                </c:pt>
                <c:pt idx="6">
                  <c:v>2.0583333333333331</c:v>
                </c:pt>
                <c:pt idx="7">
                  <c:v>2.1666666666666665</c:v>
                </c:pt>
                <c:pt idx="8">
                  <c:v>2.2130952380952378</c:v>
                </c:pt>
                <c:pt idx="9">
                  <c:v>2.259523809523809</c:v>
                </c:pt>
                <c:pt idx="10">
                  <c:v>2.3013095238095231</c:v>
                </c:pt>
                <c:pt idx="11">
                  <c:v>2.3167857142857136</c:v>
                </c:pt>
                <c:pt idx="12">
                  <c:v>2.3167857142857136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ÜVKAK_FIN!$A$16</c:f>
              <c:strCache>
                <c:ptCount val="1"/>
                <c:pt idx="0">
                  <c:v>Juriidiliste isikute kanal</c:v>
                </c:pt>
              </c:strCache>
            </c:strRef>
          </c:tx>
          <c:cat>
            <c:numRef>
              <c:f>ÜVKAK_FIN!$C$1:$O$1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ÜVKAK_FIN!$C$16:$O$16</c:f>
              <c:numCache>
                <c:formatCode>_-* #\ ##0.000\ _k_r_-;\-* #\ ##0.000\ _k_r_-;_-* "-"??\ _k_r_-;_-@_-</c:formatCode>
                <c:ptCount val="13"/>
                <c:pt idx="1">
                  <c:v>1.625</c:v>
                </c:pt>
                <c:pt idx="2">
                  <c:v>1.625</c:v>
                </c:pt>
                <c:pt idx="3">
                  <c:v>1.625</c:v>
                </c:pt>
                <c:pt idx="4">
                  <c:v>1.9345238095238095</c:v>
                </c:pt>
                <c:pt idx="5">
                  <c:v>2.0119047619047619</c:v>
                </c:pt>
                <c:pt idx="6">
                  <c:v>2.0583333333333331</c:v>
                </c:pt>
                <c:pt idx="7">
                  <c:v>2.1666666666666665</c:v>
                </c:pt>
                <c:pt idx="8">
                  <c:v>2.2130952380952378</c:v>
                </c:pt>
                <c:pt idx="9">
                  <c:v>2.259523809523809</c:v>
                </c:pt>
                <c:pt idx="10">
                  <c:v>2.3013095238095231</c:v>
                </c:pt>
                <c:pt idx="11">
                  <c:v>2.3167857142857136</c:v>
                </c:pt>
                <c:pt idx="12">
                  <c:v>2.3167857142857136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780264"/>
        <c:axId val="413780656"/>
      </c:lineChart>
      <c:catAx>
        <c:axId val="41378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820000" vert="horz"/>
          <a:lstStyle/>
          <a:p>
            <a:pPr>
              <a:defRPr/>
            </a:pPr>
            <a:endParaRPr lang="en-US"/>
          </a:p>
        </c:txPr>
        <c:crossAx val="413780656"/>
        <c:crosses val="autoZero"/>
        <c:auto val="1"/>
        <c:lblAlgn val="ctr"/>
        <c:lblOffset val="100"/>
        <c:noMultiLvlLbl val="0"/>
      </c:catAx>
      <c:valAx>
        <c:axId val="413780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EUR/m3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_-* #\ ##0.000\ _k_r_-;\-* #\ ##0.000\ _k_r_-;_-* &quot;-&quot;??\ _k_r_-;_-@_-" sourceLinked="1"/>
        <c:majorTickMark val="none"/>
        <c:minorTickMark val="none"/>
        <c:tickLblPos val="nextTo"/>
        <c:crossAx val="413780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313039211348725"/>
          <c:y val="0.52963154525298484"/>
          <c:w val="0.69028062117147371"/>
          <c:h val="0.2703713482759992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219075</xdr:colOff>
      <xdr:row>1</xdr:row>
      <xdr:rowOff>28575</xdr:rowOff>
    </xdr:from>
    <xdr:to>
      <xdr:col>24</xdr:col>
      <xdr:colOff>514350</xdr:colOff>
      <xdr:row>14</xdr:row>
      <xdr:rowOff>95250</xdr:rowOff>
    </xdr:to>
    <xdr:graphicFrame macro="">
      <xdr:nvGraphicFramePr>
        <xdr:cNvPr id="31669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valik\PROJEKTKESKUS\480_Rae%20&#220;VK%20AK\Documents%20and%20Settings\Kadi\My%20Documents\00-T&#246;&#246;%20asjad\Rae%20vald\Patika-Tallinn%20arvutused\Patika\Mahu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kasutaja\Local%20Settings\Temporary%20Internet%20Files\OLK6C\investeeringuprogrammid%20koodidega%20VILJANDI%20VEEV&#196;RK%20%20TT%2027-8-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kasutaja\Local%20Settings\Temporary%20Internet%20Files\OLK6C\investeeringuprogrammid%20koodidega%20VILJANDI%20VEEV&#196;RK%20%20TT%2027-8-20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Liisa\Desktop\investeeringuprogrammid%20koodidega%20Matsalu%20VV%20%20(T&#245;nis%2020%2007)ka%203-8-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isa\Desktop\investeeringuprogrammid%20koodidega%20Matsalu%20VV%20%20(T&#245;nis%2020%2007)ka%203-8-20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GE\5.%20T&#214;&#214;S%20PROJEKTID\VO12%20V&#245;ru%20&#220;F\Finantsanal&#252;&#252;s\&#220;F\financial%20projections%20VoruLinn%20Juuli%20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GE\5.%20T&#214;&#214;S%20PROJEKTID\VO12%20V&#245;ru%20&#220;F\Finantsanal&#252;&#252;s\&#220;F\financial%20projections%20VoruLinn%20Juuli%20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tonis\My%20Documents\financial%20projections%20VoruLinn%20Juuli%2020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tonis\My%20Documents\financial%20projections%20VoruLinn%20Juuli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_Kohtla-Jarve%20CF\financial%20analysis\finantsanal&#252;&#252;s%202007-01-30\2007-05-26%20laekub%2090%20kuni%2098%20protsenti\Tehn%20ankeedi%20p&#245;hjal%20CALCULATION%20OF%20SOME%20BENEFITS%20TT%2010-12-20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x_Kohtla-Jarve%20CF\financial%20analysis\finantsanal&#252;&#252;s%202007-01-30\2007-05-26%20laekub%2090%20kuni%2098%20protsenti\Tehn%20ankeedi%20p&#245;hjal%20CALCULATION%20OF%20SOME%20BENEFITS%20TT%2010-12-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inga\Local%20Settings\Temporary%20Internet%20Files\OLK155\Infragate\Asjad%20MFA%20kirjutamiseks\financial%20projections%20AnijaVald%202009%201.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ko\east-harju%20vasalemma\9BSINEG100\GN2003model\GNphase2B_run3-0_public_17nov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_Kohtla-Jarve%20CF\financial%20analysis\finantsanal&#252;&#252;s%202007-01-30\2007-05-26%20laekub%2090%20kuni%2098%20protsenti\IdaViru%20SIPInvestCosts%202007-05-2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x_Kohtla-Jarve%20CF\financial%20analysis\finantsanal&#252;&#252;s%202007-01-30\2007-05-26%20laekub%2090%20kuni%2098%20protsenti\IdaViru%20SIPInvestCosts%202007-05-2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Roland\Application%20Data\Microsoft\Excel\USB(kokkuv&#245;te)\Laekvere%20veemajandusprojekti%20&#220;F%20rahastamistaotlus%202009-09\HAL1%202008-06-16%20ANAL&#220;&#220;S%20adminkulud%20(HAL%20SOOJUS%20kanal%20eelarve%20t&#228;itmine%202007%20UUS%20p&#245;hjal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Roland\Application%20Data\Microsoft\Excel\USB(kokkuv&#245;te)\Laekvere%20veemajandusprojekti%20&#220;F%20rahastamistaotlus%202009-09\HAL1%202008-06-16%20ANAL&#220;&#220;S%20adminkulud%20(HAL%20SOOJUS%20kanal%20eelarve%20t&#228;itmine%202007%20UUS%20p&#245;hjal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dministrator\Desktop\Tonise%20failid\financial%20projections%20Kuressaare%20Veev&#228;rk%20TT%2002-10-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tor\Desktop\Tonise%20failid\financial%20projections%20Kuressaare%20Veev&#228;rk%20TT%2002-10-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GE\5.%20T&#214;&#214;S%20PROJEKTID\K&#196;9%20K&#228;rdla%20&#220;VKA\Finantsanal&#252;&#252;s\financial%20projections%20LaaneViru%20juuni%2020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GE\5.%20T&#214;&#214;S%20PROJEKTID\K&#196;9%20K&#228;rdla%20&#220;VKA\Finantsanal&#252;&#252;s\financial%20projections%20LaaneViru%20juuni%2020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B2\&#252;leandmine%202009-05-14\Financial%20analysis%20of%20JBP%20%202009-05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inga\Local%20Settings\Temporary%20Internet%20Files\OLK155\Infragate\Asjad%20MFA%20kirjutamiseks\financial%20projections%20AnijaVald%202009%201.1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B2\&#252;leandmine%202009-05-14\Financial%20analysis%20of%20JBP%20%202009-05-1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dministrator\My%20Documents\investments\x_East-Harju%20projekt\Rae\Rae_GrantRate_KA_14-06-2005%20(Tim%2014.06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tor\My%20Documents\investments\x_East-Harju%20projekt\Rae\Rae_GrantRate_KA_14-06-2005%20(Tim%2014.06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Kadri%20Kanarbik\My%20Documents\T&#246;&#246;\Ahtme\Ahtme_modelling%20-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Kadri%20Kanarbik\My%20Documents\T&#246;&#246;\Ahtme\Ahtme_modelling%20-Fina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dministrator\My%20Documents\projektid\kose\final\final\Exceli%20tabelid\projektid\rapla-kehtna\final\Rapla%20finantsanal&#252;&#252;s%20t&#228;iend_26_05_0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tor\My%20Documents\projektid\kose\final\final\Exceli%20tabelid\projektid\rapla-kehtna\final\Rapla%20finantsanal&#252;&#252;s%20t&#228;iend_26_05_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ALDO\AppData\Local\Microsoft\Windows\Temporary%20Internet%20Files\Content.Outlook\5BLKQDLI\Kose%20hankegraafik%20ja%20rahavajaduste%20prognoo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ga-dc-01\Shared\WWRBPT\Lubana\Strategic%20plan%20report\lubanaSI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A20%20TARTU%20LINNA%20reoveepuhasti%20metaantanki%20&#220;F%20taotlus\finantsanal&#252;&#252;si%20alternatiivarvutus%20(oper%20toetus%2060%20mln%20kr)\financial%20projections%20TartuLinn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kasutaja\Local%20Settings\Temporary%20Internet%20Files\OLK6C\financial%20projections%20Viljandi%20Veev&#228;rk%20TT%202007-05-2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A20%20TARTU%20LINNA%20reoveepuhasti%20metaantanki%20&#220;F%20taotlus\finantsanal&#252;&#252;si%20alternatiivarvutus%20(oper%20toetus%2060%20mln%20kr)\financial%20projections%20TartuLinn%20200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Roland\Application%20Data\Microsoft\Excel\USB(kokkuv&#245;te)\Laekvere%20veemajandusprojekti%20&#220;F%20rahastamistaotlus%202009-09\HAL1%20Haljala%20SIPInvestCosts%202008-06-2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Roland\Application%20Data\Microsoft\Excel\USB(kokkuv&#245;te)\Laekvere%20veemajandusprojekti%20&#220;F%20rahastamistaotlus%202009-09\HAL1%20Haljala%20SIPInvestCosts%202008-06-2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sutaja\My%20Documents\TONIS%20ANNAB%20ASJAD%20ULE\x_Kohtla-Jarve%20CF\financial%20analysis\finantsanal&#252;&#252;s%202007-01-30\financial%20projections%20IdaVIru%20TT%2031-10-200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kasutaja\My%20Documents\Kuressaare%20Veev&#228;rk-&#228;riplaan\financial%20projections%20Kuressaare%20Veev&#228;rk%20TT%2002-10-20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kasutaja\My%20Documents\Kuressaare%20Veev&#228;rk-&#228;riplaan\financial%20projections%20Kuressaare%20Veev&#228;rk%20TT%2002-10-200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adri%20M&#228;sak\Documents\T&#214;&#214;\MAK%20ANALYSE%20O&#220;\T&#214;&#214;D\2015\Saaremaa%20&#220;VKAK\Orissaare%20&#220;VK%20AK\Orissaare%20&#220;VK%20AK%20sots-fin.anal.arvestusfail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adri%20M&#228;sak\Documents\T&#214;&#214;\T&#214;&#214;D\2014\Keila%20&#220;VKAK\KEILA%20VALD_&#220;VKAK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adri%20M&#228;sak\Documents\T&#214;&#214;\MAK%20ANALYSE%20O&#220;\T&#214;&#214;D\2015\Saaremaa%20&#220;VKAK\Kihelkonna%20&#220;VK%20AK\KIHELKONNA%20&#220;VK%20AK%20sots-fin.anal.arvestusfail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adri%20M&#228;sak\Documents\T&#214;&#214;\x_T&#246;&#246;\Viimsi%20Vesi\&#220;F%20taotlus%202013jan\FINAL\MFA_VIIMSI%20VK%20IV%20ETAPP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kasutaja\Local%20Settings\Temporary%20Internet%20Files\OLK6C\financial%20projections%20Viljandi%20Veev&#228;rk%20TT%202007-05-2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dministrator\My%20Documents\investments\x_&#228;riplaan%20Kuressaare\Kures%20VV%20tehn%20ankeet%20KA%2016-8-2006%20%2014%20KURESSAARE%20(T&#245;nis%2018.08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tor\My%20Documents\investments\x_&#228;riplaan%20Kuressaare\Kures%20VV%20tehn%20ankeet%20KA%2016-8-2006%20%2014%20KURESSAARE%20(T&#245;nis%2018.08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Kadri%20Kanarbik\Local%20Settings\Temporary%20Internet%20Files\Content.Outlook\SUVRBRF1\2007-03-16Marko%20(Kohtla%20J&#228;rve%20Grant%20Calculation%20me28-2-2007)%20TT%20%20%20T&#196;IENDUSED%20(Autosaved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Kadri%20Kanarbik\Local%20Settings\Temporary%20Internet%20Files\Content.Outlook\SUVRBRF1\2007-03-16Marko%20(Kohtla%20J&#228;rve%20Grant%20Calculation%20me28-2-2007)%20TT%20%20%20T&#196;IENDUSED%20(Autosaved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Roland\Application%20Data\Microsoft\Excel\financial%20projections%20Kehra%20september%202008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Roland\Application%20Data\Microsoft\Excel\financial%20projections%20Kehra%20september%202008.xlsm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_&#228;riplaan%20Viljandi%20Veev&#228;rk\financial%20projections%20Viljandi%20Veev&#228;rk%20TT%202007-10-3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x_&#228;riplaan%20Viljandi%20Veev&#228;rk\financial%20projections%20Viljandi%20Veev&#228;rk%20TT%202007-10-3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B2\parandused%20alates%202009-01-26\Financial%20analysis%20of%20JBP%20%202009-02-06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B2\parandused%20alates%202009-01-26\Financial%20analysis%20of%20JBP%20%202009-02-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B2\Svenile%2006%20veebruaril\Financial%20analysis%20of%20JBP%20%202009-02-06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GE\5.%20T&#214;&#214;S%20PROJEKTID\OT2%20Otep&#228;&#228;%20&#220;F\Finantsanal&#252;&#252;s\&#220;F\Uus%20&#220;F%20september\&#220;F%2029.09\financial%20projections%20Otepaa%20september%202008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GE\5.%20T&#214;&#214;S%20PROJEKTID\OT2%20Otep&#228;&#228;%20&#220;F\Finantsanal&#252;&#252;s\&#220;F\Uus%20&#220;F%20september\&#220;F%2029.09\financial%20projections%20Otepaa%20september%202008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Roland\Application%20Data\Microsoft\Excel\USB(kokkuv&#245;te)\Tartu%20reoveepuhasti%20settek&#228;itluskompleksi%20rekonstrueerimise%20projekti%20&#220;F%20rahastamistaotlus%202009-11-01\financial%20projections%20TartuLinn%202009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Roland\Application%20Data\Microsoft\Excel\USB(kokkuv&#245;te)\Tartu%20reoveepuhasti%20settek&#228;itluskompleksi%20rekonstrueerimise%20projekti%20&#220;F%20rahastamistaotlus%202009-11-01\financial%20projections%20TartuLinn%202009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rigawater\LIPs_etc\mip_rev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valik\PROJEKTKESKUS\480_Rae%20&#220;VK%20AK\Documents%20and%20Settings\Kadi\My%20Documents\00-T&#246;&#246;%20asjad\Rae%20vald\Patika-Tallinn%20arvutused\Patika\Kanalisatsioonipumplad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kpdc\pub\ERDF\erdf%20application%20form%20-%20dec200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Roland\Application%20Data\Microsoft\Excel\USB(kokkuv&#245;te)\Laekvere%20veemajandusprojekti%20&#220;F%20rahastamistaotlus%202009-09\Valga%20SIPInvestCosts%202008-05-18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Roland\Application%20Data\Microsoft\Excel\USB(kokkuv&#245;te)\Laekvere%20veemajandusprojekti%20&#220;F%20rahastamistaotlus%202009-09\Valga%20SIPInvestCosts%202008-05-1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B2\Svenile%2006%20veebruaril\Financial%20analysis%20of%20JBP%20%202009-02-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valik\Documents%20and%20Settings\Madis\My%20Documents\projekti\348_Elva\348%20Elva%20VK%20eskiisprojekt\Elva%20kanali%20arvutu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adri%20M&#228;sak\Documents\T&#214;&#214;\T&#214;&#214;D\2014\MUSTVEE%20TU\Mustvee_hydr.arvutus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huti"/>
      <sheetName val="Vooluhulgad"/>
    </sheetNames>
    <sheetDataSet>
      <sheetData sheetId="0" refreshError="1"/>
      <sheetData sheetId="1">
        <row r="52">
          <cell r="F52">
            <v>16.952000000000002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hikhinnad"/>
      <sheetName val="abi"/>
      <sheetName val="asulad"/>
      <sheetName val="KOOND"/>
      <sheetName val="Viljandi varad"/>
      <sheetName val="Laine Eerme tabel"/>
      <sheetName val="Financial table"/>
    </sheetNames>
    <sheetDataSet>
      <sheetData sheetId="0" refreshError="1">
        <row r="8">
          <cell r="A8">
            <v>101</v>
          </cell>
        </row>
        <row r="9">
          <cell r="A9">
            <v>102</v>
          </cell>
        </row>
        <row r="10">
          <cell r="A10">
            <v>103</v>
          </cell>
        </row>
        <row r="11">
          <cell r="A11">
            <v>201</v>
          </cell>
        </row>
        <row r="12">
          <cell r="A12">
            <v>202</v>
          </cell>
        </row>
        <row r="13">
          <cell r="A13">
            <v>203</v>
          </cell>
        </row>
        <row r="14">
          <cell r="A14">
            <v>204</v>
          </cell>
        </row>
        <row r="15">
          <cell r="A15">
            <v>205</v>
          </cell>
        </row>
        <row r="16">
          <cell r="A16">
            <v>206</v>
          </cell>
        </row>
        <row r="17">
          <cell r="A17">
            <v>207</v>
          </cell>
        </row>
        <row r="18">
          <cell r="A18">
            <v>208</v>
          </cell>
        </row>
        <row r="20">
          <cell r="A20">
            <v>301</v>
          </cell>
        </row>
        <row r="21">
          <cell r="A21">
            <v>303</v>
          </cell>
        </row>
        <row r="22">
          <cell r="A22">
            <v>304</v>
          </cell>
        </row>
        <row r="23">
          <cell r="A23">
            <v>305</v>
          </cell>
        </row>
        <row r="24">
          <cell r="A24">
            <v>306</v>
          </cell>
        </row>
        <row r="26">
          <cell r="A26">
            <v>311</v>
          </cell>
        </row>
        <row r="27">
          <cell r="A27">
            <v>312</v>
          </cell>
        </row>
        <row r="28">
          <cell r="A28">
            <v>313</v>
          </cell>
        </row>
        <row r="29">
          <cell r="A29">
            <v>314</v>
          </cell>
        </row>
        <row r="30">
          <cell r="A30">
            <v>315</v>
          </cell>
        </row>
        <row r="32">
          <cell r="A32">
            <v>321</v>
          </cell>
        </row>
        <row r="33">
          <cell r="A33">
            <v>322</v>
          </cell>
        </row>
        <row r="34">
          <cell r="A34">
            <v>323</v>
          </cell>
        </row>
        <row r="35">
          <cell r="A35">
            <v>324</v>
          </cell>
        </row>
        <row r="36">
          <cell r="A36">
            <v>325</v>
          </cell>
        </row>
        <row r="38">
          <cell r="A38">
            <v>331</v>
          </cell>
        </row>
        <row r="39">
          <cell r="A39">
            <v>332</v>
          </cell>
        </row>
        <row r="40">
          <cell r="A40">
            <v>333</v>
          </cell>
        </row>
        <row r="41">
          <cell r="A41">
            <v>334</v>
          </cell>
        </row>
        <row r="42">
          <cell r="A42">
            <v>335</v>
          </cell>
        </row>
        <row r="44">
          <cell r="A44">
            <v>341</v>
          </cell>
        </row>
        <row r="45">
          <cell r="A45">
            <v>342</v>
          </cell>
        </row>
        <row r="46">
          <cell r="A46">
            <v>343</v>
          </cell>
        </row>
        <row r="47">
          <cell r="A47">
            <v>344</v>
          </cell>
        </row>
        <row r="48">
          <cell r="A48">
            <v>345</v>
          </cell>
        </row>
        <row r="51">
          <cell r="A51">
            <v>401</v>
          </cell>
        </row>
        <row r="52">
          <cell r="A52">
            <v>402</v>
          </cell>
        </row>
        <row r="53">
          <cell r="A53">
            <v>403</v>
          </cell>
        </row>
        <row r="54">
          <cell r="A54">
            <v>404</v>
          </cell>
        </row>
        <row r="55">
          <cell r="A55">
            <v>405</v>
          </cell>
        </row>
        <row r="57">
          <cell r="A57">
            <v>411</v>
          </cell>
        </row>
        <row r="58">
          <cell r="A58">
            <v>412</v>
          </cell>
        </row>
        <row r="59">
          <cell r="A59">
            <v>413</v>
          </cell>
        </row>
        <row r="60">
          <cell r="A60">
            <v>414</v>
          </cell>
        </row>
        <row r="61">
          <cell r="A61">
            <v>415</v>
          </cell>
        </row>
        <row r="63">
          <cell r="A63">
            <v>421</v>
          </cell>
        </row>
        <row r="64">
          <cell r="A64">
            <v>422</v>
          </cell>
        </row>
        <row r="65">
          <cell r="A65">
            <v>423</v>
          </cell>
        </row>
        <row r="66">
          <cell r="A66">
            <v>424</v>
          </cell>
        </row>
        <row r="67">
          <cell r="A67">
            <v>425</v>
          </cell>
        </row>
        <row r="69">
          <cell r="A69">
            <v>431</v>
          </cell>
        </row>
        <row r="70">
          <cell r="A70">
            <v>432</v>
          </cell>
        </row>
        <row r="71">
          <cell r="A71">
            <v>433</v>
          </cell>
        </row>
        <row r="72">
          <cell r="A72">
            <v>434</v>
          </cell>
        </row>
        <row r="73">
          <cell r="A73">
            <v>435</v>
          </cell>
        </row>
        <row r="75">
          <cell r="A75">
            <v>441</v>
          </cell>
        </row>
        <row r="76">
          <cell r="A76">
            <v>442</v>
          </cell>
        </row>
        <row r="77">
          <cell r="A77">
            <v>443</v>
          </cell>
        </row>
        <row r="78">
          <cell r="A78">
            <v>444</v>
          </cell>
        </row>
        <row r="79">
          <cell r="A79">
            <v>445</v>
          </cell>
        </row>
        <row r="81">
          <cell r="A81">
            <v>451</v>
          </cell>
        </row>
        <row r="82">
          <cell r="A82">
            <v>452</v>
          </cell>
        </row>
        <row r="84">
          <cell r="A84">
            <v>461</v>
          </cell>
        </row>
        <row r="85">
          <cell r="A85">
            <v>462</v>
          </cell>
        </row>
        <row r="87">
          <cell r="A87">
            <v>471</v>
          </cell>
        </row>
        <row r="88">
          <cell r="A88">
            <v>472</v>
          </cell>
        </row>
        <row r="90">
          <cell r="A90">
            <v>481</v>
          </cell>
        </row>
        <row r="91">
          <cell r="A91">
            <v>482</v>
          </cell>
        </row>
        <row r="92">
          <cell r="A92">
            <v>483</v>
          </cell>
        </row>
        <row r="93">
          <cell r="A93">
            <v>491</v>
          </cell>
        </row>
        <row r="94">
          <cell r="A94">
            <v>492</v>
          </cell>
        </row>
        <row r="97">
          <cell r="A97">
            <v>501</v>
          </cell>
        </row>
        <row r="98">
          <cell r="A98">
            <v>502</v>
          </cell>
        </row>
        <row r="101">
          <cell r="A101">
            <v>1001</v>
          </cell>
        </row>
        <row r="102">
          <cell r="A102">
            <v>1002</v>
          </cell>
        </row>
        <row r="103">
          <cell r="A103">
            <v>1003</v>
          </cell>
        </row>
        <row r="104">
          <cell r="A104">
            <v>1005</v>
          </cell>
        </row>
      </sheetData>
      <sheetData sheetId="1" refreshError="1">
        <row r="7">
          <cell r="B7" t="str">
            <v>Viljandi</v>
          </cell>
        </row>
      </sheetData>
      <sheetData sheetId="2" refreshError="1">
        <row r="4">
          <cell r="B4" t="str">
            <v>Viljandi</v>
          </cell>
        </row>
        <row r="5">
          <cell r="B5" t="str">
            <v>Viiratsi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hikhinnad"/>
      <sheetName val="abi"/>
      <sheetName val="asulad"/>
      <sheetName val="KOOND"/>
      <sheetName val="Viljandi varad"/>
      <sheetName val="Laine Eerme tabel"/>
      <sheetName val="Financial table"/>
    </sheetNames>
    <sheetDataSet>
      <sheetData sheetId="0" refreshError="1">
        <row r="8">
          <cell r="A8">
            <v>101</v>
          </cell>
        </row>
        <row r="9">
          <cell r="A9">
            <v>102</v>
          </cell>
        </row>
        <row r="10">
          <cell r="A10">
            <v>103</v>
          </cell>
        </row>
        <row r="11">
          <cell r="A11">
            <v>201</v>
          </cell>
        </row>
        <row r="12">
          <cell r="A12">
            <v>202</v>
          </cell>
        </row>
        <row r="13">
          <cell r="A13">
            <v>203</v>
          </cell>
        </row>
        <row r="14">
          <cell r="A14">
            <v>204</v>
          </cell>
        </row>
        <row r="15">
          <cell r="A15">
            <v>205</v>
          </cell>
        </row>
        <row r="16">
          <cell r="A16">
            <v>206</v>
          </cell>
        </row>
        <row r="17">
          <cell r="A17">
            <v>207</v>
          </cell>
        </row>
        <row r="18">
          <cell r="A18">
            <v>208</v>
          </cell>
        </row>
        <row r="20">
          <cell r="A20">
            <v>301</v>
          </cell>
        </row>
        <row r="21">
          <cell r="A21">
            <v>303</v>
          </cell>
        </row>
        <row r="22">
          <cell r="A22">
            <v>304</v>
          </cell>
        </row>
        <row r="23">
          <cell r="A23">
            <v>305</v>
          </cell>
        </row>
        <row r="24">
          <cell r="A24">
            <v>306</v>
          </cell>
        </row>
        <row r="26">
          <cell r="A26">
            <v>311</v>
          </cell>
        </row>
        <row r="27">
          <cell r="A27">
            <v>312</v>
          </cell>
        </row>
        <row r="28">
          <cell r="A28">
            <v>313</v>
          </cell>
        </row>
        <row r="29">
          <cell r="A29">
            <v>314</v>
          </cell>
        </row>
        <row r="30">
          <cell r="A30">
            <v>315</v>
          </cell>
        </row>
        <row r="32">
          <cell r="A32">
            <v>321</v>
          </cell>
        </row>
        <row r="33">
          <cell r="A33">
            <v>322</v>
          </cell>
        </row>
        <row r="34">
          <cell r="A34">
            <v>323</v>
          </cell>
        </row>
        <row r="35">
          <cell r="A35">
            <v>324</v>
          </cell>
        </row>
        <row r="36">
          <cell r="A36">
            <v>325</v>
          </cell>
        </row>
        <row r="38">
          <cell r="A38">
            <v>331</v>
          </cell>
        </row>
        <row r="39">
          <cell r="A39">
            <v>332</v>
          </cell>
        </row>
        <row r="40">
          <cell r="A40">
            <v>333</v>
          </cell>
        </row>
        <row r="41">
          <cell r="A41">
            <v>334</v>
          </cell>
        </row>
        <row r="42">
          <cell r="A42">
            <v>335</v>
          </cell>
        </row>
        <row r="44">
          <cell r="A44">
            <v>341</v>
          </cell>
        </row>
        <row r="45">
          <cell r="A45">
            <v>342</v>
          </cell>
        </row>
        <row r="46">
          <cell r="A46">
            <v>343</v>
          </cell>
        </row>
        <row r="47">
          <cell r="A47">
            <v>344</v>
          </cell>
        </row>
        <row r="48">
          <cell r="A48">
            <v>345</v>
          </cell>
        </row>
        <row r="51">
          <cell r="A51">
            <v>401</v>
          </cell>
        </row>
        <row r="52">
          <cell r="A52">
            <v>402</v>
          </cell>
        </row>
        <row r="53">
          <cell r="A53">
            <v>403</v>
          </cell>
        </row>
        <row r="54">
          <cell r="A54">
            <v>404</v>
          </cell>
        </row>
        <row r="55">
          <cell r="A55">
            <v>405</v>
          </cell>
        </row>
        <row r="57">
          <cell r="A57">
            <v>411</v>
          </cell>
        </row>
        <row r="58">
          <cell r="A58">
            <v>412</v>
          </cell>
        </row>
        <row r="59">
          <cell r="A59">
            <v>413</v>
          </cell>
        </row>
        <row r="60">
          <cell r="A60">
            <v>414</v>
          </cell>
        </row>
        <row r="61">
          <cell r="A61">
            <v>415</v>
          </cell>
        </row>
        <row r="63">
          <cell r="A63">
            <v>421</v>
          </cell>
        </row>
        <row r="64">
          <cell r="A64">
            <v>422</v>
          </cell>
        </row>
        <row r="65">
          <cell r="A65">
            <v>423</v>
          </cell>
        </row>
        <row r="66">
          <cell r="A66">
            <v>424</v>
          </cell>
        </row>
        <row r="67">
          <cell r="A67">
            <v>425</v>
          </cell>
        </row>
        <row r="69">
          <cell r="A69">
            <v>431</v>
          </cell>
        </row>
        <row r="70">
          <cell r="A70">
            <v>432</v>
          </cell>
        </row>
        <row r="71">
          <cell r="A71">
            <v>433</v>
          </cell>
        </row>
        <row r="72">
          <cell r="A72">
            <v>434</v>
          </cell>
        </row>
        <row r="73">
          <cell r="A73">
            <v>435</v>
          </cell>
        </row>
        <row r="75">
          <cell r="A75">
            <v>441</v>
          </cell>
        </row>
        <row r="76">
          <cell r="A76">
            <v>442</v>
          </cell>
        </row>
        <row r="77">
          <cell r="A77">
            <v>443</v>
          </cell>
        </row>
        <row r="78">
          <cell r="A78">
            <v>444</v>
          </cell>
        </row>
        <row r="79">
          <cell r="A79">
            <v>445</v>
          </cell>
        </row>
        <row r="81">
          <cell r="A81">
            <v>451</v>
          </cell>
        </row>
        <row r="82">
          <cell r="A82">
            <v>452</v>
          </cell>
        </row>
        <row r="84">
          <cell r="A84">
            <v>461</v>
          </cell>
        </row>
        <row r="85">
          <cell r="A85">
            <v>462</v>
          </cell>
        </row>
        <row r="87">
          <cell r="A87">
            <v>471</v>
          </cell>
        </row>
        <row r="88">
          <cell r="A88">
            <v>472</v>
          </cell>
        </row>
        <row r="90">
          <cell r="A90">
            <v>481</v>
          </cell>
        </row>
        <row r="91">
          <cell r="A91">
            <v>482</v>
          </cell>
        </row>
        <row r="92">
          <cell r="A92">
            <v>483</v>
          </cell>
        </row>
        <row r="93">
          <cell r="A93">
            <v>491</v>
          </cell>
        </row>
        <row r="94">
          <cell r="A94">
            <v>492</v>
          </cell>
        </row>
        <row r="97">
          <cell r="A97">
            <v>501</v>
          </cell>
        </row>
        <row r="98">
          <cell r="A98">
            <v>502</v>
          </cell>
        </row>
        <row r="101">
          <cell r="A101">
            <v>1001</v>
          </cell>
        </row>
        <row r="102">
          <cell r="A102">
            <v>1002</v>
          </cell>
        </row>
        <row r="103">
          <cell r="A103">
            <v>1003</v>
          </cell>
        </row>
        <row r="104">
          <cell r="A104">
            <v>1005</v>
          </cell>
        </row>
      </sheetData>
      <sheetData sheetId="1" refreshError="1">
        <row r="7">
          <cell r="B7" t="str">
            <v>Viljandi</v>
          </cell>
        </row>
      </sheetData>
      <sheetData sheetId="2" refreshError="1">
        <row r="4">
          <cell r="B4" t="str">
            <v>Viljandi</v>
          </cell>
        </row>
        <row r="5">
          <cell r="B5" t="str">
            <v>Viiratsi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hikhinnad"/>
      <sheetName val="abi"/>
      <sheetName val="asulad"/>
      <sheetName val="KOOND"/>
      <sheetName val="Financial table"/>
    </sheetNames>
    <sheetDataSet>
      <sheetData sheetId="0" refreshError="1"/>
      <sheetData sheetId="1" refreshError="1"/>
      <sheetData sheetId="2" refreshError="1">
        <row r="4">
          <cell r="B4" t="str">
            <v>Märjamaa</v>
          </cell>
        </row>
        <row r="5">
          <cell r="B5" t="str">
            <v>Varbola</v>
          </cell>
        </row>
        <row r="6">
          <cell r="B6" t="str">
            <v>Sipa, Laukna, Teenuse</v>
          </cell>
        </row>
        <row r="7">
          <cell r="B7" t="str">
            <v>Orgita, (MV)</v>
          </cell>
        </row>
        <row r="8">
          <cell r="B8" t="str">
            <v>Orgita (OE)</v>
          </cell>
        </row>
        <row r="9">
          <cell r="B9" t="str">
            <v>Kasti</v>
          </cell>
        </row>
        <row r="10">
          <cell r="B10" t="str">
            <v>Valgu</v>
          </cell>
        </row>
        <row r="11">
          <cell r="B11" t="str">
            <v>Martna</v>
          </cell>
        </row>
        <row r="12">
          <cell r="B12" t="str">
            <v>Lihula</v>
          </cell>
        </row>
        <row r="13">
          <cell r="B13" t="str">
            <v>Kirbla</v>
          </cell>
        </row>
        <row r="14">
          <cell r="B14" t="str">
            <v>Tuudi</v>
          </cell>
        </row>
        <row r="15">
          <cell r="B15" t="str">
            <v>Hagudi</v>
          </cell>
        </row>
        <row r="16">
          <cell r="B16" t="str">
            <v>Kodila</v>
          </cell>
        </row>
        <row r="17">
          <cell r="B17" t="str">
            <v>Iira</v>
          </cell>
        </row>
        <row r="18">
          <cell r="B18" t="str">
            <v>Kuusiku</v>
          </cell>
        </row>
        <row r="19">
          <cell r="B19" t="str">
            <v>Alu</v>
          </cell>
        </row>
        <row r="20">
          <cell r="B20" t="str">
            <v>Virtsu</v>
          </cell>
        </row>
        <row r="21">
          <cell r="B21" t="str">
            <v>Vatla</v>
          </cell>
        </row>
        <row r="22">
          <cell r="B22" t="str">
            <v>Kõmsi</v>
          </cell>
        </row>
        <row r="23">
          <cell r="B23" t="str">
            <v>Keava</v>
          </cell>
        </row>
        <row r="24">
          <cell r="B24" t="str">
            <v>Purku</v>
          </cell>
        </row>
        <row r="25">
          <cell r="B25" t="str">
            <v>Raikküla</v>
          </cell>
        </row>
        <row r="26">
          <cell r="B26" t="str">
            <v>Koonga</v>
          </cell>
        </row>
        <row r="27">
          <cell r="B27" t="str">
            <v>Irta</v>
          </cell>
        </row>
        <row r="28">
          <cell r="B28" t="str">
            <v>Lõpe</v>
          </cell>
        </row>
        <row r="29">
          <cell r="B29" t="str">
            <v>Oidrema</v>
          </cell>
        </row>
        <row r="30">
          <cell r="B30" t="str">
            <v>Kivi-Vigala 1</v>
          </cell>
        </row>
        <row r="31">
          <cell r="B31" t="str">
            <v>Kivi-Vigala 2</v>
          </cell>
        </row>
        <row r="32">
          <cell r="B32" t="str">
            <v>Vana-Vigala (Jaama)</v>
          </cell>
        </row>
        <row r="33">
          <cell r="B33" t="str">
            <v>Vana-Vigala TTK</v>
          </cell>
        </row>
        <row r="34">
          <cell r="B34" t="str">
            <v>Kullamaa</v>
          </cell>
        </row>
        <row r="35">
          <cell r="B35" t="str">
            <v>Liivi</v>
          </cell>
        </row>
        <row r="36">
          <cell r="B36" t="str">
            <v>Üdruma</v>
          </cell>
        </row>
        <row r="37">
          <cell r="B37" t="str">
            <v>Varbla</v>
          </cell>
        </row>
        <row r="38">
          <cell r="B38" t="str">
            <v>Mõtsu</v>
          </cell>
        </row>
        <row r="39">
          <cell r="B39" t="str">
            <v>Tõusi</v>
          </cell>
        </row>
      </sheetData>
      <sheetData sheetId="3" refreshError="1">
        <row r="2">
          <cell r="Q2" t="str">
            <v>DW</v>
          </cell>
        </row>
        <row r="3">
          <cell r="Q3" t="str">
            <v>WW</v>
          </cell>
        </row>
      </sheetData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hikhinnad"/>
      <sheetName val="abi"/>
      <sheetName val="asulad"/>
      <sheetName val="KOOND"/>
      <sheetName val="Financial table"/>
    </sheetNames>
    <sheetDataSet>
      <sheetData sheetId="0" refreshError="1"/>
      <sheetData sheetId="1" refreshError="1"/>
      <sheetData sheetId="2" refreshError="1">
        <row r="4">
          <cell r="B4" t="str">
            <v>Märjamaa</v>
          </cell>
        </row>
        <row r="5">
          <cell r="B5" t="str">
            <v>Varbola</v>
          </cell>
        </row>
        <row r="6">
          <cell r="B6" t="str">
            <v>Sipa, Laukna, Teenuse</v>
          </cell>
        </row>
        <row r="7">
          <cell r="B7" t="str">
            <v>Orgita, (MV)</v>
          </cell>
        </row>
        <row r="8">
          <cell r="B8" t="str">
            <v>Orgita (OE)</v>
          </cell>
        </row>
        <row r="9">
          <cell r="B9" t="str">
            <v>Kasti</v>
          </cell>
        </row>
        <row r="10">
          <cell r="B10" t="str">
            <v>Valgu</v>
          </cell>
        </row>
        <row r="11">
          <cell r="B11" t="str">
            <v>Martna</v>
          </cell>
        </row>
        <row r="12">
          <cell r="B12" t="str">
            <v>Lihula</v>
          </cell>
        </row>
        <row r="13">
          <cell r="B13" t="str">
            <v>Kirbla</v>
          </cell>
        </row>
        <row r="14">
          <cell r="B14" t="str">
            <v>Tuudi</v>
          </cell>
        </row>
        <row r="15">
          <cell r="B15" t="str">
            <v>Hagudi</v>
          </cell>
        </row>
        <row r="16">
          <cell r="B16" t="str">
            <v>Kodila</v>
          </cell>
        </row>
        <row r="17">
          <cell r="B17" t="str">
            <v>Iira</v>
          </cell>
        </row>
        <row r="18">
          <cell r="B18" t="str">
            <v>Kuusiku</v>
          </cell>
        </row>
        <row r="19">
          <cell r="B19" t="str">
            <v>Alu</v>
          </cell>
        </row>
        <row r="20">
          <cell r="B20" t="str">
            <v>Virtsu</v>
          </cell>
        </row>
        <row r="21">
          <cell r="B21" t="str">
            <v>Vatla</v>
          </cell>
        </row>
        <row r="22">
          <cell r="B22" t="str">
            <v>Kõmsi</v>
          </cell>
        </row>
        <row r="23">
          <cell r="B23" t="str">
            <v>Keava</v>
          </cell>
        </row>
        <row r="24">
          <cell r="B24" t="str">
            <v>Purku</v>
          </cell>
        </row>
        <row r="25">
          <cell r="B25" t="str">
            <v>Raikküla</v>
          </cell>
        </row>
        <row r="26">
          <cell r="B26" t="str">
            <v>Koonga</v>
          </cell>
        </row>
        <row r="27">
          <cell r="B27" t="str">
            <v>Irta</v>
          </cell>
        </row>
        <row r="28">
          <cell r="B28" t="str">
            <v>Lõpe</v>
          </cell>
        </row>
        <row r="29">
          <cell r="B29" t="str">
            <v>Oidrema</v>
          </cell>
        </row>
        <row r="30">
          <cell r="B30" t="str">
            <v>Kivi-Vigala 1</v>
          </cell>
        </row>
        <row r="31">
          <cell r="B31" t="str">
            <v>Kivi-Vigala 2</v>
          </cell>
        </row>
        <row r="32">
          <cell r="B32" t="str">
            <v>Vana-Vigala (Jaama)</v>
          </cell>
        </row>
        <row r="33">
          <cell r="B33" t="str">
            <v>Vana-Vigala TTK</v>
          </cell>
        </row>
        <row r="34">
          <cell r="B34" t="str">
            <v>Kullamaa</v>
          </cell>
        </row>
        <row r="35">
          <cell r="B35" t="str">
            <v>Liivi</v>
          </cell>
        </row>
        <row r="36">
          <cell r="B36" t="str">
            <v>Üdruma</v>
          </cell>
        </row>
        <row r="37">
          <cell r="B37" t="str">
            <v>Varbla</v>
          </cell>
        </row>
        <row r="38">
          <cell r="B38" t="str">
            <v>Mõtsu</v>
          </cell>
        </row>
        <row r="39">
          <cell r="B39" t="str">
            <v>Tõusi</v>
          </cell>
        </row>
      </sheetData>
      <sheetData sheetId="3" refreshError="1">
        <row r="2">
          <cell r="Q2" t="str">
            <v>DW</v>
          </cell>
        </row>
        <row r="3">
          <cell r="Q3" t="str">
            <v>WW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ga"/>
      <sheetName val="valdxx3"/>
      <sheetName val="Tamsalu"/>
      <sheetName val="VäikeMaarja"/>
      <sheetName val="püssi"/>
      <sheetName val="valdx1"/>
      <sheetName val="valdx2"/>
      <sheetName val="valdx3"/>
      <sheetName val="valdx4"/>
      <sheetName val="vald5"/>
      <sheetName val="valdx6"/>
      <sheetName val="valdx7"/>
      <sheetName val="valdx8"/>
      <sheetName val="valdx9"/>
      <sheetName val="Kadrina"/>
      <sheetName val="Haljala"/>
      <sheetName val="Võru"/>
      <sheetName val="Võruvald"/>
      <sheetName val="Anija"/>
      <sheetName val="data"/>
      <sheetName val="finantssisendid"/>
      <sheetName val="baseline"/>
      <sheetName val="liitujad"/>
      <sheetName val="LCD"/>
      <sheetName val="jaotus"/>
      <sheetName val="Valga LA"/>
      <sheetName val="Haljala LA"/>
      <sheetName val="TM3 LA"/>
      <sheetName val="VM1 LA"/>
      <sheetName val="Võru VK"/>
      <sheetName val="LVIRUsisend"/>
      <sheetName val="Võru SV"/>
      <sheetName val="Võru RVP"/>
      <sheetName val="Võruvald LA"/>
      <sheetName val="labourVALGA"/>
      <sheetName val="labourHALJALA"/>
      <sheetName val="labKAD"/>
      <sheetName val="labTM3"/>
      <sheetName val="labVM1"/>
      <sheetName val="LabourVõru"/>
      <sheetName val="labour"/>
      <sheetName val="struktuur"/>
      <sheetName val="struktuurVALGA"/>
      <sheetName val="strukHALJALA"/>
      <sheetName val="Benchmark"/>
      <sheetName val="StruktVõru"/>
      <sheetName val="admHAL"/>
      <sheetName val="admKAD"/>
      <sheetName val="admTM3"/>
      <sheetName val="admVM1"/>
      <sheetName val="StruktVõru2008"/>
      <sheetName val="Workings"/>
      <sheetName val="uhikhinnad"/>
      <sheetName val="PandL"/>
      <sheetName val=" "/>
      <sheetName val="Tõrva LA"/>
      <sheetName val="notes"/>
      <sheetName val="Assumptions and Results"/>
      <sheetName val="ben1"/>
      <sheetName val="balance_sheet"/>
      <sheetName val="Risk"/>
      <sheetName val="RISKI diagramm"/>
      <sheetName val="KA3 LA"/>
      <sheetName val="area"/>
      <sheetName val="jaakvaartus"/>
      <sheetName val="PV"/>
      <sheetName val="PVajastus"/>
      <sheetName val="lisainvest"/>
      <sheetName val="hinnad"/>
      <sheetName val="OH"/>
      <sheetName val="omaosalused"/>
      <sheetName val="KOOND"/>
      <sheetName val="Inputs"/>
      <sheetName val="CF "/>
      <sheetName val="jaakBASELINE"/>
      <sheetName val="CBA"/>
      <sheetName val="CBA1"/>
      <sheetName val="CBA0"/>
      <sheetName val="CBAincr"/>
      <sheetName val="Grant"/>
      <sheetName val="Grant1"/>
      <sheetName val="Grant0"/>
      <sheetName val="GRANTincr"/>
      <sheetName val="admRK"/>
      <sheetName val="grantrate"/>
      <sheetName val="tundlikkus"/>
      <sheetName val="oncost"/>
      <sheetName val="MFA tulemus"/>
      <sheetName val="Riskianalüüs"/>
      <sheetName val="E.1.2"/>
      <sheetName val="1tabel"/>
      <sheetName val="E.1.3"/>
      <sheetName val="H.1"/>
      <sheetName val="H.2.1"/>
      <sheetName val="Kriteeriumid"/>
      <sheetName val="muud tabelid"/>
      <sheetName val="Laenugraafik"/>
      <sheetName val="tarbijad (2)"/>
      <sheetName val="SaastetasuM"/>
      <sheetName val="tka"/>
      <sheetName val="projekti grantrate2"/>
      <sheetName val="ESTcharts"/>
      <sheetName val="benefits"/>
      <sheetName val="tarbijad"/>
      <sheetName val="ehitushi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>
        <row r="688">
          <cell r="H688">
            <v>12468747.997898079</v>
          </cell>
          <cell r="I688">
            <v>70825508.861949995</v>
          </cell>
          <cell r="J688">
            <v>28593245.625050005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627212</v>
          </cell>
          <cell r="X688">
            <v>11742128.268510001</v>
          </cell>
          <cell r="Y688">
            <v>2521638.8253800003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627212</v>
          </cell>
          <cell r="AM688">
            <v>0</v>
          </cell>
          <cell r="AN688">
            <v>0</v>
          </cell>
          <cell r="AO688">
            <v>0</v>
          </cell>
          <cell r="AP688">
            <v>0</v>
          </cell>
        </row>
        <row r="689">
          <cell r="H689">
            <v>0</v>
          </cell>
          <cell r="I689">
            <v>21730572.5</v>
          </cell>
          <cell r="J689">
            <v>40356777.5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5193457.5</v>
          </cell>
          <cell r="Y689">
            <v>9644992.5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</row>
        <row r="897">
          <cell r="H897" t="b">
            <v>1</v>
          </cell>
          <cell r="I897" t="b">
            <v>1</v>
          </cell>
          <cell r="J897" t="b">
            <v>1</v>
          </cell>
          <cell r="K897" t="b">
            <v>0</v>
          </cell>
          <cell r="L897" t="b">
            <v>0</v>
          </cell>
          <cell r="M897" t="b">
            <v>0</v>
          </cell>
          <cell r="N897" t="b">
            <v>0</v>
          </cell>
          <cell r="O897" t="b">
            <v>0</v>
          </cell>
          <cell r="P897" t="b">
            <v>0</v>
          </cell>
          <cell r="Q897" t="b">
            <v>0</v>
          </cell>
          <cell r="R897" t="b">
            <v>0</v>
          </cell>
          <cell r="S897" t="b">
            <v>0</v>
          </cell>
          <cell r="T897" t="b">
            <v>0</v>
          </cell>
          <cell r="U897" t="b">
            <v>0</v>
          </cell>
          <cell r="V897" t="b">
            <v>0</v>
          </cell>
          <cell r="W897" t="b">
            <v>0</v>
          </cell>
          <cell r="X897" t="b">
            <v>0</v>
          </cell>
          <cell r="Y897" t="b">
            <v>0</v>
          </cell>
          <cell r="Z897" t="b">
            <v>0</v>
          </cell>
          <cell r="AA897" t="b">
            <v>0</v>
          </cell>
          <cell r="AB897" t="b">
            <v>0</v>
          </cell>
          <cell r="AC897" t="b">
            <v>0</v>
          </cell>
          <cell r="AD897" t="b">
            <v>0</v>
          </cell>
          <cell r="AE897" t="b">
            <v>0</v>
          </cell>
          <cell r="AF897" t="b">
            <v>0</v>
          </cell>
          <cell r="AG897" t="b">
            <v>0</v>
          </cell>
          <cell r="AH897" t="b">
            <v>0</v>
          </cell>
          <cell r="AI897" t="b">
            <v>0</v>
          </cell>
          <cell r="AJ897" t="b">
            <v>0</v>
          </cell>
          <cell r="AK897" t="b">
            <v>0</v>
          </cell>
          <cell r="AL897" t="b">
            <v>0</v>
          </cell>
          <cell r="AM897" t="b">
            <v>0</v>
          </cell>
          <cell r="AN897" t="b">
            <v>0</v>
          </cell>
          <cell r="AO897" t="b">
            <v>0</v>
          </cell>
          <cell r="AP897" t="b">
            <v>0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>
        <row r="10">
          <cell r="D10" t="b">
            <v>1</v>
          </cell>
        </row>
      </sheetData>
      <sheetData sheetId="72" refreshError="1">
        <row r="163">
          <cell r="H163">
            <v>3166367.7536231885</v>
          </cell>
          <cell r="I163">
            <v>1271089.6739130432</v>
          </cell>
          <cell r="J163">
            <v>1271089.6739130432</v>
          </cell>
          <cell r="K163">
            <v>1271089.6739130432</v>
          </cell>
          <cell r="L163">
            <v>834201.99275362305</v>
          </cell>
          <cell r="M163">
            <v>834201.99275362305</v>
          </cell>
          <cell r="N163">
            <v>834201.99275362305</v>
          </cell>
          <cell r="O163">
            <v>834201.99275362305</v>
          </cell>
          <cell r="P163">
            <v>834201.99275362305</v>
          </cell>
          <cell r="Q163">
            <v>834201.99275362305</v>
          </cell>
          <cell r="R163">
            <v>834201.99275362305</v>
          </cell>
          <cell r="S163">
            <v>834201.99275362305</v>
          </cell>
          <cell r="T163">
            <v>834201.99275362305</v>
          </cell>
          <cell r="U163">
            <v>834201.99275362305</v>
          </cell>
          <cell r="V163">
            <v>834201.99275362305</v>
          </cell>
          <cell r="W163">
            <v>834201.99275362305</v>
          </cell>
          <cell r="X163">
            <v>834201.99275362305</v>
          </cell>
          <cell r="Y163">
            <v>834201.99275362305</v>
          </cell>
          <cell r="Z163">
            <v>834201.99275362305</v>
          </cell>
          <cell r="AA163">
            <v>834201.99275362305</v>
          </cell>
          <cell r="AB163">
            <v>834201.99275362305</v>
          </cell>
          <cell r="AC163">
            <v>834201.99275362305</v>
          </cell>
          <cell r="AD163">
            <v>834201.99275362305</v>
          </cell>
          <cell r="AE163">
            <v>834201.99275362305</v>
          </cell>
          <cell r="AF163">
            <v>834201.99275362305</v>
          </cell>
          <cell r="AG163">
            <v>834201.99275362305</v>
          </cell>
          <cell r="AH163">
            <v>834201.99275362305</v>
          </cell>
          <cell r="AI163">
            <v>834201.99275362305</v>
          </cell>
          <cell r="AJ163">
            <v>834201.99275362305</v>
          </cell>
          <cell r="AK163">
            <v>834201.99275362305</v>
          </cell>
          <cell r="AL163">
            <v>834201.99275362305</v>
          </cell>
          <cell r="AM163">
            <v>834201.99275362305</v>
          </cell>
          <cell r="AN163">
            <v>834201.99275362305</v>
          </cell>
          <cell r="AO163">
            <v>834201.99275362305</v>
          </cell>
          <cell r="AP163">
            <v>834201.99275362305</v>
          </cell>
        </row>
        <row r="278">
          <cell r="H278">
            <v>12468747.997898079</v>
          </cell>
          <cell r="I278">
            <v>70825508.861949995</v>
          </cell>
          <cell r="J278">
            <v>28593245.625050005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627212</v>
          </cell>
          <cell r="X278">
            <v>11742128.268510001</v>
          </cell>
          <cell r="Y278">
            <v>2521638.8253800003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627212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</row>
        <row r="279">
          <cell r="H279">
            <v>0</v>
          </cell>
          <cell r="I279">
            <v>21730572.5</v>
          </cell>
          <cell r="J279">
            <v>40356777.5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5193457.5</v>
          </cell>
          <cell r="Y279">
            <v>9644992.5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</row>
        <row r="321">
          <cell r="I321">
            <v>0.9</v>
          </cell>
        </row>
        <row r="330">
          <cell r="H330" t="b">
            <v>1</v>
          </cell>
          <cell r="I330" t="b">
            <v>1</v>
          </cell>
          <cell r="J330" t="b">
            <v>1</v>
          </cell>
          <cell r="K330" t="b">
            <v>0</v>
          </cell>
          <cell r="L330" t="b">
            <v>0</v>
          </cell>
          <cell r="M330" t="b">
            <v>0</v>
          </cell>
          <cell r="N330" t="b">
            <v>0</v>
          </cell>
          <cell r="O330" t="b">
            <v>0</v>
          </cell>
          <cell r="P330" t="b">
            <v>0</v>
          </cell>
          <cell r="Q330" t="b">
            <v>0</v>
          </cell>
          <cell r="R330" t="b">
            <v>0</v>
          </cell>
          <cell r="S330" t="b">
            <v>0</v>
          </cell>
          <cell r="T330" t="b">
            <v>0</v>
          </cell>
          <cell r="U330" t="b">
            <v>0</v>
          </cell>
          <cell r="V330" t="b">
            <v>0</v>
          </cell>
          <cell r="W330" t="b">
            <v>0</v>
          </cell>
          <cell r="X330" t="b">
            <v>0</v>
          </cell>
          <cell r="Y330" t="b">
            <v>0</v>
          </cell>
          <cell r="Z330" t="b">
            <v>0</v>
          </cell>
          <cell r="AA330" t="b">
            <v>0</v>
          </cell>
          <cell r="AB330" t="b">
            <v>0</v>
          </cell>
          <cell r="AC330" t="b">
            <v>0</v>
          </cell>
          <cell r="AD330" t="b">
            <v>0</v>
          </cell>
          <cell r="AE330" t="b">
            <v>0</v>
          </cell>
          <cell r="AF330" t="b">
            <v>0</v>
          </cell>
          <cell r="AG330" t="b">
            <v>0</v>
          </cell>
          <cell r="AH330" t="b">
            <v>0</v>
          </cell>
          <cell r="AI330" t="b">
            <v>0</v>
          </cell>
          <cell r="AJ330" t="b">
            <v>0</v>
          </cell>
          <cell r="AK330" t="b">
            <v>0</v>
          </cell>
          <cell r="AL330" t="b">
            <v>0</v>
          </cell>
          <cell r="AM330" t="b">
            <v>0</v>
          </cell>
          <cell r="AN330" t="b">
            <v>0</v>
          </cell>
          <cell r="AO330" t="b">
            <v>0</v>
          </cell>
          <cell r="AP330" t="b">
            <v>0</v>
          </cell>
        </row>
        <row r="331">
          <cell r="H331" t="b">
            <v>1</v>
          </cell>
          <cell r="I331" t="b">
            <v>1</v>
          </cell>
          <cell r="J331" t="b">
            <v>1</v>
          </cell>
          <cell r="K331" t="b">
            <v>1</v>
          </cell>
          <cell r="L331" t="b">
            <v>1</v>
          </cell>
          <cell r="M331" t="b">
            <v>0</v>
          </cell>
          <cell r="N331" t="b">
            <v>0</v>
          </cell>
          <cell r="O331" t="b">
            <v>0</v>
          </cell>
          <cell r="P331" t="b">
            <v>0</v>
          </cell>
          <cell r="Q331" t="b">
            <v>0</v>
          </cell>
          <cell r="R331" t="b">
            <v>0</v>
          </cell>
          <cell r="S331" t="b">
            <v>0</v>
          </cell>
          <cell r="T331" t="b">
            <v>0</v>
          </cell>
          <cell r="U331" t="b">
            <v>0</v>
          </cell>
          <cell r="V331" t="b">
            <v>0</v>
          </cell>
          <cell r="W331" t="b">
            <v>0</v>
          </cell>
          <cell r="X331" t="b">
            <v>0</v>
          </cell>
          <cell r="Y331" t="b">
            <v>0</v>
          </cell>
          <cell r="Z331" t="b">
            <v>0</v>
          </cell>
          <cell r="AA331" t="b">
            <v>0</v>
          </cell>
          <cell r="AB331" t="b">
            <v>0</v>
          </cell>
          <cell r="AC331" t="b">
            <v>0</v>
          </cell>
          <cell r="AD331" t="b">
            <v>0</v>
          </cell>
          <cell r="AE331" t="b">
            <v>0</v>
          </cell>
          <cell r="AF331" t="b">
            <v>0</v>
          </cell>
          <cell r="AG331" t="b">
            <v>0</v>
          </cell>
          <cell r="AH331" t="b">
            <v>0</v>
          </cell>
          <cell r="AI331" t="b">
            <v>0</v>
          </cell>
          <cell r="AJ331" t="b">
            <v>0</v>
          </cell>
          <cell r="AK331" t="b">
            <v>0</v>
          </cell>
          <cell r="AL331" t="b">
            <v>0</v>
          </cell>
          <cell r="AM331" t="b">
            <v>0</v>
          </cell>
          <cell r="AN331" t="b">
            <v>0</v>
          </cell>
          <cell r="AO331" t="b">
            <v>0</v>
          </cell>
          <cell r="AP331" t="b">
            <v>0</v>
          </cell>
        </row>
      </sheetData>
      <sheetData sheetId="73"/>
      <sheetData sheetId="74" refreshError="1">
        <row r="600">
          <cell r="AR600">
            <v>3984218.3502599997</v>
          </cell>
          <cell r="AS600">
            <v>0</v>
          </cell>
          <cell r="AT600">
            <v>0</v>
          </cell>
        </row>
        <row r="601">
          <cell r="AR601">
            <v>6218035.5652800007</v>
          </cell>
          <cell r="AS601">
            <v>0</v>
          </cell>
          <cell r="AT601">
            <v>0</v>
          </cell>
        </row>
        <row r="602">
          <cell r="AR602">
            <v>0</v>
          </cell>
          <cell r="AS602">
            <v>850565.53983000002</v>
          </cell>
          <cell r="AT602">
            <v>0</v>
          </cell>
        </row>
        <row r="603">
          <cell r="AR603">
            <v>2576983.3050000002</v>
          </cell>
          <cell r="AS603">
            <v>0</v>
          </cell>
          <cell r="AT603">
            <v>0</v>
          </cell>
        </row>
        <row r="604">
          <cell r="AR604">
            <v>5234929.1311500007</v>
          </cell>
          <cell r="AS604">
            <v>0</v>
          </cell>
          <cell r="AT604">
            <v>0</v>
          </cell>
        </row>
        <row r="605">
          <cell r="AR605">
            <v>0</v>
          </cell>
          <cell r="AS605">
            <v>1248050.5906800001</v>
          </cell>
          <cell r="AT605">
            <v>0</v>
          </cell>
        </row>
        <row r="606">
          <cell r="AR606">
            <v>0</v>
          </cell>
          <cell r="AS606">
            <v>5189825.43</v>
          </cell>
          <cell r="AT606">
            <v>0</v>
          </cell>
        </row>
        <row r="607">
          <cell r="AR607">
            <v>5681802.3099999996</v>
          </cell>
          <cell r="AS607">
            <v>0</v>
          </cell>
          <cell r="AT607">
            <v>0</v>
          </cell>
        </row>
        <row r="608">
          <cell r="AR608">
            <v>0</v>
          </cell>
          <cell r="AS608">
            <v>1687884</v>
          </cell>
          <cell r="AT608">
            <v>0</v>
          </cell>
        </row>
        <row r="609">
          <cell r="AR609">
            <v>15370521</v>
          </cell>
          <cell r="AS609">
            <v>0</v>
          </cell>
          <cell r="AT609">
            <v>0</v>
          </cell>
        </row>
        <row r="610">
          <cell r="AR610">
            <v>5738041.7477500001</v>
          </cell>
          <cell r="AS610">
            <v>0</v>
          </cell>
          <cell r="AT610">
            <v>0</v>
          </cell>
        </row>
        <row r="611">
          <cell r="AR611">
            <v>14278849.183999998</v>
          </cell>
          <cell r="AS611">
            <v>0</v>
          </cell>
          <cell r="AT611">
            <v>0</v>
          </cell>
        </row>
        <row r="612">
          <cell r="AR612">
            <v>0</v>
          </cell>
          <cell r="AS612">
            <v>2765802.7080000001</v>
          </cell>
          <cell r="AT612">
            <v>0</v>
          </cell>
        </row>
        <row r="613">
          <cell r="AR613">
            <v>3843972.1921999999</v>
          </cell>
          <cell r="AS613">
            <v>0</v>
          </cell>
          <cell r="AT613">
            <v>0</v>
          </cell>
        </row>
        <row r="614">
          <cell r="AR614">
            <v>11491532.079</v>
          </cell>
          <cell r="AS614">
            <v>0</v>
          </cell>
          <cell r="AT614">
            <v>0</v>
          </cell>
        </row>
        <row r="615">
          <cell r="AR615">
            <v>0</v>
          </cell>
          <cell r="AS615">
            <v>1130737.47138</v>
          </cell>
          <cell r="AT615">
            <v>0</v>
          </cell>
        </row>
        <row r="616">
          <cell r="AR616">
            <v>2010995.999177</v>
          </cell>
          <cell r="AS616">
            <v>0</v>
          </cell>
          <cell r="AT616">
            <v>0</v>
          </cell>
        </row>
        <row r="617">
          <cell r="AR617">
            <v>4773785.9999944801</v>
          </cell>
          <cell r="AS617">
            <v>0</v>
          </cell>
          <cell r="AT617">
            <v>0</v>
          </cell>
        </row>
        <row r="618">
          <cell r="AR618">
            <v>0</v>
          </cell>
          <cell r="AS618">
            <v>627212</v>
          </cell>
          <cell r="AT618">
            <v>0</v>
          </cell>
        </row>
        <row r="619">
          <cell r="AR619">
            <v>1633101.9998766002</v>
          </cell>
          <cell r="AS619">
            <v>0</v>
          </cell>
          <cell r="AT619">
            <v>0</v>
          </cell>
        </row>
        <row r="620">
          <cell r="AR620">
            <v>3423651.9988499996</v>
          </cell>
          <cell r="AS620">
            <v>0</v>
          </cell>
          <cell r="AT620">
            <v>0</v>
          </cell>
        </row>
        <row r="621">
          <cell r="AR621">
            <v>2278059.33935</v>
          </cell>
          <cell r="AS621">
            <v>0</v>
          </cell>
          <cell r="AT621">
            <v>0</v>
          </cell>
        </row>
        <row r="622">
          <cell r="AR622">
            <v>8458043.1891200002</v>
          </cell>
          <cell r="AS622">
            <v>0</v>
          </cell>
          <cell r="AT622">
            <v>0</v>
          </cell>
        </row>
        <row r="623">
          <cell r="AR623">
            <v>0</v>
          </cell>
          <cell r="AS623">
            <v>1390901.3540000001</v>
          </cell>
          <cell r="AT623">
            <v>0</v>
          </cell>
        </row>
        <row r="624">
          <cell r="AU624">
            <v>9581914.9999999981</v>
          </cell>
          <cell r="AV624">
            <v>0</v>
          </cell>
          <cell r="AW624">
            <v>0</v>
          </cell>
        </row>
        <row r="625">
          <cell r="AU625">
            <v>0</v>
          </cell>
          <cell r="AV625">
            <v>451605</v>
          </cell>
          <cell r="AW625">
            <v>0</v>
          </cell>
        </row>
        <row r="626">
          <cell r="AU626">
            <v>6955200</v>
          </cell>
          <cell r="AV626">
            <v>0</v>
          </cell>
          <cell r="AW626">
            <v>0</v>
          </cell>
        </row>
        <row r="627">
          <cell r="AU627">
            <v>0</v>
          </cell>
          <cell r="AV627">
            <v>2147337.4999999995</v>
          </cell>
          <cell r="AW627">
            <v>0</v>
          </cell>
        </row>
        <row r="628">
          <cell r="AU628">
            <v>0</v>
          </cell>
          <cell r="AV628">
            <v>1757315</v>
          </cell>
          <cell r="AW628">
            <v>0</v>
          </cell>
        </row>
        <row r="629">
          <cell r="AU629">
            <v>0</v>
          </cell>
          <cell r="AV629">
            <v>837200</v>
          </cell>
          <cell r="AW629">
            <v>0</v>
          </cell>
        </row>
        <row r="630">
          <cell r="AU630">
            <v>17794985</v>
          </cell>
          <cell r="AV630">
            <v>0</v>
          </cell>
          <cell r="AW630">
            <v>0</v>
          </cell>
        </row>
        <row r="631">
          <cell r="AU631">
            <v>0</v>
          </cell>
          <cell r="AV631">
            <v>838695</v>
          </cell>
          <cell r="AW631">
            <v>0</v>
          </cell>
        </row>
        <row r="632">
          <cell r="AU632">
            <v>12916800</v>
          </cell>
          <cell r="AV632">
            <v>0</v>
          </cell>
          <cell r="AW632">
            <v>0</v>
          </cell>
        </row>
        <row r="633">
          <cell r="AU633">
            <v>0</v>
          </cell>
          <cell r="AV633">
            <v>3987912.4999999995</v>
          </cell>
          <cell r="AW633">
            <v>0</v>
          </cell>
        </row>
        <row r="634">
          <cell r="AU634">
            <v>0</v>
          </cell>
          <cell r="AV634">
            <v>3263585</v>
          </cell>
          <cell r="AW634">
            <v>0</v>
          </cell>
        </row>
        <row r="635">
          <cell r="AU635">
            <v>0</v>
          </cell>
          <cell r="AV635">
            <v>1554800</v>
          </cell>
          <cell r="AW635">
            <v>0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ga"/>
      <sheetName val="valdxx3"/>
      <sheetName val="Tamsalu"/>
      <sheetName val="VäikeMaarja"/>
      <sheetName val="püssi"/>
      <sheetName val="valdx1"/>
      <sheetName val="valdx2"/>
      <sheetName val="valdx3"/>
      <sheetName val="valdx4"/>
      <sheetName val="vald5"/>
      <sheetName val="valdx6"/>
      <sheetName val="valdx7"/>
      <sheetName val="valdx8"/>
      <sheetName val="valdx9"/>
      <sheetName val="Kadrina"/>
      <sheetName val="Haljala"/>
      <sheetName val="Võru"/>
      <sheetName val="Võruvald"/>
      <sheetName val="Anija"/>
      <sheetName val="data"/>
      <sheetName val="finantssisendid"/>
      <sheetName val="baseline"/>
      <sheetName val="liitujad"/>
      <sheetName val="LCD"/>
      <sheetName val="jaotus"/>
      <sheetName val="Valga LA"/>
      <sheetName val="Haljala LA"/>
      <sheetName val="TM3 LA"/>
      <sheetName val="VM1 LA"/>
      <sheetName val="Võru VK"/>
      <sheetName val="LVIRUsisend"/>
      <sheetName val="Võru SV"/>
      <sheetName val="Võru RVP"/>
      <sheetName val="Võruvald LA"/>
      <sheetName val="labourVALGA"/>
      <sheetName val="labourHALJALA"/>
      <sheetName val="labKAD"/>
      <sheetName val="labTM3"/>
      <sheetName val="labVM1"/>
      <sheetName val="LabourVõru"/>
      <sheetName val="labour"/>
      <sheetName val="struktuur"/>
      <sheetName val="struktuurVALGA"/>
      <sheetName val="strukHALJALA"/>
      <sheetName val="Benchmark"/>
      <sheetName val="StruktVõru"/>
      <sheetName val="admHAL"/>
      <sheetName val="admKAD"/>
      <sheetName val="admTM3"/>
      <sheetName val="admVM1"/>
      <sheetName val="StruktVõru2008"/>
      <sheetName val="Workings"/>
      <sheetName val="uhikhinnad"/>
      <sheetName val="PandL"/>
      <sheetName val=" "/>
      <sheetName val="Tõrva LA"/>
      <sheetName val="notes"/>
      <sheetName val="Assumptions and Results"/>
      <sheetName val="ben1"/>
      <sheetName val="balance_sheet"/>
      <sheetName val="Risk"/>
      <sheetName val="RISKI diagramm"/>
      <sheetName val="KA3 LA"/>
      <sheetName val="area"/>
      <sheetName val="jaakvaartus"/>
      <sheetName val="PV"/>
      <sheetName val="PVajastus"/>
      <sheetName val="lisainvest"/>
      <sheetName val="hinnad"/>
      <sheetName val="OH"/>
      <sheetName val="omaosalused"/>
      <sheetName val="KOOND"/>
      <sheetName val="Inputs"/>
      <sheetName val="CF "/>
      <sheetName val="jaakBASELINE"/>
      <sheetName val="CBA"/>
      <sheetName val="CBA1"/>
      <sheetName val="CBA0"/>
      <sheetName val="CBAincr"/>
      <sheetName val="Grant"/>
      <sheetName val="Grant1"/>
      <sheetName val="Grant0"/>
      <sheetName val="GRANTincr"/>
      <sheetName val="admRK"/>
      <sheetName val="grantrate"/>
      <sheetName val="tundlikkus"/>
      <sheetName val="oncost"/>
      <sheetName val="MFA tulemus"/>
      <sheetName val="Riskianalüüs"/>
      <sheetName val="E.1.2"/>
      <sheetName val="1tabel"/>
      <sheetName val="E.1.3"/>
      <sheetName val="H.1"/>
      <sheetName val="H.2.1"/>
      <sheetName val="Kriteeriumid"/>
      <sheetName val="muud tabelid"/>
      <sheetName val="Laenugraafik"/>
      <sheetName val="tarbijad (2)"/>
      <sheetName val="SaastetasuM"/>
      <sheetName val="tka"/>
      <sheetName val="projekti grantrate2"/>
      <sheetName val="ESTcharts"/>
      <sheetName val="benefits"/>
      <sheetName val="tarbijad"/>
      <sheetName val="ehitushi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>
        <row r="688">
          <cell r="H688">
            <v>12468747.997898079</v>
          </cell>
          <cell r="I688">
            <v>70825508.861949995</v>
          </cell>
          <cell r="J688">
            <v>28593245.625050005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627212</v>
          </cell>
          <cell r="X688">
            <v>11742128.268510001</v>
          </cell>
          <cell r="Y688">
            <v>2521638.8253800003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627212</v>
          </cell>
          <cell r="AM688">
            <v>0</v>
          </cell>
          <cell r="AN688">
            <v>0</v>
          </cell>
          <cell r="AO688">
            <v>0</v>
          </cell>
          <cell r="AP688">
            <v>0</v>
          </cell>
        </row>
        <row r="689">
          <cell r="H689">
            <v>0</v>
          </cell>
          <cell r="I689">
            <v>21730572.5</v>
          </cell>
          <cell r="J689">
            <v>40356777.5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5193457.5</v>
          </cell>
          <cell r="Y689">
            <v>9644992.5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</row>
        <row r="897">
          <cell r="H897" t="b">
            <v>1</v>
          </cell>
          <cell r="I897" t="b">
            <v>1</v>
          </cell>
          <cell r="J897" t="b">
            <v>1</v>
          </cell>
          <cell r="K897" t="b">
            <v>0</v>
          </cell>
          <cell r="L897" t="b">
            <v>0</v>
          </cell>
          <cell r="M897" t="b">
            <v>0</v>
          </cell>
          <cell r="N897" t="b">
            <v>0</v>
          </cell>
          <cell r="O897" t="b">
            <v>0</v>
          </cell>
          <cell r="P897" t="b">
            <v>0</v>
          </cell>
          <cell r="Q897" t="b">
            <v>0</v>
          </cell>
          <cell r="R897" t="b">
            <v>0</v>
          </cell>
          <cell r="S897" t="b">
            <v>0</v>
          </cell>
          <cell r="T897" t="b">
            <v>0</v>
          </cell>
          <cell r="U897" t="b">
            <v>0</v>
          </cell>
          <cell r="V897" t="b">
            <v>0</v>
          </cell>
          <cell r="W897" t="b">
            <v>0</v>
          </cell>
          <cell r="X897" t="b">
            <v>0</v>
          </cell>
          <cell r="Y897" t="b">
            <v>0</v>
          </cell>
          <cell r="Z897" t="b">
            <v>0</v>
          </cell>
          <cell r="AA897" t="b">
            <v>0</v>
          </cell>
          <cell r="AB897" t="b">
            <v>0</v>
          </cell>
          <cell r="AC897" t="b">
            <v>0</v>
          </cell>
          <cell r="AD897" t="b">
            <v>0</v>
          </cell>
          <cell r="AE897" t="b">
            <v>0</v>
          </cell>
          <cell r="AF897" t="b">
            <v>0</v>
          </cell>
          <cell r="AG897" t="b">
            <v>0</v>
          </cell>
          <cell r="AH897" t="b">
            <v>0</v>
          </cell>
          <cell r="AI897" t="b">
            <v>0</v>
          </cell>
          <cell r="AJ897" t="b">
            <v>0</v>
          </cell>
          <cell r="AK897" t="b">
            <v>0</v>
          </cell>
          <cell r="AL897" t="b">
            <v>0</v>
          </cell>
          <cell r="AM897" t="b">
            <v>0</v>
          </cell>
          <cell r="AN897" t="b">
            <v>0</v>
          </cell>
          <cell r="AO897" t="b">
            <v>0</v>
          </cell>
          <cell r="AP897" t="b">
            <v>0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>
        <row r="10">
          <cell r="D10" t="b">
            <v>1</v>
          </cell>
        </row>
      </sheetData>
      <sheetData sheetId="72" refreshError="1">
        <row r="163">
          <cell r="H163">
            <v>3166367.7536231885</v>
          </cell>
          <cell r="I163">
            <v>1271089.6739130432</v>
          </cell>
          <cell r="J163">
            <v>1271089.6739130432</v>
          </cell>
          <cell r="K163">
            <v>1271089.6739130432</v>
          </cell>
          <cell r="L163">
            <v>834201.99275362305</v>
          </cell>
          <cell r="M163">
            <v>834201.99275362305</v>
          </cell>
          <cell r="N163">
            <v>834201.99275362305</v>
          </cell>
          <cell r="O163">
            <v>834201.99275362305</v>
          </cell>
          <cell r="P163">
            <v>834201.99275362305</v>
          </cell>
          <cell r="Q163">
            <v>834201.99275362305</v>
          </cell>
          <cell r="R163">
            <v>834201.99275362305</v>
          </cell>
          <cell r="S163">
            <v>834201.99275362305</v>
          </cell>
          <cell r="T163">
            <v>834201.99275362305</v>
          </cell>
          <cell r="U163">
            <v>834201.99275362305</v>
          </cell>
          <cell r="V163">
            <v>834201.99275362305</v>
          </cell>
          <cell r="W163">
            <v>834201.99275362305</v>
          </cell>
          <cell r="X163">
            <v>834201.99275362305</v>
          </cell>
          <cell r="Y163">
            <v>834201.99275362305</v>
          </cell>
          <cell r="Z163">
            <v>834201.99275362305</v>
          </cell>
          <cell r="AA163">
            <v>834201.99275362305</v>
          </cell>
          <cell r="AB163">
            <v>834201.99275362305</v>
          </cell>
          <cell r="AC163">
            <v>834201.99275362305</v>
          </cell>
          <cell r="AD163">
            <v>834201.99275362305</v>
          </cell>
          <cell r="AE163">
            <v>834201.99275362305</v>
          </cell>
          <cell r="AF163">
            <v>834201.99275362305</v>
          </cell>
          <cell r="AG163">
            <v>834201.99275362305</v>
          </cell>
          <cell r="AH163">
            <v>834201.99275362305</v>
          </cell>
          <cell r="AI163">
            <v>834201.99275362305</v>
          </cell>
          <cell r="AJ163">
            <v>834201.99275362305</v>
          </cell>
          <cell r="AK163">
            <v>834201.99275362305</v>
          </cell>
          <cell r="AL163">
            <v>834201.99275362305</v>
          </cell>
          <cell r="AM163">
            <v>834201.99275362305</v>
          </cell>
          <cell r="AN163">
            <v>834201.99275362305</v>
          </cell>
          <cell r="AO163">
            <v>834201.99275362305</v>
          </cell>
          <cell r="AP163">
            <v>834201.99275362305</v>
          </cell>
        </row>
        <row r="278">
          <cell r="H278">
            <v>12468747.997898079</v>
          </cell>
          <cell r="I278">
            <v>70825508.861949995</v>
          </cell>
          <cell r="J278">
            <v>28593245.625050005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627212</v>
          </cell>
          <cell r="X278">
            <v>11742128.268510001</v>
          </cell>
          <cell r="Y278">
            <v>2521638.8253800003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627212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</row>
        <row r="279">
          <cell r="H279">
            <v>0</v>
          </cell>
          <cell r="I279">
            <v>21730572.5</v>
          </cell>
          <cell r="J279">
            <v>40356777.5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5193457.5</v>
          </cell>
          <cell r="Y279">
            <v>9644992.5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</row>
        <row r="321">
          <cell r="I321">
            <v>0.9</v>
          </cell>
        </row>
        <row r="330">
          <cell r="H330" t="b">
            <v>1</v>
          </cell>
          <cell r="I330" t="b">
            <v>1</v>
          </cell>
          <cell r="J330" t="b">
            <v>1</v>
          </cell>
          <cell r="K330" t="b">
            <v>0</v>
          </cell>
          <cell r="L330" t="b">
            <v>0</v>
          </cell>
          <cell r="M330" t="b">
            <v>0</v>
          </cell>
          <cell r="N330" t="b">
            <v>0</v>
          </cell>
          <cell r="O330" t="b">
            <v>0</v>
          </cell>
          <cell r="P330" t="b">
            <v>0</v>
          </cell>
          <cell r="Q330" t="b">
            <v>0</v>
          </cell>
          <cell r="R330" t="b">
            <v>0</v>
          </cell>
          <cell r="S330" t="b">
            <v>0</v>
          </cell>
          <cell r="T330" t="b">
            <v>0</v>
          </cell>
          <cell r="U330" t="b">
            <v>0</v>
          </cell>
          <cell r="V330" t="b">
            <v>0</v>
          </cell>
          <cell r="W330" t="b">
            <v>0</v>
          </cell>
          <cell r="X330" t="b">
            <v>0</v>
          </cell>
          <cell r="Y330" t="b">
            <v>0</v>
          </cell>
          <cell r="Z330" t="b">
            <v>0</v>
          </cell>
          <cell r="AA330" t="b">
            <v>0</v>
          </cell>
          <cell r="AB330" t="b">
            <v>0</v>
          </cell>
          <cell r="AC330" t="b">
            <v>0</v>
          </cell>
          <cell r="AD330" t="b">
            <v>0</v>
          </cell>
          <cell r="AE330" t="b">
            <v>0</v>
          </cell>
          <cell r="AF330" t="b">
            <v>0</v>
          </cell>
          <cell r="AG330" t="b">
            <v>0</v>
          </cell>
          <cell r="AH330" t="b">
            <v>0</v>
          </cell>
          <cell r="AI330" t="b">
            <v>0</v>
          </cell>
          <cell r="AJ330" t="b">
            <v>0</v>
          </cell>
          <cell r="AK330" t="b">
            <v>0</v>
          </cell>
          <cell r="AL330" t="b">
            <v>0</v>
          </cell>
          <cell r="AM330" t="b">
            <v>0</v>
          </cell>
          <cell r="AN330" t="b">
            <v>0</v>
          </cell>
          <cell r="AO330" t="b">
            <v>0</v>
          </cell>
          <cell r="AP330" t="b">
            <v>0</v>
          </cell>
        </row>
        <row r="331">
          <cell r="H331" t="b">
            <v>1</v>
          </cell>
          <cell r="I331" t="b">
            <v>1</v>
          </cell>
          <cell r="J331" t="b">
            <v>1</v>
          </cell>
          <cell r="K331" t="b">
            <v>1</v>
          </cell>
          <cell r="L331" t="b">
            <v>1</v>
          </cell>
          <cell r="M331" t="b">
            <v>0</v>
          </cell>
          <cell r="N331" t="b">
            <v>0</v>
          </cell>
          <cell r="O331" t="b">
            <v>0</v>
          </cell>
          <cell r="P331" t="b">
            <v>0</v>
          </cell>
          <cell r="Q331" t="b">
            <v>0</v>
          </cell>
          <cell r="R331" t="b">
            <v>0</v>
          </cell>
          <cell r="S331" t="b">
            <v>0</v>
          </cell>
          <cell r="T331" t="b">
            <v>0</v>
          </cell>
          <cell r="U331" t="b">
            <v>0</v>
          </cell>
          <cell r="V331" t="b">
            <v>0</v>
          </cell>
          <cell r="W331" t="b">
            <v>0</v>
          </cell>
          <cell r="X331" t="b">
            <v>0</v>
          </cell>
          <cell r="Y331" t="b">
            <v>0</v>
          </cell>
          <cell r="Z331" t="b">
            <v>0</v>
          </cell>
          <cell r="AA331" t="b">
            <v>0</v>
          </cell>
          <cell r="AB331" t="b">
            <v>0</v>
          </cell>
          <cell r="AC331" t="b">
            <v>0</v>
          </cell>
          <cell r="AD331" t="b">
            <v>0</v>
          </cell>
          <cell r="AE331" t="b">
            <v>0</v>
          </cell>
          <cell r="AF331" t="b">
            <v>0</v>
          </cell>
          <cell r="AG331" t="b">
            <v>0</v>
          </cell>
          <cell r="AH331" t="b">
            <v>0</v>
          </cell>
          <cell r="AI331" t="b">
            <v>0</v>
          </cell>
          <cell r="AJ331" t="b">
            <v>0</v>
          </cell>
          <cell r="AK331" t="b">
            <v>0</v>
          </cell>
          <cell r="AL331" t="b">
            <v>0</v>
          </cell>
          <cell r="AM331" t="b">
            <v>0</v>
          </cell>
          <cell r="AN331" t="b">
            <v>0</v>
          </cell>
          <cell r="AO331" t="b">
            <v>0</v>
          </cell>
          <cell r="AP331" t="b">
            <v>0</v>
          </cell>
        </row>
      </sheetData>
      <sheetData sheetId="73"/>
      <sheetData sheetId="74" refreshError="1">
        <row r="600">
          <cell r="AR600">
            <v>3984218.3502599997</v>
          </cell>
          <cell r="AS600">
            <v>0</v>
          </cell>
          <cell r="AT600">
            <v>0</v>
          </cell>
        </row>
        <row r="601">
          <cell r="AR601">
            <v>6218035.5652800007</v>
          </cell>
          <cell r="AS601">
            <v>0</v>
          </cell>
          <cell r="AT601">
            <v>0</v>
          </cell>
        </row>
        <row r="602">
          <cell r="AR602">
            <v>0</v>
          </cell>
          <cell r="AS602">
            <v>850565.53983000002</v>
          </cell>
          <cell r="AT602">
            <v>0</v>
          </cell>
        </row>
        <row r="603">
          <cell r="AR603">
            <v>2576983.3050000002</v>
          </cell>
          <cell r="AS603">
            <v>0</v>
          </cell>
          <cell r="AT603">
            <v>0</v>
          </cell>
        </row>
        <row r="604">
          <cell r="AR604">
            <v>5234929.1311500007</v>
          </cell>
          <cell r="AS604">
            <v>0</v>
          </cell>
          <cell r="AT604">
            <v>0</v>
          </cell>
        </row>
        <row r="605">
          <cell r="AR605">
            <v>0</v>
          </cell>
          <cell r="AS605">
            <v>1248050.5906800001</v>
          </cell>
          <cell r="AT605">
            <v>0</v>
          </cell>
        </row>
        <row r="606">
          <cell r="AR606">
            <v>0</v>
          </cell>
          <cell r="AS606">
            <v>5189825.43</v>
          </cell>
          <cell r="AT606">
            <v>0</v>
          </cell>
        </row>
        <row r="607">
          <cell r="AR607">
            <v>5681802.3099999996</v>
          </cell>
          <cell r="AS607">
            <v>0</v>
          </cell>
          <cell r="AT607">
            <v>0</v>
          </cell>
        </row>
        <row r="608">
          <cell r="AR608">
            <v>0</v>
          </cell>
          <cell r="AS608">
            <v>1687884</v>
          </cell>
          <cell r="AT608">
            <v>0</v>
          </cell>
        </row>
        <row r="609">
          <cell r="AR609">
            <v>15370521</v>
          </cell>
          <cell r="AS609">
            <v>0</v>
          </cell>
          <cell r="AT609">
            <v>0</v>
          </cell>
        </row>
        <row r="610">
          <cell r="AR610">
            <v>5738041.7477500001</v>
          </cell>
          <cell r="AS610">
            <v>0</v>
          </cell>
          <cell r="AT610">
            <v>0</v>
          </cell>
        </row>
        <row r="611">
          <cell r="AR611">
            <v>14278849.183999998</v>
          </cell>
          <cell r="AS611">
            <v>0</v>
          </cell>
          <cell r="AT611">
            <v>0</v>
          </cell>
        </row>
        <row r="612">
          <cell r="AR612">
            <v>0</v>
          </cell>
          <cell r="AS612">
            <v>2765802.7080000001</v>
          </cell>
          <cell r="AT612">
            <v>0</v>
          </cell>
        </row>
        <row r="613">
          <cell r="AR613">
            <v>3843972.1921999999</v>
          </cell>
          <cell r="AS613">
            <v>0</v>
          </cell>
          <cell r="AT613">
            <v>0</v>
          </cell>
        </row>
        <row r="614">
          <cell r="AR614">
            <v>11491532.079</v>
          </cell>
          <cell r="AS614">
            <v>0</v>
          </cell>
          <cell r="AT614">
            <v>0</v>
          </cell>
        </row>
        <row r="615">
          <cell r="AR615">
            <v>0</v>
          </cell>
          <cell r="AS615">
            <v>1130737.47138</v>
          </cell>
          <cell r="AT615">
            <v>0</v>
          </cell>
        </row>
        <row r="616">
          <cell r="AR616">
            <v>2010995.999177</v>
          </cell>
          <cell r="AS616">
            <v>0</v>
          </cell>
          <cell r="AT616">
            <v>0</v>
          </cell>
        </row>
        <row r="617">
          <cell r="AR617">
            <v>4773785.9999944801</v>
          </cell>
          <cell r="AS617">
            <v>0</v>
          </cell>
          <cell r="AT617">
            <v>0</v>
          </cell>
        </row>
        <row r="618">
          <cell r="AR618">
            <v>0</v>
          </cell>
          <cell r="AS618">
            <v>627212</v>
          </cell>
          <cell r="AT618">
            <v>0</v>
          </cell>
        </row>
        <row r="619">
          <cell r="AR619">
            <v>1633101.9998766002</v>
          </cell>
          <cell r="AS619">
            <v>0</v>
          </cell>
          <cell r="AT619">
            <v>0</v>
          </cell>
        </row>
        <row r="620">
          <cell r="AR620">
            <v>3423651.9988499996</v>
          </cell>
          <cell r="AS620">
            <v>0</v>
          </cell>
          <cell r="AT620">
            <v>0</v>
          </cell>
        </row>
        <row r="621">
          <cell r="AR621">
            <v>2278059.33935</v>
          </cell>
          <cell r="AS621">
            <v>0</v>
          </cell>
          <cell r="AT621">
            <v>0</v>
          </cell>
        </row>
        <row r="622">
          <cell r="AR622">
            <v>8458043.1891200002</v>
          </cell>
          <cell r="AS622">
            <v>0</v>
          </cell>
          <cell r="AT622">
            <v>0</v>
          </cell>
        </row>
        <row r="623">
          <cell r="AR623">
            <v>0</v>
          </cell>
          <cell r="AS623">
            <v>1390901.3540000001</v>
          </cell>
          <cell r="AT623">
            <v>0</v>
          </cell>
        </row>
        <row r="624">
          <cell r="AU624">
            <v>9581914.9999999981</v>
          </cell>
          <cell r="AV624">
            <v>0</v>
          </cell>
          <cell r="AW624">
            <v>0</v>
          </cell>
        </row>
        <row r="625">
          <cell r="AU625">
            <v>0</v>
          </cell>
          <cell r="AV625">
            <v>451605</v>
          </cell>
          <cell r="AW625">
            <v>0</v>
          </cell>
        </row>
        <row r="626">
          <cell r="AU626">
            <v>6955200</v>
          </cell>
          <cell r="AV626">
            <v>0</v>
          </cell>
          <cell r="AW626">
            <v>0</v>
          </cell>
        </row>
        <row r="627">
          <cell r="AU627">
            <v>0</v>
          </cell>
          <cell r="AV627">
            <v>2147337.4999999995</v>
          </cell>
          <cell r="AW627">
            <v>0</v>
          </cell>
        </row>
        <row r="628">
          <cell r="AU628">
            <v>0</v>
          </cell>
          <cell r="AV628">
            <v>1757315</v>
          </cell>
          <cell r="AW628">
            <v>0</v>
          </cell>
        </row>
        <row r="629">
          <cell r="AU629">
            <v>0</v>
          </cell>
          <cell r="AV629">
            <v>837200</v>
          </cell>
          <cell r="AW629">
            <v>0</v>
          </cell>
        </row>
        <row r="630">
          <cell r="AU630">
            <v>17794985</v>
          </cell>
          <cell r="AV630">
            <v>0</v>
          </cell>
          <cell r="AW630">
            <v>0</v>
          </cell>
        </row>
        <row r="631">
          <cell r="AU631">
            <v>0</v>
          </cell>
          <cell r="AV631">
            <v>838695</v>
          </cell>
          <cell r="AW631">
            <v>0</v>
          </cell>
        </row>
        <row r="632">
          <cell r="AU632">
            <v>12916800</v>
          </cell>
          <cell r="AV632">
            <v>0</v>
          </cell>
          <cell r="AW632">
            <v>0</v>
          </cell>
        </row>
        <row r="633">
          <cell r="AU633">
            <v>0</v>
          </cell>
          <cell r="AV633">
            <v>3987912.4999999995</v>
          </cell>
          <cell r="AW633">
            <v>0</v>
          </cell>
        </row>
        <row r="634">
          <cell r="AU634">
            <v>0</v>
          </cell>
          <cell r="AV634">
            <v>3263585</v>
          </cell>
          <cell r="AW634">
            <v>0</v>
          </cell>
        </row>
        <row r="635">
          <cell r="AU635">
            <v>0</v>
          </cell>
          <cell r="AV635">
            <v>1554800</v>
          </cell>
          <cell r="AW635">
            <v>0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ga"/>
      <sheetName val="valdxx3"/>
      <sheetName val="Tamsalu"/>
      <sheetName val="VäikeMaarja"/>
      <sheetName val="püssi"/>
      <sheetName val="valdx1"/>
      <sheetName val="valdx2"/>
      <sheetName val="valdx3"/>
      <sheetName val="valdx4"/>
      <sheetName val="vald5"/>
      <sheetName val="valdx6"/>
      <sheetName val="valdx7"/>
      <sheetName val="valdx8"/>
      <sheetName val="valdx9"/>
      <sheetName val="Kadrina"/>
      <sheetName val="Haljala"/>
      <sheetName val="Võru"/>
      <sheetName val="Võruvald"/>
      <sheetName val="Anija"/>
      <sheetName val="data"/>
      <sheetName val="finantssisendid"/>
      <sheetName val="baseline"/>
      <sheetName val="liitujad"/>
      <sheetName val="LCD"/>
      <sheetName val="jaotus"/>
      <sheetName val="Valga LA"/>
      <sheetName val="Haljala LA"/>
      <sheetName val="TM3 LA"/>
      <sheetName val="VM1 LA"/>
      <sheetName val="Võru VK"/>
      <sheetName val="LVIRUsisend"/>
      <sheetName val="Võru SV"/>
      <sheetName val="Võru RVP"/>
      <sheetName val="Võruvald LA"/>
      <sheetName val="labourVALGA"/>
      <sheetName val="labourHALJALA"/>
      <sheetName val="labKAD"/>
      <sheetName val="labTM3"/>
      <sheetName val="labVM1"/>
      <sheetName val="LabourVõru"/>
      <sheetName val="labour"/>
      <sheetName val="struktuur"/>
      <sheetName val="struktuurVALGA"/>
      <sheetName val="strukHALJALA"/>
      <sheetName val="Benchmark"/>
      <sheetName val="StruktVõru"/>
      <sheetName val="admHAL"/>
      <sheetName val="admKAD"/>
      <sheetName val="admTM3"/>
      <sheetName val="admVM1"/>
      <sheetName val="StruktVõru2008"/>
      <sheetName val="Workings"/>
      <sheetName val="uhikhinnad"/>
      <sheetName val="PandL"/>
      <sheetName val=" "/>
      <sheetName val="Tõrva LA"/>
      <sheetName val="notes"/>
      <sheetName val="Assumptions and Results"/>
      <sheetName val="ben1"/>
      <sheetName val="balance_sheet"/>
      <sheetName val="Risk"/>
      <sheetName val="RISKI diagramm"/>
      <sheetName val="KA3 LA"/>
      <sheetName val="area"/>
      <sheetName val="jaakvaartus"/>
      <sheetName val="PV"/>
      <sheetName val="PVajastus"/>
      <sheetName val="lisainvest"/>
      <sheetName val="hinnad"/>
      <sheetName val="OH"/>
      <sheetName val="omaosalused"/>
      <sheetName val="KOOND"/>
      <sheetName val="Inputs"/>
      <sheetName val="CF "/>
      <sheetName val="jaakBASELINE"/>
      <sheetName val="CBA"/>
      <sheetName val="CBA1"/>
      <sheetName val="CBA0"/>
      <sheetName val="CBAincr"/>
      <sheetName val="Grant"/>
      <sheetName val="Grant1"/>
      <sheetName val="Grant0"/>
      <sheetName val="GRANTincr"/>
      <sheetName val="admRK"/>
      <sheetName val="grantrate"/>
      <sheetName val="tundlikkus"/>
      <sheetName val="oncost"/>
      <sheetName val="MFA tulemus"/>
      <sheetName val="Sensibility"/>
      <sheetName val="Riskianalyys"/>
      <sheetName val="E.1.2"/>
      <sheetName val="1tabel"/>
      <sheetName val="E.1.3"/>
      <sheetName val="H.1"/>
      <sheetName val="H.2.1"/>
      <sheetName val="Kriteeriumid"/>
      <sheetName val="muud tabelid"/>
      <sheetName val="Laenugraafik"/>
      <sheetName val="tarbijad (2)"/>
      <sheetName val="SaastetasuM"/>
      <sheetName val="tka"/>
      <sheetName val="projekti grantrate2"/>
      <sheetName val="ESTcharts"/>
      <sheetName val="benefits"/>
      <sheetName val="tarbijad"/>
      <sheetName val="ehitushi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142">
          <cell r="W142" t="str">
            <v>tax_WW</v>
          </cell>
          <cell r="Z142" t="str">
            <v>tax_WWVõru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>
        <row r="687">
          <cell r="H687">
            <v>5074228.9490999999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901891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1455565.9571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</row>
        <row r="948">
          <cell r="G948">
            <v>0.53600000000000003</v>
          </cell>
        </row>
        <row r="962">
          <cell r="H962" t="b">
            <v>1</v>
          </cell>
          <cell r="I962" t="b">
            <v>0</v>
          </cell>
          <cell r="J962" t="b">
            <v>0</v>
          </cell>
          <cell r="K962" t="b">
            <v>0</v>
          </cell>
          <cell r="L962" t="b">
            <v>0</v>
          </cell>
          <cell r="M962" t="b">
            <v>0</v>
          </cell>
          <cell r="N962" t="b">
            <v>0</v>
          </cell>
          <cell r="O962" t="b">
            <v>0</v>
          </cell>
          <cell r="P962" t="b">
            <v>0</v>
          </cell>
          <cell r="Q962" t="b">
            <v>0</v>
          </cell>
          <cell r="R962" t="b">
            <v>0</v>
          </cell>
          <cell r="S962" t="b">
            <v>0</v>
          </cell>
          <cell r="T962" t="b">
            <v>0</v>
          </cell>
          <cell r="U962" t="b">
            <v>0</v>
          </cell>
          <cell r="V962" t="b">
            <v>0</v>
          </cell>
          <cell r="W962" t="b">
            <v>0</v>
          </cell>
          <cell r="X962" t="b">
            <v>0</v>
          </cell>
          <cell r="Y962" t="b">
            <v>0</v>
          </cell>
          <cell r="Z962" t="b">
            <v>0</v>
          </cell>
          <cell r="AA962" t="b">
            <v>0</v>
          </cell>
          <cell r="AB962" t="b">
            <v>0</v>
          </cell>
          <cell r="AC962" t="b">
            <v>0</v>
          </cell>
          <cell r="AD962" t="b">
            <v>0</v>
          </cell>
          <cell r="AE962" t="b">
            <v>0</v>
          </cell>
          <cell r="AF962" t="b">
            <v>0</v>
          </cell>
          <cell r="AG962" t="b">
            <v>0</v>
          </cell>
          <cell r="AH962" t="b">
            <v>0</v>
          </cell>
          <cell r="AI962" t="b">
            <v>0</v>
          </cell>
          <cell r="AJ962" t="b">
            <v>0</v>
          </cell>
          <cell r="AK962" t="b">
            <v>0</v>
          </cell>
          <cell r="AL962" t="b">
            <v>0</v>
          </cell>
          <cell r="AM962" t="b">
            <v>0</v>
          </cell>
          <cell r="AN962" t="b">
            <v>0</v>
          </cell>
          <cell r="AO962" t="b">
            <v>0</v>
          </cell>
          <cell r="AP962" t="b">
            <v>0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>
        <row r="1318">
          <cell r="I1318">
            <v>0.57992289895000004</v>
          </cell>
        </row>
      </sheetData>
      <sheetData sheetId="66"/>
      <sheetData sheetId="67"/>
      <sheetData sheetId="68"/>
      <sheetData sheetId="69"/>
      <sheetData sheetId="70" refreshError="1">
        <row r="22">
          <cell r="B22" t="b">
            <v>1</v>
          </cell>
        </row>
      </sheetData>
      <sheetData sheetId="71"/>
      <sheetData sheetId="72" refreshError="1">
        <row r="274">
          <cell r="H274">
            <v>5074228.9490999999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901891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1455565.9571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</row>
        <row r="320">
          <cell r="I320">
            <v>0.53600000000000003</v>
          </cell>
        </row>
        <row r="332">
          <cell r="H332" t="b">
            <v>1</v>
          </cell>
          <cell r="I332" t="b">
            <v>0</v>
          </cell>
          <cell r="J332" t="b">
            <v>0</v>
          </cell>
          <cell r="K332" t="b">
            <v>0</v>
          </cell>
          <cell r="L332" t="b">
            <v>0</v>
          </cell>
          <cell r="M332" t="b">
            <v>0</v>
          </cell>
          <cell r="N332" t="b">
            <v>0</v>
          </cell>
          <cell r="O332" t="b">
            <v>0</v>
          </cell>
          <cell r="P332" t="b">
            <v>0</v>
          </cell>
          <cell r="Q332" t="b">
            <v>0</v>
          </cell>
          <cell r="R332" t="b">
            <v>0</v>
          </cell>
          <cell r="S332" t="b">
            <v>0</v>
          </cell>
          <cell r="T332" t="b">
            <v>0</v>
          </cell>
          <cell r="U332" t="b">
            <v>0</v>
          </cell>
          <cell r="V332" t="b">
            <v>0</v>
          </cell>
          <cell r="W332" t="b">
            <v>0</v>
          </cell>
          <cell r="X332" t="b">
            <v>0</v>
          </cell>
          <cell r="Y332" t="b">
            <v>0</v>
          </cell>
          <cell r="Z332" t="b">
            <v>0</v>
          </cell>
          <cell r="AA332" t="b">
            <v>0</v>
          </cell>
          <cell r="AB332" t="b">
            <v>0</v>
          </cell>
          <cell r="AC332" t="b">
            <v>0</v>
          </cell>
          <cell r="AD332" t="b">
            <v>0</v>
          </cell>
          <cell r="AE332" t="b">
            <v>0</v>
          </cell>
          <cell r="AF332" t="b">
            <v>0</v>
          </cell>
          <cell r="AG332" t="b">
            <v>0</v>
          </cell>
          <cell r="AH332" t="b">
            <v>0</v>
          </cell>
          <cell r="AI332" t="b">
            <v>0</v>
          </cell>
          <cell r="AJ332" t="b">
            <v>0</v>
          </cell>
          <cell r="AK332" t="b">
            <v>0</v>
          </cell>
          <cell r="AL332" t="b">
            <v>0</v>
          </cell>
          <cell r="AM332" t="b">
            <v>0</v>
          </cell>
          <cell r="AN332" t="b">
            <v>0</v>
          </cell>
          <cell r="AO332" t="b">
            <v>0</v>
          </cell>
          <cell r="AP332" t="b">
            <v>0</v>
          </cell>
        </row>
      </sheetData>
      <sheetData sheetId="73"/>
      <sheetData sheetId="74" refreshError="1">
        <row r="636">
          <cell r="AX636">
            <v>0</v>
          </cell>
          <cell r="AY636">
            <v>568000</v>
          </cell>
          <cell r="AZ636">
            <v>0</v>
          </cell>
        </row>
        <row r="637">
          <cell r="AX637">
            <v>2947177</v>
          </cell>
          <cell r="AY637">
            <v>0</v>
          </cell>
          <cell r="AZ637">
            <v>0</v>
          </cell>
        </row>
        <row r="638">
          <cell r="AX638">
            <v>221499.9932</v>
          </cell>
          <cell r="AY638">
            <v>0</v>
          </cell>
          <cell r="AZ638">
            <v>0</v>
          </cell>
        </row>
        <row r="639">
          <cell r="AX639">
            <v>162143.97930000001</v>
          </cell>
          <cell r="AY639">
            <v>0</v>
          </cell>
          <cell r="AZ639">
            <v>0</v>
          </cell>
        </row>
        <row r="640">
          <cell r="AX640">
            <v>170030.9846</v>
          </cell>
          <cell r="AY640">
            <v>0</v>
          </cell>
          <cell r="AZ640">
            <v>0</v>
          </cell>
        </row>
        <row r="641">
          <cell r="AX641">
            <v>0</v>
          </cell>
          <cell r="AY641">
            <v>0</v>
          </cell>
          <cell r="AZ641">
            <v>671485.99199999997</v>
          </cell>
        </row>
        <row r="642">
          <cell r="AX642">
            <v>0</v>
          </cell>
          <cell r="AY642">
            <v>333891</v>
          </cell>
          <cell r="AZ642">
            <v>0</v>
          </cell>
        </row>
      </sheetData>
      <sheetData sheetId="75" refreshError="1">
        <row r="118">
          <cell r="G118">
            <v>3613976.1503076009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ga"/>
      <sheetName val="valdxx3"/>
      <sheetName val="Tamsalu"/>
      <sheetName val="VäikeMaarja"/>
      <sheetName val="püssi"/>
      <sheetName val="valdx1"/>
      <sheetName val="valdx2"/>
      <sheetName val="valdx3"/>
      <sheetName val="valdx4"/>
      <sheetName val="vald5"/>
      <sheetName val="valdx6"/>
      <sheetName val="valdx7"/>
      <sheetName val="valdx8"/>
      <sheetName val="valdx9"/>
      <sheetName val="Kadrina"/>
      <sheetName val="Haljala"/>
      <sheetName val="Võru"/>
      <sheetName val="Võruvald"/>
      <sheetName val="Anija"/>
      <sheetName val="data"/>
      <sheetName val="finantssisendid"/>
      <sheetName val="baseline"/>
      <sheetName val="liitujad"/>
      <sheetName val="LCD"/>
      <sheetName val="jaotus"/>
      <sheetName val="Valga LA"/>
      <sheetName val="Haljala LA"/>
      <sheetName val="TM3 LA"/>
      <sheetName val="VM1 LA"/>
      <sheetName val="Võru VK"/>
      <sheetName val="LVIRUsisend"/>
      <sheetName val="Võru SV"/>
      <sheetName val="Võru RVP"/>
      <sheetName val="Võruvald LA"/>
      <sheetName val="labourVALGA"/>
      <sheetName val="labourHALJALA"/>
      <sheetName val="labKAD"/>
      <sheetName val="labTM3"/>
      <sheetName val="labVM1"/>
      <sheetName val="LabourVõru"/>
      <sheetName val="labour"/>
      <sheetName val="struktuur"/>
      <sheetName val="struktuurVALGA"/>
      <sheetName val="strukHALJALA"/>
      <sheetName val="Benchmark"/>
      <sheetName val="StruktVõru"/>
      <sheetName val="admHAL"/>
      <sheetName val="admKAD"/>
      <sheetName val="admTM3"/>
      <sheetName val="admVM1"/>
      <sheetName val="StruktVõru2008"/>
      <sheetName val="Workings"/>
      <sheetName val="uhikhinnad"/>
      <sheetName val="PandL"/>
      <sheetName val=" "/>
      <sheetName val="Tõrva LA"/>
      <sheetName val="notes"/>
      <sheetName val="Assumptions and Results"/>
      <sheetName val="ben1"/>
      <sheetName val="balance_sheet"/>
      <sheetName val="Risk"/>
      <sheetName val="RISKI diagramm"/>
      <sheetName val="KA3 LA"/>
      <sheetName val="area"/>
      <sheetName val="jaakvaartus"/>
      <sheetName val="PV"/>
      <sheetName val="PVajastus"/>
      <sheetName val="lisainvest"/>
      <sheetName val="hinnad"/>
      <sheetName val="OH"/>
      <sheetName val="omaosalused"/>
      <sheetName val="KOOND"/>
      <sheetName val="Inputs"/>
      <sheetName val="CF "/>
      <sheetName val="jaakBASELINE"/>
      <sheetName val="CBA"/>
      <sheetName val="CBA1"/>
      <sheetName val="CBA0"/>
      <sheetName val="CBAincr"/>
      <sheetName val="Grant"/>
      <sheetName val="Grant1"/>
      <sheetName val="Grant0"/>
      <sheetName val="GRANTincr"/>
      <sheetName val="admRK"/>
      <sheetName val="grantrate"/>
      <sheetName val="tundlikkus"/>
      <sheetName val="oncost"/>
      <sheetName val="MFA tulemus"/>
      <sheetName val="Sensibility"/>
      <sheetName val="Riskianalyys"/>
      <sheetName val="E.1.2"/>
      <sheetName val="1tabel"/>
      <sheetName val="E.1.3"/>
      <sheetName val="H.1"/>
      <sheetName val="H.2.1"/>
      <sheetName val="Kriteeriumid"/>
      <sheetName val="muud tabelid"/>
      <sheetName val="Laenugraafik"/>
      <sheetName val="tarbijad (2)"/>
      <sheetName val="SaastetasuM"/>
      <sheetName val="tka"/>
      <sheetName val="projekti grantrate2"/>
      <sheetName val="ESTcharts"/>
      <sheetName val="benefits"/>
      <sheetName val="tarbijad"/>
      <sheetName val="ehitushi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142">
          <cell r="W142" t="str">
            <v>tax_WW</v>
          </cell>
          <cell r="Z142" t="str">
            <v>tax_WWVõru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>
        <row r="687">
          <cell r="H687">
            <v>5074228.9490999999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901891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1455565.9571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</row>
        <row r="948">
          <cell r="G948">
            <v>0.53600000000000003</v>
          </cell>
        </row>
        <row r="962">
          <cell r="H962" t="b">
            <v>1</v>
          </cell>
          <cell r="I962" t="b">
            <v>0</v>
          </cell>
          <cell r="J962" t="b">
            <v>0</v>
          </cell>
          <cell r="K962" t="b">
            <v>0</v>
          </cell>
          <cell r="L962" t="b">
            <v>0</v>
          </cell>
          <cell r="M962" t="b">
            <v>0</v>
          </cell>
          <cell r="N962" t="b">
            <v>0</v>
          </cell>
          <cell r="O962" t="b">
            <v>0</v>
          </cell>
          <cell r="P962" t="b">
            <v>0</v>
          </cell>
          <cell r="Q962" t="b">
            <v>0</v>
          </cell>
          <cell r="R962" t="b">
            <v>0</v>
          </cell>
          <cell r="S962" t="b">
            <v>0</v>
          </cell>
          <cell r="T962" t="b">
            <v>0</v>
          </cell>
          <cell r="U962" t="b">
            <v>0</v>
          </cell>
          <cell r="V962" t="b">
            <v>0</v>
          </cell>
          <cell r="W962" t="b">
            <v>0</v>
          </cell>
          <cell r="X962" t="b">
            <v>0</v>
          </cell>
          <cell r="Y962" t="b">
            <v>0</v>
          </cell>
          <cell r="Z962" t="b">
            <v>0</v>
          </cell>
          <cell r="AA962" t="b">
            <v>0</v>
          </cell>
          <cell r="AB962" t="b">
            <v>0</v>
          </cell>
          <cell r="AC962" t="b">
            <v>0</v>
          </cell>
          <cell r="AD962" t="b">
            <v>0</v>
          </cell>
          <cell r="AE962" t="b">
            <v>0</v>
          </cell>
          <cell r="AF962" t="b">
            <v>0</v>
          </cell>
          <cell r="AG962" t="b">
            <v>0</v>
          </cell>
          <cell r="AH962" t="b">
            <v>0</v>
          </cell>
          <cell r="AI962" t="b">
            <v>0</v>
          </cell>
          <cell r="AJ962" t="b">
            <v>0</v>
          </cell>
          <cell r="AK962" t="b">
            <v>0</v>
          </cell>
          <cell r="AL962" t="b">
            <v>0</v>
          </cell>
          <cell r="AM962" t="b">
            <v>0</v>
          </cell>
          <cell r="AN962" t="b">
            <v>0</v>
          </cell>
          <cell r="AO962" t="b">
            <v>0</v>
          </cell>
          <cell r="AP962" t="b">
            <v>0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>
        <row r="1318">
          <cell r="I1318">
            <v>0.57992289895000004</v>
          </cell>
        </row>
      </sheetData>
      <sheetData sheetId="66"/>
      <sheetData sheetId="67"/>
      <sheetData sheetId="68"/>
      <sheetData sheetId="69"/>
      <sheetData sheetId="70" refreshError="1">
        <row r="22">
          <cell r="B22" t="b">
            <v>1</v>
          </cell>
        </row>
      </sheetData>
      <sheetData sheetId="71"/>
      <sheetData sheetId="72" refreshError="1">
        <row r="274">
          <cell r="H274">
            <v>5074228.9490999999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901891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1455565.9571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</row>
        <row r="320">
          <cell r="I320">
            <v>0.53600000000000003</v>
          </cell>
        </row>
        <row r="332">
          <cell r="H332" t="b">
            <v>1</v>
          </cell>
          <cell r="I332" t="b">
            <v>0</v>
          </cell>
          <cell r="J332" t="b">
            <v>0</v>
          </cell>
          <cell r="K332" t="b">
            <v>0</v>
          </cell>
          <cell r="L332" t="b">
            <v>0</v>
          </cell>
          <cell r="M332" t="b">
            <v>0</v>
          </cell>
          <cell r="N332" t="b">
            <v>0</v>
          </cell>
          <cell r="O332" t="b">
            <v>0</v>
          </cell>
          <cell r="P332" t="b">
            <v>0</v>
          </cell>
          <cell r="Q332" t="b">
            <v>0</v>
          </cell>
          <cell r="R332" t="b">
            <v>0</v>
          </cell>
          <cell r="S332" t="b">
            <v>0</v>
          </cell>
          <cell r="T332" t="b">
            <v>0</v>
          </cell>
          <cell r="U332" t="b">
            <v>0</v>
          </cell>
          <cell r="V332" t="b">
            <v>0</v>
          </cell>
          <cell r="W332" t="b">
            <v>0</v>
          </cell>
          <cell r="X332" t="b">
            <v>0</v>
          </cell>
          <cell r="Y332" t="b">
            <v>0</v>
          </cell>
          <cell r="Z332" t="b">
            <v>0</v>
          </cell>
          <cell r="AA332" t="b">
            <v>0</v>
          </cell>
          <cell r="AB332" t="b">
            <v>0</v>
          </cell>
          <cell r="AC332" t="b">
            <v>0</v>
          </cell>
          <cell r="AD332" t="b">
            <v>0</v>
          </cell>
          <cell r="AE332" t="b">
            <v>0</v>
          </cell>
          <cell r="AF332" t="b">
            <v>0</v>
          </cell>
          <cell r="AG332" t="b">
            <v>0</v>
          </cell>
          <cell r="AH332" t="b">
            <v>0</v>
          </cell>
          <cell r="AI332" t="b">
            <v>0</v>
          </cell>
          <cell r="AJ332" t="b">
            <v>0</v>
          </cell>
          <cell r="AK332" t="b">
            <v>0</v>
          </cell>
          <cell r="AL332" t="b">
            <v>0</v>
          </cell>
          <cell r="AM332" t="b">
            <v>0</v>
          </cell>
          <cell r="AN332" t="b">
            <v>0</v>
          </cell>
          <cell r="AO332" t="b">
            <v>0</v>
          </cell>
          <cell r="AP332" t="b">
            <v>0</v>
          </cell>
        </row>
      </sheetData>
      <sheetData sheetId="73"/>
      <sheetData sheetId="74" refreshError="1">
        <row r="636">
          <cell r="AX636">
            <v>0</v>
          </cell>
          <cell r="AY636">
            <v>568000</v>
          </cell>
          <cell r="AZ636">
            <v>0</v>
          </cell>
        </row>
        <row r="637">
          <cell r="AX637">
            <v>2947177</v>
          </cell>
          <cell r="AY637">
            <v>0</v>
          </cell>
          <cell r="AZ637">
            <v>0</v>
          </cell>
        </row>
        <row r="638">
          <cell r="AX638">
            <v>221499.9932</v>
          </cell>
          <cell r="AY638">
            <v>0</v>
          </cell>
          <cell r="AZ638">
            <v>0</v>
          </cell>
        </row>
        <row r="639">
          <cell r="AX639">
            <v>162143.97930000001</v>
          </cell>
          <cell r="AY639">
            <v>0</v>
          </cell>
          <cell r="AZ639">
            <v>0</v>
          </cell>
        </row>
        <row r="640">
          <cell r="AX640">
            <v>170030.9846</v>
          </cell>
          <cell r="AY640">
            <v>0</v>
          </cell>
          <cell r="AZ640">
            <v>0</v>
          </cell>
        </row>
        <row r="641">
          <cell r="AX641">
            <v>0</v>
          </cell>
          <cell r="AY641">
            <v>0</v>
          </cell>
          <cell r="AZ641">
            <v>671485.99199999997</v>
          </cell>
        </row>
        <row r="642">
          <cell r="AX642">
            <v>0</v>
          </cell>
          <cell r="AY642">
            <v>333891</v>
          </cell>
          <cell r="AZ642">
            <v>0</v>
          </cell>
        </row>
      </sheetData>
      <sheetData sheetId="75" refreshError="1">
        <row r="118">
          <cell r="G118">
            <v>3613976.1503076009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EFITS"/>
      <sheetName val="questionnaire"/>
      <sheetName val="baseline"/>
      <sheetName val="tehn"/>
      <sheetName val="  "/>
    </sheetNames>
    <sheetDataSet>
      <sheetData sheetId="0" refreshError="1"/>
      <sheetData sheetId="1" refreshError="1">
        <row r="1">
          <cell r="D1">
            <v>90</v>
          </cell>
          <cell r="E1">
            <v>88</v>
          </cell>
          <cell r="F1">
            <v>87</v>
          </cell>
          <cell r="G1">
            <v>85</v>
          </cell>
          <cell r="H1">
            <v>83</v>
          </cell>
          <cell r="I1">
            <v>82</v>
          </cell>
          <cell r="J1">
            <v>80</v>
          </cell>
          <cell r="K1">
            <v>85</v>
          </cell>
          <cell r="L1">
            <v>90</v>
          </cell>
          <cell r="M1">
            <v>95</v>
          </cell>
          <cell r="N1">
            <v>100</v>
          </cell>
          <cell r="O1">
            <v>101</v>
          </cell>
          <cell r="P1">
            <v>102</v>
          </cell>
          <cell r="Q1">
            <v>103</v>
          </cell>
          <cell r="R1">
            <v>104</v>
          </cell>
          <cell r="S1">
            <v>105</v>
          </cell>
          <cell r="T1">
            <v>106</v>
          </cell>
          <cell r="U1">
            <v>107</v>
          </cell>
          <cell r="V1">
            <v>108</v>
          </cell>
          <cell r="W1">
            <v>109</v>
          </cell>
          <cell r="X1">
            <v>110</v>
          </cell>
        </row>
        <row r="22">
          <cell r="D22">
            <v>42624</v>
          </cell>
          <cell r="E22">
            <v>44025.385178699995</v>
          </cell>
          <cell r="F22">
            <v>45437.704487820163</v>
          </cell>
          <cell r="G22">
            <v>46861.024698522902</v>
          </cell>
          <cell r="H22">
            <v>48295.412948497549</v>
          </cell>
          <cell r="I22">
            <v>49740.936743855324</v>
          </cell>
          <cell r="J22">
            <v>50931</v>
          </cell>
          <cell r="K22">
            <v>52108.178281250002</v>
          </cell>
          <cell r="L22">
            <v>53298.081798828134</v>
          </cell>
          <cell r="M22">
            <v>54500.823634661872</v>
          </cell>
          <cell r="N22">
            <v>55897</v>
          </cell>
          <cell r="O22">
            <v>56317.466560000001</v>
          </cell>
          <cell r="P22">
            <v>56739.686096549995</v>
          </cell>
          <cell r="Q22">
            <v>57163.664746616749</v>
          </cell>
          <cell r="R22">
            <v>57589.408666895724</v>
          </cell>
          <cell r="S22">
            <v>58107</v>
          </cell>
          <cell r="T22">
            <v>58678.640774999993</v>
          </cell>
          <cell r="U22">
            <v>59252.776585124993</v>
          </cell>
          <cell r="V22">
            <v>59829.416332795772</v>
          </cell>
          <cell r="W22">
            <v>60408.568949351247</v>
          </cell>
          <cell r="X22">
            <v>61079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EFITS"/>
      <sheetName val="questionnaire"/>
      <sheetName val="baseline"/>
      <sheetName val="tehn"/>
      <sheetName val="  "/>
    </sheetNames>
    <sheetDataSet>
      <sheetData sheetId="0" refreshError="1"/>
      <sheetData sheetId="1" refreshError="1">
        <row r="1">
          <cell r="D1">
            <v>90</v>
          </cell>
          <cell r="E1">
            <v>88</v>
          </cell>
          <cell r="F1">
            <v>87</v>
          </cell>
          <cell r="G1">
            <v>85</v>
          </cell>
          <cell r="H1">
            <v>83</v>
          </cell>
          <cell r="I1">
            <v>82</v>
          </cell>
          <cell r="J1">
            <v>80</v>
          </cell>
          <cell r="K1">
            <v>85</v>
          </cell>
          <cell r="L1">
            <v>90</v>
          </cell>
          <cell r="M1">
            <v>95</v>
          </cell>
          <cell r="N1">
            <v>100</v>
          </cell>
          <cell r="O1">
            <v>101</v>
          </cell>
          <cell r="P1">
            <v>102</v>
          </cell>
          <cell r="Q1">
            <v>103</v>
          </cell>
          <cell r="R1">
            <v>104</v>
          </cell>
          <cell r="S1">
            <v>105</v>
          </cell>
          <cell r="T1">
            <v>106</v>
          </cell>
          <cell r="U1">
            <v>107</v>
          </cell>
          <cell r="V1">
            <v>108</v>
          </cell>
          <cell r="W1">
            <v>109</v>
          </cell>
          <cell r="X1">
            <v>110</v>
          </cell>
        </row>
        <row r="22">
          <cell r="D22">
            <v>42624</v>
          </cell>
          <cell r="E22">
            <v>44025.385178699995</v>
          </cell>
          <cell r="F22">
            <v>45437.704487820163</v>
          </cell>
          <cell r="G22">
            <v>46861.024698522902</v>
          </cell>
          <cell r="H22">
            <v>48295.412948497549</v>
          </cell>
          <cell r="I22">
            <v>49740.936743855324</v>
          </cell>
          <cell r="J22">
            <v>50931</v>
          </cell>
          <cell r="K22">
            <v>52108.178281250002</v>
          </cell>
          <cell r="L22">
            <v>53298.081798828134</v>
          </cell>
          <cell r="M22">
            <v>54500.823634661872</v>
          </cell>
          <cell r="N22">
            <v>55897</v>
          </cell>
          <cell r="O22">
            <v>56317.466560000001</v>
          </cell>
          <cell r="P22">
            <v>56739.686096549995</v>
          </cell>
          <cell r="Q22">
            <v>57163.664746616749</v>
          </cell>
          <cell r="R22">
            <v>57589.408666895724</v>
          </cell>
          <cell r="S22">
            <v>58107</v>
          </cell>
          <cell r="T22">
            <v>58678.640774999993</v>
          </cell>
          <cell r="U22">
            <v>59252.776585124993</v>
          </cell>
          <cell r="V22">
            <v>59829.416332795772</v>
          </cell>
          <cell r="W22">
            <v>60408.568949351247</v>
          </cell>
          <cell r="X22">
            <v>61079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ga"/>
      <sheetName val="valdxx3"/>
      <sheetName val="Tamsalu"/>
      <sheetName val="VäikeMaarja"/>
      <sheetName val="püssi"/>
      <sheetName val="valdx1"/>
      <sheetName val="valdx2"/>
      <sheetName val="valdx3"/>
      <sheetName val="valdx4"/>
      <sheetName val="vald5"/>
      <sheetName val="valdx6"/>
      <sheetName val="valdx7"/>
      <sheetName val="valdx8"/>
      <sheetName val="valdx9"/>
      <sheetName val="Kadrina"/>
      <sheetName val="Haljala"/>
      <sheetName val="Torma"/>
      <sheetName val="Anijavana"/>
      <sheetName val="finantssisendid"/>
      <sheetName val="baseline"/>
      <sheetName val="liitujad"/>
      <sheetName val="LCD"/>
      <sheetName val="jaotus"/>
      <sheetName val="Valga LA"/>
      <sheetName val="Haljala LA"/>
      <sheetName val="TM3 LA"/>
      <sheetName val="VM1 LA"/>
      <sheetName val="Torma VK"/>
      <sheetName val="Torma SV"/>
      <sheetName val="Torma RVP"/>
      <sheetName val="Torma LA"/>
      <sheetName val="labourVALGA"/>
      <sheetName val="labKAD"/>
      <sheetName val="labTM3"/>
      <sheetName val="labVM1"/>
      <sheetName val="Anija"/>
      <sheetName val="data"/>
      <sheetName val="lisainvest"/>
      <sheetName val="Anija LA"/>
      <sheetName val="adm_Anija"/>
      <sheetName val="admLA"/>
      <sheetName val="masin_Anija"/>
      <sheetName val="admLA1"/>
      <sheetName val="Lab_Anija"/>
      <sheetName val="labour"/>
      <sheetName val="struktuur"/>
      <sheetName val="struktuurVALGA"/>
      <sheetName val="strukHALJALA"/>
      <sheetName val="labourHALJALA"/>
      <sheetName val="struRapla"/>
      <sheetName val="inv_WO"/>
      <sheetName val="De1_WO"/>
      <sheetName val="De2_WO"/>
      <sheetName val="LVIRUsisend"/>
      <sheetName val="inv_program"/>
      <sheetName val="De1_p"/>
      <sheetName val="De2_p"/>
      <sheetName val="struTorma"/>
      <sheetName val="admKAD"/>
      <sheetName val="admTM3"/>
      <sheetName val="admVM1"/>
      <sheetName val="Workings"/>
      <sheetName val="uhikhinnad"/>
      <sheetName val=" "/>
      <sheetName val="Tõrva LA"/>
      <sheetName val="notes"/>
      <sheetName val="Assumptions and Results"/>
      <sheetName val="ben1"/>
      <sheetName val="balance_sheet"/>
      <sheetName val="Risk"/>
      <sheetName val="Chart1"/>
      <sheetName val="KA3 LA"/>
      <sheetName val="PV"/>
      <sheetName val="PVajastus"/>
      <sheetName val="consumption With"/>
      <sheetName val="consumption WO"/>
      <sheetName val="consumption incr"/>
      <sheetName val="hinnad"/>
      <sheetName val="Benchmark"/>
      <sheetName val="Ben grant"/>
      <sheetName val="jaakBASELINE"/>
      <sheetName val="KOOND"/>
      <sheetName val="OH"/>
      <sheetName val="omaosalused"/>
      <sheetName val="Inputs"/>
      <sheetName val="CF "/>
      <sheetName val="CBA"/>
      <sheetName val="CBA1"/>
      <sheetName val="CBA0"/>
      <sheetName val="CBAincr"/>
      <sheetName val="Grant"/>
      <sheetName val="Grant1"/>
      <sheetName val="Grant0"/>
      <sheetName val="GRANTincr"/>
      <sheetName val="admRK"/>
      <sheetName val="DSCR"/>
      <sheetName val="E.1.2"/>
      <sheetName val="grantrate"/>
      <sheetName val="MFA tulemus"/>
      <sheetName val="Tabelid faili"/>
      <sheetName val="tundlikkus"/>
      <sheetName val="oncost"/>
      <sheetName val="Sensibility"/>
      <sheetName val="Riskianalyys"/>
      <sheetName val="1tabel"/>
      <sheetName val="E.1.3"/>
      <sheetName val="H.1"/>
      <sheetName val="H.2.1"/>
      <sheetName val="muud tabelid"/>
      <sheetName val="tka"/>
      <sheetName val="projekti grantrate2"/>
      <sheetName val="ESTcharts"/>
      <sheetName val="benefits"/>
      <sheetName val="tarbijad"/>
      <sheetName val="ehitushind"/>
      <sheetName val="elanikud"/>
      <sheetName val="jaakvaartus"/>
      <sheetName val="area"/>
      <sheetName val="PandL"/>
      <sheetName val="Tabeli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">
          <cell r="D2">
            <v>0</v>
          </cell>
          <cell r="E2">
            <v>0</v>
          </cell>
          <cell r="F2">
            <v>0.4</v>
          </cell>
          <cell r="G2">
            <v>0.3</v>
          </cell>
          <cell r="H2">
            <v>0.2</v>
          </cell>
          <cell r="I2">
            <v>0.1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</row>
        <row r="69">
          <cell r="C69">
            <v>0.41</v>
          </cell>
        </row>
        <row r="89">
          <cell r="C89">
            <v>0.41</v>
          </cell>
        </row>
        <row r="90">
          <cell r="C90">
            <v>0.8</v>
          </cell>
        </row>
        <row r="132">
          <cell r="D132">
            <v>0.53</v>
          </cell>
          <cell r="E132">
            <v>0.57999999999999996</v>
          </cell>
          <cell r="F132">
            <v>0.64</v>
          </cell>
          <cell r="G132">
            <v>0.86</v>
          </cell>
          <cell r="H132">
            <v>1.04</v>
          </cell>
          <cell r="I132">
            <v>1.0920000000000001</v>
          </cell>
          <cell r="J132">
            <v>1.1466000000000001</v>
          </cell>
          <cell r="K132">
            <v>1.2039300000000002</v>
          </cell>
          <cell r="L132">
            <v>1.2641265000000002</v>
          </cell>
          <cell r="M132">
            <v>1.3273328250000003</v>
          </cell>
          <cell r="N132">
            <v>1.3936994662500004</v>
          </cell>
          <cell r="O132">
            <v>1.4633844395625004</v>
          </cell>
          <cell r="P132">
            <v>1.5365536615406254</v>
          </cell>
          <cell r="Q132">
            <v>1.6133813446176568</v>
          </cell>
          <cell r="R132">
            <v>1.6940504118485398</v>
          </cell>
          <cell r="S132">
            <v>1.7787529324409668</v>
          </cell>
          <cell r="T132">
            <v>1.8676905790630152</v>
          </cell>
          <cell r="U132">
            <v>1.9610751080161659</v>
          </cell>
          <cell r="V132">
            <v>2.0591288634169742</v>
          </cell>
          <cell r="W132">
            <v>2.1620853065878229</v>
          </cell>
          <cell r="X132">
            <v>2.2701895719172143</v>
          </cell>
          <cell r="Y132">
            <v>2.3836990505130751</v>
          </cell>
          <cell r="Z132">
            <v>2.5028840030387287</v>
          </cell>
          <cell r="AA132">
            <v>2.6280282031906652</v>
          </cell>
          <cell r="AB132">
            <v>2.7594296133501985</v>
          </cell>
          <cell r="AC132">
            <v>2.8974010940177086</v>
          </cell>
          <cell r="AD132">
            <v>3.0422711487185943</v>
          </cell>
          <cell r="AE132">
            <v>3.1943847061545241</v>
          </cell>
          <cell r="AF132">
            <v>3.3541039414622502</v>
          </cell>
          <cell r="AG132">
            <v>3.5218091385353629</v>
          </cell>
        </row>
        <row r="133">
          <cell r="D133">
            <v>0.96</v>
          </cell>
          <cell r="E133">
            <v>0.96</v>
          </cell>
          <cell r="F133">
            <v>0.96</v>
          </cell>
          <cell r="G133">
            <v>0.96</v>
          </cell>
          <cell r="H133">
            <v>0.96</v>
          </cell>
          <cell r="I133">
            <v>0.96</v>
          </cell>
          <cell r="J133">
            <v>0.96</v>
          </cell>
          <cell r="K133">
            <v>0.96</v>
          </cell>
          <cell r="L133">
            <v>0.96</v>
          </cell>
          <cell r="M133">
            <v>0.96</v>
          </cell>
          <cell r="N133">
            <v>0.96</v>
          </cell>
          <cell r="O133">
            <v>0.96</v>
          </cell>
          <cell r="P133">
            <v>0.96</v>
          </cell>
          <cell r="Q133">
            <v>0.96</v>
          </cell>
          <cell r="R133">
            <v>0.96</v>
          </cell>
          <cell r="S133">
            <v>0.96</v>
          </cell>
          <cell r="T133">
            <v>0.96</v>
          </cell>
          <cell r="U133">
            <v>0.96</v>
          </cell>
          <cell r="V133">
            <v>0.96</v>
          </cell>
          <cell r="W133">
            <v>0.96</v>
          </cell>
          <cell r="X133">
            <v>0.96</v>
          </cell>
          <cell r="Y133">
            <v>0.96</v>
          </cell>
          <cell r="Z133">
            <v>0.96</v>
          </cell>
          <cell r="AA133">
            <v>0.96</v>
          </cell>
          <cell r="AB133">
            <v>0.96</v>
          </cell>
          <cell r="AC133">
            <v>0.96</v>
          </cell>
          <cell r="AD133">
            <v>0.96</v>
          </cell>
          <cell r="AE133">
            <v>0.96</v>
          </cell>
          <cell r="AF133">
            <v>0.96</v>
          </cell>
          <cell r="AG133">
            <v>0.96</v>
          </cell>
        </row>
        <row r="136">
          <cell r="D136">
            <v>0.86</v>
          </cell>
          <cell r="E136">
            <v>0.86</v>
          </cell>
          <cell r="F136">
            <v>0.86</v>
          </cell>
          <cell r="G136">
            <v>0.86</v>
          </cell>
          <cell r="H136">
            <v>0.86</v>
          </cell>
          <cell r="I136">
            <v>0.86</v>
          </cell>
          <cell r="J136">
            <v>0.86</v>
          </cell>
          <cell r="K136">
            <v>0.86</v>
          </cell>
          <cell r="L136">
            <v>0.86</v>
          </cell>
          <cell r="M136">
            <v>0.86</v>
          </cell>
          <cell r="N136">
            <v>0.86</v>
          </cell>
          <cell r="O136">
            <v>0.86</v>
          </cell>
          <cell r="P136">
            <v>0.86</v>
          </cell>
          <cell r="Q136">
            <v>0.86</v>
          </cell>
          <cell r="R136">
            <v>0.86</v>
          </cell>
          <cell r="S136">
            <v>0.86</v>
          </cell>
          <cell r="T136">
            <v>0.86</v>
          </cell>
          <cell r="U136">
            <v>0.86</v>
          </cell>
          <cell r="V136">
            <v>0.86</v>
          </cell>
          <cell r="W136">
            <v>0.86</v>
          </cell>
          <cell r="X136">
            <v>0.86</v>
          </cell>
          <cell r="Y136">
            <v>0.86</v>
          </cell>
          <cell r="Z136">
            <v>0.86</v>
          </cell>
          <cell r="AA136">
            <v>0.86</v>
          </cell>
          <cell r="AB136">
            <v>0.86</v>
          </cell>
          <cell r="AC136">
            <v>0.86</v>
          </cell>
          <cell r="AD136">
            <v>0.86</v>
          </cell>
          <cell r="AE136">
            <v>0.86</v>
          </cell>
          <cell r="AF136">
            <v>0.86</v>
          </cell>
          <cell r="AG136">
            <v>0.86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</row>
        <row r="157">
          <cell r="D157">
            <v>0.84</v>
          </cell>
          <cell r="E157">
            <v>0.84</v>
          </cell>
          <cell r="F157">
            <v>0.84</v>
          </cell>
          <cell r="G157">
            <v>0.84</v>
          </cell>
          <cell r="H157">
            <v>0.84</v>
          </cell>
          <cell r="I157">
            <v>0.84</v>
          </cell>
          <cell r="J157">
            <v>0.84</v>
          </cell>
          <cell r="K157">
            <v>0.84</v>
          </cell>
          <cell r="L157">
            <v>0.84</v>
          </cell>
          <cell r="M157">
            <v>0.84</v>
          </cell>
          <cell r="N157">
            <v>0.84</v>
          </cell>
          <cell r="O157">
            <v>0.84</v>
          </cell>
          <cell r="P157">
            <v>0.84</v>
          </cell>
          <cell r="Q157">
            <v>0.84</v>
          </cell>
          <cell r="R157">
            <v>0.84</v>
          </cell>
          <cell r="S157">
            <v>0.84</v>
          </cell>
          <cell r="T157">
            <v>0.84</v>
          </cell>
          <cell r="U157">
            <v>0.84</v>
          </cell>
          <cell r="V157">
            <v>0.84</v>
          </cell>
          <cell r="W157">
            <v>0.84</v>
          </cell>
          <cell r="X157">
            <v>0.84</v>
          </cell>
          <cell r="Y157">
            <v>0.84</v>
          </cell>
          <cell r="Z157">
            <v>0.84</v>
          </cell>
          <cell r="AA157">
            <v>0.84</v>
          </cell>
          <cell r="AB157">
            <v>0.84</v>
          </cell>
          <cell r="AC157">
            <v>0.84</v>
          </cell>
          <cell r="AD157">
            <v>0.84</v>
          </cell>
          <cell r="AE157">
            <v>0.84</v>
          </cell>
          <cell r="AF157">
            <v>0.84</v>
          </cell>
          <cell r="AG157">
            <v>0.84</v>
          </cell>
        </row>
        <row r="158">
          <cell r="D158">
            <v>0.15</v>
          </cell>
          <cell r="E158">
            <v>0.15</v>
          </cell>
          <cell r="F158">
            <v>0.15</v>
          </cell>
          <cell r="G158">
            <v>0.15</v>
          </cell>
          <cell r="H158">
            <v>0.15</v>
          </cell>
          <cell r="I158">
            <v>0.15</v>
          </cell>
          <cell r="J158">
            <v>0.15</v>
          </cell>
          <cell r="K158">
            <v>0.15</v>
          </cell>
          <cell r="L158">
            <v>0.15</v>
          </cell>
          <cell r="M158">
            <v>0.15</v>
          </cell>
          <cell r="N158">
            <v>0.15</v>
          </cell>
          <cell r="O158">
            <v>0.15</v>
          </cell>
          <cell r="P158">
            <v>0.15</v>
          </cell>
          <cell r="Q158">
            <v>0.15</v>
          </cell>
          <cell r="R158">
            <v>0.15</v>
          </cell>
          <cell r="S158">
            <v>0.15</v>
          </cell>
          <cell r="T158">
            <v>0.15</v>
          </cell>
          <cell r="U158">
            <v>0.15</v>
          </cell>
          <cell r="V158">
            <v>0.15</v>
          </cell>
          <cell r="W158">
            <v>0.15</v>
          </cell>
          <cell r="X158">
            <v>0.15</v>
          </cell>
          <cell r="Y158">
            <v>0.15</v>
          </cell>
          <cell r="Z158">
            <v>0.15</v>
          </cell>
          <cell r="AA158">
            <v>0.15</v>
          </cell>
          <cell r="AB158">
            <v>0.15</v>
          </cell>
          <cell r="AC158">
            <v>0.15</v>
          </cell>
          <cell r="AD158">
            <v>0.15</v>
          </cell>
          <cell r="AE158">
            <v>0.15</v>
          </cell>
          <cell r="AF158">
            <v>0.15</v>
          </cell>
          <cell r="AG158">
            <v>0.15</v>
          </cell>
        </row>
        <row r="159">
          <cell r="D159">
            <v>0</v>
          </cell>
          <cell r="E159">
            <v>0</v>
          </cell>
          <cell r="F159">
            <v>0.4346017250126839</v>
          </cell>
          <cell r="G159">
            <v>0.4346017250126839</v>
          </cell>
          <cell r="H159">
            <v>0.4346017250126839</v>
          </cell>
          <cell r="I159">
            <v>0.4346017250126839</v>
          </cell>
          <cell r="J159">
            <v>0.4346017250126839</v>
          </cell>
          <cell r="K159">
            <v>0.4346017250126839</v>
          </cell>
          <cell r="L159">
            <v>0.4346017250126839</v>
          </cell>
          <cell r="M159">
            <v>0.4346017250126839</v>
          </cell>
          <cell r="N159">
            <v>0.4346017250126839</v>
          </cell>
          <cell r="O159">
            <v>0.4346017250126839</v>
          </cell>
          <cell r="P159">
            <v>0.4346017250126839</v>
          </cell>
          <cell r="Q159">
            <v>0.4346017250126839</v>
          </cell>
          <cell r="R159">
            <v>0.4346017250126839</v>
          </cell>
          <cell r="S159">
            <v>0.4346017250126839</v>
          </cell>
          <cell r="T159">
            <v>0.4346017250126839</v>
          </cell>
          <cell r="U159">
            <v>0.4346017250126839</v>
          </cell>
          <cell r="V159">
            <v>0.4346017250126839</v>
          </cell>
          <cell r="W159">
            <v>0.4346017250126839</v>
          </cell>
          <cell r="X159">
            <v>0.4346017250126839</v>
          </cell>
          <cell r="Y159">
            <v>0.4346017250126839</v>
          </cell>
          <cell r="Z159">
            <v>0.4346017250126839</v>
          </cell>
          <cell r="AA159">
            <v>0.4346017250126839</v>
          </cell>
          <cell r="AB159">
            <v>0.4346017250126839</v>
          </cell>
          <cell r="AC159">
            <v>0.4346017250126839</v>
          </cell>
          <cell r="AD159">
            <v>0.4346017250126839</v>
          </cell>
          <cell r="AE159">
            <v>0.4346017250126839</v>
          </cell>
          <cell r="AF159">
            <v>0.4346017250126839</v>
          </cell>
          <cell r="AG159">
            <v>0.4346017250126839</v>
          </cell>
        </row>
        <row r="183">
          <cell r="D183">
            <v>3.62</v>
          </cell>
          <cell r="E183">
            <v>1.6400000000000001</v>
          </cell>
          <cell r="F183">
            <v>2.1</v>
          </cell>
          <cell r="G183">
            <v>2.1</v>
          </cell>
          <cell r="H183">
            <v>0.8</v>
          </cell>
          <cell r="I183">
            <v>0.8</v>
          </cell>
          <cell r="J183">
            <v>0.8</v>
          </cell>
          <cell r="K183">
            <v>0.8</v>
          </cell>
          <cell r="L183">
            <v>0.8</v>
          </cell>
          <cell r="M183">
            <v>0.8</v>
          </cell>
          <cell r="N183">
            <v>0.8</v>
          </cell>
          <cell r="O183">
            <v>0.8</v>
          </cell>
          <cell r="P183">
            <v>0.8</v>
          </cell>
          <cell r="Q183">
            <v>0.8</v>
          </cell>
          <cell r="R183">
            <v>0.8</v>
          </cell>
          <cell r="S183">
            <v>0.8</v>
          </cell>
          <cell r="T183">
            <v>0.8</v>
          </cell>
          <cell r="U183">
            <v>0.8</v>
          </cell>
          <cell r="V183">
            <v>0.8</v>
          </cell>
          <cell r="W183">
            <v>0.8</v>
          </cell>
          <cell r="X183">
            <v>0.8</v>
          </cell>
          <cell r="Y183">
            <v>0.8</v>
          </cell>
          <cell r="Z183">
            <v>0.8</v>
          </cell>
          <cell r="AA183">
            <v>0.8</v>
          </cell>
          <cell r="AB183">
            <v>0.8</v>
          </cell>
          <cell r="AC183">
            <v>0.8</v>
          </cell>
          <cell r="AD183">
            <v>0.8</v>
          </cell>
          <cell r="AE183">
            <v>0.8</v>
          </cell>
          <cell r="AF183">
            <v>0.8</v>
          </cell>
          <cell r="AG183">
            <v>0.8</v>
          </cell>
        </row>
        <row r="184">
          <cell r="D184">
            <v>0.64</v>
          </cell>
          <cell r="E184">
            <v>0.64</v>
          </cell>
          <cell r="F184">
            <v>0.64</v>
          </cell>
          <cell r="G184">
            <v>0.64</v>
          </cell>
          <cell r="H184">
            <v>0.64</v>
          </cell>
          <cell r="I184">
            <v>0.64</v>
          </cell>
          <cell r="J184">
            <v>0.64</v>
          </cell>
          <cell r="K184">
            <v>0.64</v>
          </cell>
          <cell r="L184">
            <v>0.64</v>
          </cell>
          <cell r="M184">
            <v>0.64</v>
          </cell>
          <cell r="N184">
            <v>0.64</v>
          </cell>
          <cell r="O184">
            <v>0.64</v>
          </cell>
          <cell r="P184">
            <v>0.64</v>
          </cell>
          <cell r="Q184">
            <v>0.64</v>
          </cell>
          <cell r="R184">
            <v>0.64</v>
          </cell>
          <cell r="S184">
            <v>0.64</v>
          </cell>
          <cell r="T184">
            <v>0.64</v>
          </cell>
          <cell r="U184">
            <v>0.64</v>
          </cell>
          <cell r="V184">
            <v>0.64</v>
          </cell>
          <cell r="W184">
            <v>0.64</v>
          </cell>
          <cell r="X184">
            <v>0.64</v>
          </cell>
          <cell r="Y184">
            <v>0.64</v>
          </cell>
          <cell r="Z184">
            <v>0.64</v>
          </cell>
          <cell r="AA184">
            <v>0.64</v>
          </cell>
          <cell r="AB184">
            <v>0.64</v>
          </cell>
          <cell r="AC184">
            <v>0.64</v>
          </cell>
          <cell r="AD184">
            <v>0.64</v>
          </cell>
          <cell r="AE184">
            <v>0.64</v>
          </cell>
          <cell r="AF184">
            <v>0.64</v>
          </cell>
          <cell r="AG184">
            <v>0.64</v>
          </cell>
        </row>
        <row r="185">
          <cell r="F185">
            <v>0.92261119567055649</v>
          </cell>
          <cell r="G185">
            <v>0.92261119567055649</v>
          </cell>
          <cell r="H185">
            <v>0.92261119567055649</v>
          </cell>
          <cell r="I185">
            <v>0.92261119567055649</v>
          </cell>
          <cell r="J185">
            <v>0.92261119567055649</v>
          </cell>
          <cell r="K185">
            <v>0.92261119567055649</v>
          </cell>
          <cell r="L185">
            <v>0.92261119567055649</v>
          </cell>
          <cell r="M185">
            <v>0.92261119567055649</v>
          </cell>
          <cell r="N185">
            <v>0.92261119567055649</v>
          </cell>
          <cell r="O185">
            <v>0.92261119567055649</v>
          </cell>
          <cell r="P185">
            <v>0.92261119567055649</v>
          </cell>
          <cell r="Q185">
            <v>0.92261119567055649</v>
          </cell>
          <cell r="R185">
            <v>0.92261119567055649</v>
          </cell>
          <cell r="S185">
            <v>0.92261119567055649</v>
          </cell>
          <cell r="T185">
            <v>0.92261119567055649</v>
          </cell>
          <cell r="U185">
            <v>0.92261119567055649</v>
          </cell>
          <cell r="V185">
            <v>0.92261119567055649</v>
          </cell>
          <cell r="W185">
            <v>0.92261119567055649</v>
          </cell>
          <cell r="X185">
            <v>0.92261119567055649</v>
          </cell>
          <cell r="Y185">
            <v>0.92261119567055649</v>
          </cell>
          <cell r="Z185">
            <v>0.92261119567055649</v>
          </cell>
          <cell r="AA185">
            <v>0.92261119567055649</v>
          </cell>
          <cell r="AB185">
            <v>0.92261119567055649</v>
          </cell>
          <cell r="AC185">
            <v>0.92261119567055649</v>
          </cell>
          <cell r="AD185">
            <v>0.92261119567055649</v>
          </cell>
          <cell r="AE185">
            <v>0.92261119567055649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>
        <row r="2">
          <cell r="BD2">
            <v>2</v>
          </cell>
        </row>
        <row r="105">
          <cell r="L105">
            <v>1718</v>
          </cell>
        </row>
        <row r="106">
          <cell r="L106">
            <v>0</v>
          </cell>
        </row>
        <row r="107">
          <cell r="L107">
            <v>0</v>
          </cell>
        </row>
        <row r="108">
          <cell r="L108">
            <v>0</v>
          </cell>
        </row>
        <row r="109">
          <cell r="L109">
            <v>0</v>
          </cell>
        </row>
        <row r="110">
          <cell r="L110">
            <v>0</v>
          </cell>
        </row>
        <row r="111">
          <cell r="L111">
            <v>0</v>
          </cell>
        </row>
        <row r="112">
          <cell r="L112">
            <v>0</v>
          </cell>
        </row>
        <row r="113">
          <cell r="L113">
            <v>0</v>
          </cell>
        </row>
        <row r="114">
          <cell r="L114">
            <v>0</v>
          </cell>
        </row>
        <row r="115">
          <cell r="L115">
            <v>0</v>
          </cell>
        </row>
        <row r="116">
          <cell r="L116">
            <v>0</v>
          </cell>
        </row>
        <row r="117">
          <cell r="L117">
            <v>0</v>
          </cell>
        </row>
        <row r="118">
          <cell r="L118">
            <v>0</v>
          </cell>
        </row>
        <row r="119">
          <cell r="L119">
            <v>0</v>
          </cell>
        </row>
        <row r="120">
          <cell r="L120">
            <v>0</v>
          </cell>
        </row>
        <row r="121">
          <cell r="L121">
            <v>0</v>
          </cell>
        </row>
        <row r="122">
          <cell r="L122">
            <v>0</v>
          </cell>
        </row>
        <row r="125">
          <cell r="L125">
            <v>53942.524999999994</v>
          </cell>
        </row>
        <row r="131">
          <cell r="L131">
            <v>0</v>
          </cell>
        </row>
        <row r="133">
          <cell r="L133">
            <v>0</v>
          </cell>
        </row>
        <row r="134">
          <cell r="L134">
            <v>0</v>
          </cell>
        </row>
        <row r="138">
          <cell r="L138">
            <v>0</v>
          </cell>
        </row>
        <row r="139">
          <cell r="L139">
            <v>0</v>
          </cell>
        </row>
        <row r="140">
          <cell r="L140">
            <v>0</v>
          </cell>
        </row>
        <row r="141">
          <cell r="L141">
            <v>0</v>
          </cell>
        </row>
        <row r="143">
          <cell r="L143">
            <v>0</v>
          </cell>
        </row>
        <row r="144">
          <cell r="L144">
            <v>0</v>
          </cell>
        </row>
        <row r="146">
          <cell r="L146">
            <v>0</v>
          </cell>
        </row>
        <row r="148">
          <cell r="L148">
            <v>8000</v>
          </cell>
        </row>
        <row r="151">
          <cell r="L151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>
        <row r="3">
          <cell r="B3">
            <v>2865408</v>
          </cell>
          <cell r="C3">
            <v>2909583.04</v>
          </cell>
          <cell r="D3">
            <v>5774991.04</v>
          </cell>
          <cell r="E3">
            <v>1732497.3119999999</v>
          </cell>
          <cell r="F3">
            <v>4042493.7279999997</v>
          </cell>
          <cell r="G3">
            <v>0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>
            <v>10298754.676071128</v>
          </cell>
          <cell r="C8">
            <v>13853322.67752889</v>
          </cell>
          <cell r="D8">
            <v>24152077.353600018</v>
          </cell>
          <cell r="E8">
            <v>1207603.8676800008</v>
          </cell>
          <cell r="F8">
            <v>22944473.485920016</v>
          </cell>
          <cell r="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G14">
            <v>0</v>
          </cell>
          <cell r="H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G15">
            <v>0</v>
          </cell>
          <cell r="H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G16">
            <v>0</v>
          </cell>
          <cell r="H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G17">
            <v>0</v>
          </cell>
          <cell r="H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G18">
            <v>0</v>
          </cell>
          <cell r="H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G19">
            <v>0</v>
          </cell>
          <cell r="H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G21">
            <v>0</v>
          </cell>
          <cell r="H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G22">
            <v>0</v>
          </cell>
          <cell r="H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G23">
            <v>0</v>
          </cell>
          <cell r="H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G24">
            <v>0</v>
          </cell>
          <cell r="H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G25">
            <v>0</v>
          </cell>
          <cell r="H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G26">
            <v>0</v>
          </cell>
          <cell r="H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G27">
            <v>0</v>
          </cell>
          <cell r="H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G28">
            <v>0</v>
          </cell>
          <cell r="H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  <cell r="H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G30">
            <v>0</v>
          </cell>
          <cell r="H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G31">
            <v>0</v>
          </cell>
          <cell r="H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G32">
            <v>0</v>
          </cell>
          <cell r="H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G33">
            <v>0</v>
          </cell>
          <cell r="H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G34">
            <v>0</v>
          </cell>
          <cell r="H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G35">
            <v>0</v>
          </cell>
          <cell r="H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G36">
            <v>0</v>
          </cell>
          <cell r="H36">
            <v>0</v>
          </cell>
        </row>
        <row r="37">
          <cell r="B37">
            <v>13164162.676071128</v>
          </cell>
          <cell r="C37">
            <v>16762905.717528891</v>
          </cell>
          <cell r="D37">
            <v>29927068.393600017</v>
          </cell>
          <cell r="E37">
            <v>2940101.179680001</v>
          </cell>
          <cell r="F37">
            <v>26986967.213920016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98">
          <cell r="D98" t="str">
            <v>invest_DW_shortAnija</v>
          </cell>
        </row>
        <row r="99">
          <cell r="D99" t="str">
            <v>invest_DW_shortAnija</v>
          </cell>
        </row>
        <row r="100">
          <cell r="D100" t="str">
            <v>invest_DW_shortAnija</v>
          </cell>
        </row>
        <row r="101">
          <cell r="D101" t="str">
            <v>invest_WW_shortAnija</v>
          </cell>
        </row>
        <row r="102">
          <cell r="D102" t="str">
            <v>invest_WW_shortAnija</v>
          </cell>
        </row>
        <row r="103">
          <cell r="D103" t="str">
            <v>invest_WW_shortAnija</v>
          </cell>
        </row>
        <row r="104">
          <cell r="D104" t="str">
            <v>invest_WW_shortAnija</v>
          </cell>
        </row>
        <row r="105">
          <cell r="D105" t="str">
            <v>invest_WW_shortAnija</v>
          </cell>
        </row>
        <row r="106">
          <cell r="D106" t="str">
            <v>invest_DW_shortAnija</v>
          </cell>
        </row>
        <row r="107">
          <cell r="D107" t="str">
            <v>invest_DW_shortAnija</v>
          </cell>
        </row>
        <row r="108">
          <cell r="D108" t="str">
            <v>invest_DW_shortAnija</v>
          </cell>
        </row>
        <row r="109">
          <cell r="D109" t="str">
            <v>invest_DW_shortAnija</v>
          </cell>
        </row>
        <row r="110">
          <cell r="D110" t="str">
            <v>invest_DW_shortAnija</v>
          </cell>
        </row>
        <row r="111">
          <cell r="D111" t="str">
            <v>invest_WW_shortAnija</v>
          </cell>
        </row>
        <row r="112">
          <cell r="D112" t="str">
            <v>invest_WW_shortAnija</v>
          </cell>
        </row>
        <row r="113">
          <cell r="D113" t="str">
            <v>invest_WW_shortAnija</v>
          </cell>
        </row>
        <row r="114">
          <cell r="D114" t="str">
            <v>invest_WW_shortAnija</v>
          </cell>
        </row>
        <row r="115">
          <cell r="D115" t="str">
            <v>invest_WW_shortAnija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9">
          <cell r="D139" t="str">
            <v>invest_DW_longAnija</v>
          </cell>
        </row>
        <row r="140">
          <cell r="D140" t="str">
            <v>invest_DW_longAnija</v>
          </cell>
        </row>
        <row r="141">
          <cell r="D141" t="str">
            <v>invest_DW_longAnija</v>
          </cell>
        </row>
        <row r="142">
          <cell r="D142" t="str">
            <v>invest_WW_longAnija</v>
          </cell>
        </row>
        <row r="143">
          <cell r="D143" t="str">
            <v>invest_WW_longAnija</v>
          </cell>
        </row>
        <row r="144">
          <cell r="D144" t="str">
            <v>invest_WW_longAnija</v>
          </cell>
        </row>
        <row r="145">
          <cell r="D145" t="str">
            <v>invest_WW_longAnija</v>
          </cell>
        </row>
        <row r="146">
          <cell r="D146" t="str">
            <v>invest_WW_longAnija</v>
          </cell>
        </row>
        <row r="147">
          <cell r="D147" t="str">
            <v>invest_DW_longAnija</v>
          </cell>
        </row>
        <row r="148">
          <cell r="D148" t="str">
            <v>invest_DW_longAnija</v>
          </cell>
        </row>
        <row r="149">
          <cell r="D149" t="str">
            <v>invest_DW_longAnija</v>
          </cell>
        </row>
        <row r="150">
          <cell r="D150" t="str">
            <v>invest_DW_longAnija</v>
          </cell>
        </row>
        <row r="151">
          <cell r="D151" t="str">
            <v>invest_DW_longAnija</v>
          </cell>
        </row>
        <row r="152">
          <cell r="D152" t="str">
            <v>invest_WW_longAnija</v>
          </cell>
        </row>
        <row r="153">
          <cell r="D153" t="str">
            <v>invest_WW_longAnija</v>
          </cell>
        </row>
        <row r="154">
          <cell r="D154" t="str">
            <v>invest_WW_longAnija</v>
          </cell>
        </row>
        <row r="155">
          <cell r="D155" t="str">
            <v>invest_WW_longAnija</v>
          </cell>
        </row>
        <row r="156">
          <cell r="D156" t="str">
            <v>invest_WW_longAnija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</sheetData>
      <sheetData sheetId="51" refreshError="1">
        <row r="71">
          <cell r="C71" t="b">
            <v>1</v>
          </cell>
        </row>
        <row r="90">
          <cell r="B90">
            <v>2008</v>
          </cell>
        </row>
        <row r="294">
          <cell r="C294" t="b">
            <v>1</v>
          </cell>
        </row>
      </sheetData>
      <sheetData sheetId="52" refreshError="1">
        <row r="2">
          <cell r="A2">
            <v>1</v>
          </cell>
          <cell r="B2" t="str">
            <v>A-1 Puurkaevpumplad, veetöötlus ms renoveerimine(Anija)</v>
          </cell>
          <cell r="C2">
            <v>2865408</v>
          </cell>
          <cell r="D2">
            <v>2909583.04</v>
          </cell>
          <cell r="E2">
            <v>5774991.04</v>
          </cell>
          <cell r="F2">
            <v>71635.199999999997</v>
          </cell>
          <cell r="G2">
            <v>193972.20266666668</v>
          </cell>
          <cell r="H2">
            <v>265607.40266666666</v>
          </cell>
          <cell r="I2">
            <v>40</v>
          </cell>
          <cell r="J2">
            <v>15</v>
          </cell>
        </row>
        <row r="3">
          <cell r="A3">
            <v>2</v>
          </cell>
          <cell r="B3" t="str">
            <v>B-1 Veevõrgu rekonstrueerimine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40</v>
          </cell>
          <cell r="J3">
            <v>15</v>
          </cell>
        </row>
        <row r="4">
          <cell r="A4">
            <v>3</v>
          </cell>
          <cell r="B4" t="str">
            <v>B-2 Veevõrgu rajamine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40</v>
          </cell>
          <cell r="J4">
            <v>15</v>
          </cell>
        </row>
        <row r="5">
          <cell r="A5">
            <v>4</v>
          </cell>
          <cell r="B5" t="str">
            <v>C-1 Kanalisatsioonivõrgu rekonstrueerimine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40</v>
          </cell>
          <cell r="J5">
            <v>15</v>
          </cell>
        </row>
        <row r="6">
          <cell r="A6">
            <v>5</v>
          </cell>
          <cell r="B6" t="str">
            <v>C-2 Kanalisatsioonivõrgu rajamine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40</v>
          </cell>
          <cell r="J6">
            <v>15</v>
          </cell>
        </row>
        <row r="7">
          <cell r="A7">
            <v>6</v>
          </cell>
          <cell r="B7" t="str">
            <v>D-1 Reoveepuhasti rajamine</v>
          </cell>
          <cell r="C7">
            <v>10298754.676071128</v>
          </cell>
          <cell r="D7">
            <v>13853322.67752889</v>
          </cell>
          <cell r="E7">
            <v>24152077.353600018</v>
          </cell>
          <cell r="F7">
            <v>257468.86690177821</v>
          </cell>
          <cell r="G7">
            <v>923554.84516859264</v>
          </cell>
          <cell r="H7">
            <v>1181023.7120703708</v>
          </cell>
          <cell r="I7">
            <v>40</v>
          </cell>
          <cell r="J7">
            <v>15</v>
          </cell>
        </row>
        <row r="8">
          <cell r="A8">
            <v>7</v>
          </cell>
          <cell r="B8" t="str">
            <v>E-1 Sademeveekanalisatsiooni rekonstrueerimine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40</v>
          </cell>
          <cell r="J8">
            <v>15</v>
          </cell>
        </row>
        <row r="9">
          <cell r="A9">
            <v>8</v>
          </cell>
          <cell r="B9" t="str">
            <v>F-1 Muud investeeringud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40</v>
          </cell>
          <cell r="J9">
            <v>15</v>
          </cell>
        </row>
        <row r="10">
          <cell r="A10">
            <v>9</v>
          </cell>
          <cell r="B10" t="str">
            <v>B-1 Veevõrgu rekonstrueerimine(Alavere)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</v>
          </cell>
          <cell r="J10">
            <v>15</v>
          </cell>
        </row>
        <row r="11">
          <cell r="A11">
            <v>10</v>
          </cell>
          <cell r="B11" t="str">
            <v>B-1 Veevõrgu rekonstrueerimine(Anija)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40</v>
          </cell>
          <cell r="J11">
            <v>15</v>
          </cell>
        </row>
        <row r="12">
          <cell r="A12">
            <v>11</v>
          </cell>
          <cell r="B12" t="str">
            <v>B-1 Veevõrgu rekonstrueerimine(Voose)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</v>
          </cell>
          <cell r="J12">
            <v>15</v>
          </cell>
        </row>
        <row r="13">
          <cell r="A13">
            <v>12</v>
          </cell>
          <cell r="B13" t="str">
            <v>B-1 Veevõrgu rekonstrueerimine(Lilli)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40</v>
          </cell>
          <cell r="J13">
            <v>15</v>
          </cell>
        </row>
        <row r="14">
          <cell r="A14">
            <v>13</v>
          </cell>
          <cell r="B14" t="str">
            <v>B-2 Veevõrgu rajamine(Anija)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40</v>
          </cell>
          <cell r="J14">
            <v>15</v>
          </cell>
        </row>
        <row r="15">
          <cell r="A15">
            <v>14</v>
          </cell>
          <cell r="B15" t="str">
            <v>C-1 Kanalisatsioonivõrgu rekonstrueerimine(Alavere)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40</v>
          </cell>
          <cell r="J15">
            <v>15</v>
          </cell>
        </row>
        <row r="16">
          <cell r="A16">
            <v>15</v>
          </cell>
          <cell r="B16" t="str">
            <v>C-1 Kanalisatsioonivõrgu rekonstrueerimine(Anija)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40</v>
          </cell>
          <cell r="J16">
            <v>15</v>
          </cell>
        </row>
        <row r="17">
          <cell r="A17">
            <v>16</v>
          </cell>
          <cell r="B17" t="str">
            <v>C-1 Kanalisatsioonivõrgu rekonstrueerimine(Lilli)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40</v>
          </cell>
          <cell r="J17">
            <v>15</v>
          </cell>
        </row>
        <row r="18">
          <cell r="A18">
            <v>17</v>
          </cell>
          <cell r="B18" t="str">
            <v>C-2 Kanalisatsioonivõrgu rajamine(Anija)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40</v>
          </cell>
          <cell r="J18">
            <v>15</v>
          </cell>
        </row>
        <row r="19">
          <cell r="A19">
            <v>18</v>
          </cell>
          <cell r="B19" t="str">
            <v>D-1 Reoveepuhasti rekonstrueerimine(Anija)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40</v>
          </cell>
          <cell r="J19">
            <v>15</v>
          </cell>
        </row>
        <row r="20">
          <cell r="A20">
            <v>19</v>
          </cell>
          <cell r="B20" t="e">
            <v>#N/A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40</v>
          </cell>
          <cell r="J20">
            <v>15</v>
          </cell>
        </row>
        <row r="21">
          <cell r="A21">
            <v>20</v>
          </cell>
          <cell r="B21" t="e">
            <v>#N/A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I21">
            <v>40</v>
          </cell>
          <cell r="J21">
            <v>15</v>
          </cell>
        </row>
        <row r="22">
          <cell r="A22">
            <v>21</v>
          </cell>
          <cell r="B22" t="e">
            <v>#N/A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40</v>
          </cell>
          <cell r="J22">
            <v>15</v>
          </cell>
        </row>
        <row r="23">
          <cell r="A23">
            <v>22</v>
          </cell>
          <cell r="B23" t="e">
            <v>#N/A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40</v>
          </cell>
          <cell r="J23">
            <v>15</v>
          </cell>
        </row>
        <row r="24">
          <cell r="A24">
            <v>23</v>
          </cell>
          <cell r="B24" t="e">
            <v>#N/A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40</v>
          </cell>
          <cell r="J24">
            <v>15</v>
          </cell>
        </row>
        <row r="25">
          <cell r="A25">
            <v>24</v>
          </cell>
          <cell r="B25" t="e">
            <v>#N/A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40</v>
          </cell>
          <cell r="J25">
            <v>15</v>
          </cell>
        </row>
        <row r="26">
          <cell r="A26">
            <v>25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40</v>
          </cell>
          <cell r="J26">
            <v>15</v>
          </cell>
        </row>
        <row r="27">
          <cell r="A27">
            <v>26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40</v>
          </cell>
          <cell r="J27">
            <v>15</v>
          </cell>
        </row>
        <row r="28">
          <cell r="A28">
            <v>27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40</v>
          </cell>
          <cell r="J28">
            <v>15</v>
          </cell>
        </row>
        <row r="29">
          <cell r="A29">
            <v>28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40</v>
          </cell>
          <cell r="J29">
            <v>15</v>
          </cell>
        </row>
        <row r="30">
          <cell r="A30">
            <v>29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40</v>
          </cell>
          <cell r="J30">
            <v>15</v>
          </cell>
        </row>
        <row r="31">
          <cell r="A31">
            <v>30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40</v>
          </cell>
          <cell r="J31">
            <v>15</v>
          </cell>
        </row>
        <row r="32">
          <cell r="A32">
            <v>31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40</v>
          </cell>
          <cell r="J32">
            <v>15</v>
          </cell>
        </row>
        <row r="33">
          <cell r="A33">
            <v>32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40</v>
          </cell>
          <cell r="J33">
            <v>15</v>
          </cell>
        </row>
        <row r="34">
          <cell r="A34">
            <v>33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40</v>
          </cell>
          <cell r="J34">
            <v>15</v>
          </cell>
        </row>
        <row r="35">
          <cell r="A35">
            <v>34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40</v>
          </cell>
          <cell r="J35">
            <v>15</v>
          </cell>
        </row>
        <row r="36">
          <cell r="A36">
            <v>35</v>
          </cell>
          <cell r="H36">
            <v>0</v>
          </cell>
          <cell r="I36">
            <v>40</v>
          </cell>
          <cell r="J36">
            <v>15</v>
          </cell>
        </row>
        <row r="37">
          <cell r="A37">
            <v>36</v>
          </cell>
          <cell r="H37">
            <v>0</v>
          </cell>
          <cell r="I37">
            <v>40</v>
          </cell>
          <cell r="J37">
            <v>15</v>
          </cell>
        </row>
      </sheetData>
      <sheetData sheetId="53"/>
      <sheetData sheetId="54" refreshError="1">
        <row r="3">
          <cell r="B3">
            <v>2865408</v>
          </cell>
          <cell r="C3">
            <v>2909583.04</v>
          </cell>
          <cell r="D3">
            <v>5774991.04</v>
          </cell>
          <cell r="E3">
            <v>1732497.3119999999</v>
          </cell>
          <cell r="F3">
            <v>4042493.7279999997</v>
          </cell>
          <cell r="G3">
            <v>0</v>
          </cell>
        </row>
        <row r="4">
          <cell r="B4">
            <v>16025541.547127109</v>
          </cell>
          <cell r="C4">
            <v>375858.71081515029</v>
          </cell>
          <cell r="D4">
            <v>16401400.257942259</v>
          </cell>
          <cell r="E4">
            <v>0</v>
          </cell>
          <cell r="F4">
            <v>8200700.1289711297</v>
          </cell>
          <cell r="G4">
            <v>8200700.1289711297</v>
          </cell>
        </row>
        <row r="5">
          <cell r="B5">
            <v>24578296.0018951</v>
          </cell>
          <cell r="C5">
            <v>257731.68741610309</v>
          </cell>
          <cell r="D5">
            <v>24836027.689311203</v>
          </cell>
          <cell r="E5">
            <v>0</v>
          </cell>
          <cell r="F5">
            <v>12418013.844655601</v>
          </cell>
          <cell r="G5">
            <v>12418013.844655601</v>
          </cell>
        </row>
        <row r="6">
          <cell r="B6">
            <v>19190271.892190676</v>
          </cell>
          <cell r="C6">
            <v>837627.98410233506</v>
          </cell>
          <cell r="D6">
            <v>20027899.876293011</v>
          </cell>
          <cell r="E6">
            <v>0</v>
          </cell>
          <cell r="F6">
            <v>10013949.938146506</v>
          </cell>
          <cell r="G6">
            <v>10013949.938146506</v>
          </cell>
        </row>
        <row r="7">
          <cell r="B7">
            <v>24656331.429473862</v>
          </cell>
          <cell r="C7">
            <v>5798962.96686232</v>
          </cell>
          <cell r="D7">
            <v>30455294.396336183</v>
          </cell>
          <cell r="E7">
            <v>0</v>
          </cell>
          <cell r="F7">
            <v>15227647.198168091</v>
          </cell>
          <cell r="G7">
            <v>15227647.198168091</v>
          </cell>
        </row>
        <row r="8">
          <cell r="B8">
            <v>10249687.039782468</v>
          </cell>
          <cell r="C8">
            <v>13902390.313817549</v>
          </cell>
          <cell r="D8">
            <v>24152077.353600018</v>
          </cell>
          <cell r="E8">
            <v>1207603.8676800008</v>
          </cell>
          <cell r="F8">
            <v>22944473.485920016</v>
          </cell>
          <cell r="G8">
            <v>0</v>
          </cell>
        </row>
        <row r="9">
          <cell r="B9">
            <v>3479377.7801173921</v>
          </cell>
          <cell r="C9">
            <v>0</v>
          </cell>
          <cell r="D9">
            <v>3479377.7801173921</v>
          </cell>
          <cell r="E9">
            <v>0</v>
          </cell>
          <cell r="F9">
            <v>1739688.890058696</v>
          </cell>
          <cell r="G9">
            <v>1739688.890058696</v>
          </cell>
        </row>
        <row r="10">
          <cell r="B10">
            <v>0</v>
          </cell>
          <cell r="C10">
            <v>5983612.3200000003</v>
          </cell>
          <cell r="D10">
            <v>5983612.3200000003</v>
          </cell>
          <cell r="E10">
            <v>0</v>
          </cell>
          <cell r="F10">
            <v>3709839.6384000001</v>
          </cell>
          <cell r="G10">
            <v>2273772.6816000002</v>
          </cell>
        </row>
        <row r="11">
          <cell r="B11">
            <v>4257880</v>
          </cell>
          <cell r="C11">
            <v>0</v>
          </cell>
          <cell r="D11">
            <v>4257880</v>
          </cell>
          <cell r="F11">
            <v>2128940</v>
          </cell>
          <cell r="G11">
            <v>2128940</v>
          </cell>
        </row>
        <row r="12">
          <cell r="B12">
            <v>1738440.0000000002</v>
          </cell>
          <cell r="C12">
            <v>0</v>
          </cell>
          <cell r="D12">
            <v>1738440.0000000002</v>
          </cell>
          <cell r="F12">
            <v>869220.00000000012</v>
          </cell>
          <cell r="G12">
            <v>869220.00000000012</v>
          </cell>
        </row>
        <row r="13">
          <cell r="B13">
            <v>1488080.0000000002</v>
          </cell>
          <cell r="C13">
            <v>0</v>
          </cell>
          <cell r="D13">
            <v>1488080.0000000002</v>
          </cell>
          <cell r="F13">
            <v>744040.00000000012</v>
          </cell>
          <cell r="G13">
            <v>744040.00000000012</v>
          </cell>
        </row>
        <row r="14">
          <cell r="B14">
            <v>1168585</v>
          </cell>
          <cell r="C14">
            <v>0</v>
          </cell>
          <cell r="D14">
            <v>1168585</v>
          </cell>
          <cell r="F14">
            <v>584292.5</v>
          </cell>
          <cell r="G14">
            <v>584292.5</v>
          </cell>
        </row>
        <row r="15">
          <cell r="B15">
            <v>1802020.0000000002</v>
          </cell>
          <cell r="C15">
            <v>0</v>
          </cell>
          <cell r="D15">
            <v>1802020.0000000002</v>
          </cell>
          <cell r="F15">
            <v>901010.00000000012</v>
          </cell>
          <cell r="G15">
            <v>901010.00000000012</v>
          </cell>
        </row>
        <row r="16">
          <cell r="B16">
            <v>5385215.0000000009</v>
          </cell>
          <cell r="C16">
            <v>660000</v>
          </cell>
          <cell r="D16">
            <v>6045215.0000000009</v>
          </cell>
          <cell r="F16">
            <v>3022607.5000000005</v>
          </cell>
          <cell r="G16">
            <v>3022607.5000000005</v>
          </cell>
        </row>
        <row r="17">
          <cell r="B17">
            <v>1395680</v>
          </cell>
          <cell r="C17">
            <v>0</v>
          </cell>
          <cell r="D17">
            <v>1395680</v>
          </cell>
          <cell r="F17">
            <v>697840</v>
          </cell>
          <cell r="G17">
            <v>697840</v>
          </cell>
        </row>
        <row r="18">
          <cell r="B18">
            <v>2692580</v>
          </cell>
          <cell r="C18">
            <v>0</v>
          </cell>
          <cell r="D18">
            <v>2692580</v>
          </cell>
          <cell r="F18">
            <v>1346290</v>
          </cell>
          <cell r="G18">
            <v>1346290</v>
          </cell>
        </row>
        <row r="19">
          <cell r="B19">
            <v>4085675</v>
          </cell>
          <cell r="C19">
            <v>330000</v>
          </cell>
          <cell r="D19">
            <v>4415675</v>
          </cell>
          <cell r="F19">
            <v>2207837.5</v>
          </cell>
          <cell r="G19">
            <v>2207837.5</v>
          </cell>
        </row>
        <row r="20">
          <cell r="B20">
            <v>415800</v>
          </cell>
          <cell r="C20">
            <v>0</v>
          </cell>
          <cell r="D20">
            <v>415800</v>
          </cell>
          <cell r="F20">
            <v>207900</v>
          </cell>
          <cell r="G20">
            <v>207900</v>
          </cell>
        </row>
        <row r="21">
          <cell r="B21">
            <v>0</v>
          </cell>
          <cell r="C21">
            <v>0</v>
          </cell>
          <cell r="D21">
            <v>0</v>
          </cell>
          <cell r="G21">
            <v>0</v>
          </cell>
          <cell r="H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G22">
            <v>0</v>
          </cell>
          <cell r="H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G23">
            <v>0</v>
          </cell>
          <cell r="H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G24">
            <v>0</v>
          </cell>
          <cell r="H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G25">
            <v>0</v>
          </cell>
          <cell r="H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G26">
            <v>0</v>
          </cell>
          <cell r="H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</row>
        <row r="29">
          <cell r="B29">
            <v>0</v>
          </cell>
          <cell r="C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</row>
        <row r="37">
          <cell r="B37">
            <v>125474868.69058661</v>
          </cell>
          <cell r="C37">
            <v>31055767.023013458</v>
          </cell>
          <cell r="D37">
            <v>156530635.71360007</v>
          </cell>
          <cell r="E37">
            <v>2940101.179680001</v>
          </cell>
          <cell r="F37">
            <v>91006784.352320045</v>
          </cell>
          <cell r="G37">
            <v>62583750.181600027</v>
          </cell>
          <cell r="H37">
            <v>0</v>
          </cell>
          <cell r="I37">
            <v>0</v>
          </cell>
          <cell r="J37">
            <v>0</v>
          </cell>
        </row>
        <row r="98">
          <cell r="D98" t="str">
            <v>invest_DW_shortAnija</v>
          </cell>
        </row>
        <row r="99">
          <cell r="D99" t="str">
            <v>invest_DW_shortAnija</v>
          </cell>
        </row>
        <row r="100">
          <cell r="D100" t="str">
            <v>invest_DW_shortAnija</v>
          </cell>
        </row>
        <row r="101">
          <cell r="D101" t="str">
            <v>invest_WW_shortAnija</v>
          </cell>
        </row>
        <row r="102">
          <cell r="D102" t="str">
            <v>invest_WW_shortAnija</v>
          </cell>
        </row>
        <row r="103">
          <cell r="D103" t="str">
            <v>invest_WW_shortAnija</v>
          </cell>
        </row>
        <row r="104">
          <cell r="D104" t="str">
            <v>invest_WW_shortAnija</v>
          </cell>
        </row>
        <row r="105">
          <cell r="D105" t="str">
            <v>invest_WW_shortAnija</v>
          </cell>
        </row>
        <row r="106">
          <cell r="D106" t="str">
            <v>invest_DW_shortAnija</v>
          </cell>
        </row>
        <row r="107">
          <cell r="D107" t="str">
            <v>invest_DW_shortAnija</v>
          </cell>
        </row>
        <row r="108">
          <cell r="D108" t="str">
            <v>invest_DW_shortAnija</v>
          </cell>
        </row>
        <row r="109">
          <cell r="D109" t="str">
            <v>invest_DW_shortAnija</v>
          </cell>
        </row>
        <row r="110">
          <cell r="D110" t="str">
            <v>invest_DW_shortAnija</v>
          </cell>
        </row>
        <row r="111">
          <cell r="D111" t="str">
            <v>invest_WW_shortAnija</v>
          </cell>
        </row>
        <row r="112">
          <cell r="D112" t="str">
            <v>invest_WW_shortAnija</v>
          </cell>
        </row>
        <row r="113">
          <cell r="D113" t="str">
            <v>invest_WW_shortAnija</v>
          </cell>
        </row>
        <row r="114">
          <cell r="D114" t="str">
            <v>invest_WW_shortAnija</v>
          </cell>
        </row>
        <row r="115">
          <cell r="D115" t="str">
            <v>invest_WW_shortAnija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9">
          <cell r="D139" t="str">
            <v>invest_DW_longAnija</v>
          </cell>
        </row>
        <row r="140">
          <cell r="D140" t="str">
            <v>invest_DW_longAnija</v>
          </cell>
        </row>
        <row r="141">
          <cell r="D141" t="str">
            <v>invest_DW_longAnija</v>
          </cell>
        </row>
        <row r="142">
          <cell r="D142" t="str">
            <v>invest_WW_longAnija</v>
          </cell>
        </row>
        <row r="143">
          <cell r="D143" t="str">
            <v>invest_WW_longAnija</v>
          </cell>
        </row>
        <row r="144">
          <cell r="D144" t="str">
            <v>invest_WW_longAnija</v>
          </cell>
        </row>
        <row r="145">
          <cell r="D145" t="str">
            <v>invest_WW_longAnija</v>
          </cell>
        </row>
        <row r="146">
          <cell r="D146" t="str">
            <v>invest_WW_longAnija</v>
          </cell>
        </row>
        <row r="147">
          <cell r="D147" t="str">
            <v>invest_DW_longAnija</v>
          </cell>
        </row>
        <row r="148">
          <cell r="D148" t="str">
            <v>invest_DW_longAnija</v>
          </cell>
        </row>
        <row r="149">
          <cell r="D149" t="str">
            <v>invest_DW_longAnija</v>
          </cell>
        </row>
        <row r="150">
          <cell r="D150" t="str">
            <v>invest_DW_longAnija</v>
          </cell>
        </row>
        <row r="151">
          <cell r="D151" t="str">
            <v>invest_DW_longAnija</v>
          </cell>
        </row>
        <row r="152">
          <cell r="D152" t="str">
            <v>invest_WW_longAnija</v>
          </cell>
        </row>
        <row r="153">
          <cell r="D153" t="str">
            <v>invest_WW_longAnija</v>
          </cell>
        </row>
        <row r="154">
          <cell r="D154" t="str">
            <v>invest_WW_longAnija</v>
          </cell>
        </row>
        <row r="155">
          <cell r="D155" t="str">
            <v>invest_WW_longAnija</v>
          </cell>
        </row>
        <row r="156">
          <cell r="D156" t="str">
            <v>invest_WW_longAnija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</sheetData>
      <sheetData sheetId="55"/>
      <sheetData sheetId="56" refreshError="1">
        <row r="2">
          <cell r="A2">
            <v>1</v>
          </cell>
          <cell r="B2" t="str">
            <v>A-1 Puurkaevpumplad, veetöötlus ms renoveerimine(Anija)</v>
          </cell>
          <cell r="C2">
            <v>2865408</v>
          </cell>
          <cell r="D2">
            <v>2909583.04</v>
          </cell>
          <cell r="E2">
            <v>5774991.04</v>
          </cell>
          <cell r="F2">
            <v>71635.199999999997</v>
          </cell>
          <cell r="G2">
            <v>193972.20266666668</v>
          </cell>
          <cell r="H2">
            <v>265607.40266666666</v>
          </cell>
          <cell r="I2">
            <v>40</v>
          </cell>
          <cell r="J2">
            <v>15</v>
          </cell>
        </row>
        <row r="3">
          <cell r="A3">
            <v>2</v>
          </cell>
          <cell r="B3" t="str">
            <v>B-1 Veevõrgu rekonstrueerimine</v>
          </cell>
          <cell r="C3">
            <v>16025541.547127109</v>
          </cell>
          <cell r="D3">
            <v>375858.71081515029</v>
          </cell>
          <cell r="E3">
            <v>16401400.257942259</v>
          </cell>
          <cell r="F3">
            <v>400638.53867817775</v>
          </cell>
          <cell r="G3">
            <v>25057.247387676685</v>
          </cell>
          <cell r="H3">
            <v>425695.78606585442</v>
          </cell>
          <cell r="I3">
            <v>40</v>
          </cell>
          <cell r="J3">
            <v>15</v>
          </cell>
        </row>
        <row r="4">
          <cell r="A4">
            <v>3</v>
          </cell>
          <cell r="B4" t="str">
            <v>B-2 Veevõrgu rajamine</v>
          </cell>
          <cell r="C4">
            <v>24578296.0018951</v>
          </cell>
          <cell r="D4">
            <v>257731.68741610309</v>
          </cell>
          <cell r="E4">
            <v>24836027.689311203</v>
          </cell>
          <cell r="F4">
            <v>614457.40004737745</v>
          </cell>
          <cell r="G4">
            <v>17182.112494406872</v>
          </cell>
          <cell r="H4">
            <v>631639.51254178432</v>
          </cell>
          <cell r="I4">
            <v>40</v>
          </cell>
          <cell r="J4">
            <v>15</v>
          </cell>
        </row>
        <row r="5">
          <cell r="A5">
            <v>4</v>
          </cell>
          <cell r="B5" t="str">
            <v>C-1 Kanalisatsioonivõrgu rekonstrueerimine</v>
          </cell>
          <cell r="C5">
            <v>19190271.892190676</v>
          </cell>
          <cell r="D5">
            <v>837627.98410233506</v>
          </cell>
          <cell r="E5">
            <v>20027899.876293011</v>
          </cell>
          <cell r="F5">
            <v>479756.79730476689</v>
          </cell>
          <cell r="G5">
            <v>55841.865606822335</v>
          </cell>
          <cell r="H5">
            <v>535598.66291158926</v>
          </cell>
          <cell r="I5">
            <v>40</v>
          </cell>
          <cell r="J5">
            <v>15</v>
          </cell>
        </row>
        <row r="6">
          <cell r="A6">
            <v>5</v>
          </cell>
          <cell r="B6" t="str">
            <v>C-2 Kanalisatsioonivõrgu rajamine</v>
          </cell>
          <cell r="C6">
            <v>24656331.429473862</v>
          </cell>
          <cell r="D6">
            <v>5798962.96686232</v>
          </cell>
          <cell r="E6">
            <v>30455294.396336183</v>
          </cell>
          <cell r="F6">
            <v>616408.2857368465</v>
          </cell>
          <cell r="G6">
            <v>386597.53112415469</v>
          </cell>
          <cell r="H6">
            <v>1003005.8168610012</v>
          </cell>
          <cell r="I6">
            <v>40</v>
          </cell>
          <cell r="J6">
            <v>15</v>
          </cell>
        </row>
        <row r="7">
          <cell r="A7">
            <v>6</v>
          </cell>
          <cell r="B7" t="str">
            <v>D-1 Reoveepuhasti rajamine</v>
          </cell>
          <cell r="C7">
            <v>10249687.039782468</v>
          </cell>
          <cell r="D7">
            <v>13902390.313817549</v>
          </cell>
          <cell r="E7">
            <v>24152077.353600018</v>
          </cell>
          <cell r="F7">
            <v>256242.17599456169</v>
          </cell>
          <cell r="G7">
            <v>926826.02092117001</v>
          </cell>
          <cell r="H7">
            <v>1183068.1969157318</v>
          </cell>
          <cell r="I7">
            <v>40</v>
          </cell>
          <cell r="J7">
            <v>15</v>
          </cell>
        </row>
        <row r="8">
          <cell r="A8">
            <v>7</v>
          </cell>
          <cell r="B8" t="str">
            <v>E-1 Sademeveekanalisatsiooni rekonstrueerimine</v>
          </cell>
          <cell r="C8">
            <v>3479377.7801173921</v>
          </cell>
          <cell r="D8">
            <v>0</v>
          </cell>
          <cell r="E8">
            <v>3479377.7801173921</v>
          </cell>
          <cell r="F8">
            <v>86984.444502934799</v>
          </cell>
          <cell r="G8">
            <v>0</v>
          </cell>
          <cell r="H8">
            <v>86984.444502934799</v>
          </cell>
          <cell r="I8">
            <v>40</v>
          </cell>
          <cell r="J8">
            <v>15</v>
          </cell>
        </row>
        <row r="9">
          <cell r="A9">
            <v>8</v>
          </cell>
          <cell r="B9" t="str">
            <v>F-1 Muud investeeringud</v>
          </cell>
          <cell r="C9">
            <v>0</v>
          </cell>
          <cell r="D9">
            <v>5983612.3200000003</v>
          </cell>
          <cell r="E9">
            <v>5983612.3200000003</v>
          </cell>
          <cell r="F9">
            <v>0</v>
          </cell>
          <cell r="G9">
            <v>398907.48800000001</v>
          </cell>
          <cell r="H9">
            <v>398907.48800000001</v>
          </cell>
          <cell r="I9">
            <v>40</v>
          </cell>
          <cell r="J9">
            <v>15</v>
          </cell>
        </row>
        <row r="10">
          <cell r="A10">
            <v>9</v>
          </cell>
          <cell r="B10" t="str">
            <v>B-1 Veevõrgu rekonstrueerimine(Alavere)</v>
          </cell>
          <cell r="C10">
            <v>4257880</v>
          </cell>
          <cell r="D10">
            <v>0</v>
          </cell>
          <cell r="E10">
            <v>4257880</v>
          </cell>
          <cell r="F10">
            <v>106447</v>
          </cell>
          <cell r="G10">
            <v>0</v>
          </cell>
          <cell r="H10">
            <v>106447</v>
          </cell>
          <cell r="I10">
            <v>40</v>
          </cell>
          <cell r="J10">
            <v>15</v>
          </cell>
        </row>
        <row r="11">
          <cell r="A11">
            <v>10</v>
          </cell>
          <cell r="B11" t="str">
            <v>B-1 Veevõrgu rekonstrueerimine(Anija)</v>
          </cell>
          <cell r="C11">
            <v>1738440.0000000002</v>
          </cell>
          <cell r="D11">
            <v>0</v>
          </cell>
          <cell r="E11">
            <v>1738440.0000000002</v>
          </cell>
          <cell r="F11">
            <v>43461.000000000007</v>
          </cell>
          <cell r="G11">
            <v>0</v>
          </cell>
          <cell r="H11">
            <v>43461.000000000007</v>
          </cell>
          <cell r="I11">
            <v>40</v>
          </cell>
          <cell r="J11">
            <v>15</v>
          </cell>
        </row>
        <row r="12">
          <cell r="A12">
            <v>11</v>
          </cell>
          <cell r="B12" t="str">
            <v>B-1 Veevõrgu rekonstrueerimine(Voose)</v>
          </cell>
          <cell r="C12">
            <v>1488080.0000000002</v>
          </cell>
          <cell r="D12">
            <v>0</v>
          </cell>
          <cell r="E12">
            <v>1488080.0000000002</v>
          </cell>
          <cell r="F12">
            <v>37202.000000000007</v>
          </cell>
          <cell r="G12">
            <v>0</v>
          </cell>
          <cell r="H12">
            <v>37202.000000000007</v>
          </cell>
          <cell r="I12">
            <v>40</v>
          </cell>
          <cell r="J12">
            <v>15</v>
          </cell>
        </row>
        <row r="13">
          <cell r="A13">
            <v>12</v>
          </cell>
          <cell r="B13" t="str">
            <v>B-1 Veevõrgu rekonstrueerimine(Lilli)</v>
          </cell>
          <cell r="C13">
            <v>1168585</v>
          </cell>
          <cell r="D13">
            <v>0</v>
          </cell>
          <cell r="E13">
            <v>1168585</v>
          </cell>
          <cell r="F13">
            <v>0</v>
          </cell>
          <cell r="G13">
            <v>0</v>
          </cell>
          <cell r="H13">
            <v>0</v>
          </cell>
          <cell r="I13">
            <v>40</v>
          </cell>
          <cell r="J13">
            <v>15</v>
          </cell>
        </row>
        <row r="14">
          <cell r="A14">
            <v>13</v>
          </cell>
          <cell r="B14" t="str">
            <v>B-2 Veevõrgu rajamine(Anija)</v>
          </cell>
          <cell r="C14">
            <v>1802020.0000000002</v>
          </cell>
          <cell r="D14">
            <v>0</v>
          </cell>
          <cell r="E14">
            <v>1802020.0000000002</v>
          </cell>
          <cell r="F14">
            <v>45050.500000000007</v>
          </cell>
          <cell r="G14">
            <v>0</v>
          </cell>
          <cell r="H14">
            <v>45050.500000000007</v>
          </cell>
          <cell r="I14">
            <v>40</v>
          </cell>
          <cell r="J14">
            <v>15</v>
          </cell>
        </row>
        <row r="15">
          <cell r="A15">
            <v>14</v>
          </cell>
          <cell r="B15" t="str">
            <v>C-1 Kanalisatsioonivõrgu rekonstrueerimine(Alavere)</v>
          </cell>
          <cell r="C15">
            <v>5385215.0000000009</v>
          </cell>
          <cell r="D15">
            <v>660000</v>
          </cell>
          <cell r="E15">
            <v>6045215.0000000009</v>
          </cell>
          <cell r="F15">
            <v>134630.37500000003</v>
          </cell>
          <cell r="G15">
            <v>0</v>
          </cell>
          <cell r="H15">
            <v>134630.37500000003</v>
          </cell>
          <cell r="I15">
            <v>40</v>
          </cell>
          <cell r="J15">
            <v>15</v>
          </cell>
        </row>
        <row r="16">
          <cell r="A16">
            <v>15</v>
          </cell>
          <cell r="B16" t="str">
            <v>C-1 Kanalisatsioonivõrgu rekonstrueerimine(Anija)</v>
          </cell>
          <cell r="C16">
            <v>1395680</v>
          </cell>
          <cell r="D16">
            <v>0</v>
          </cell>
          <cell r="E16">
            <v>1395680</v>
          </cell>
          <cell r="F16">
            <v>34892</v>
          </cell>
          <cell r="G16">
            <v>0</v>
          </cell>
          <cell r="H16">
            <v>34892</v>
          </cell>
          <cell r="I16">
            <v>40</v>
          </cell>
          <cell r="J16">
            <v>15</v>
          </cell>
        </row>
        <row r="17">
          <cell r="A17">
            <v>16</v>
          </cell>
          <cell r="B17" t="str">
            <v>C-1 Kanalisatsioonivõrgu rekonstrueerimine(Lilli)</v>
          </cell>
          <cell r="C17">
            <v>2692580</v>
          </cell>
          <cell r="D17">
            <v>0</v>
          </cell>
          <cell r="E17">
            <v>2692580</v>
          </cell>
          <cell r="F17">
            <v>67314.5</v>
          </cell>
          <cell r="G17">
            <v>0</v>
          </cell>
          <cell r="H17">
            <v>67314.5</v>
          </cell>
          <cell r="I17">
            <v>40</v>
          </cell>
          <cell r="J17">
            <v>15</v>
          </cell>
        </row>
        <row r="18">
          <cell r="A18">
            <v>17</v>
          </cell>
          <cell r="B18" t="str">
            <v>C-2 Kanalisatsioonivõrgu rajamine(Anija)</v>
          </cell>
          <cell r="C18">
            <v>4085675</v>
          </cell>
          <cell r="D18">
            <v>330000</v>
          </cell>
          <cell r="E18">
            <v>4415675</v>
          </cell>
          <cell r="F18">
            <v>102141.875</v>
          </cell>
          <cell r="G18">
            <v>0</v>
          </cell>
          <cell r="H18">
            <v>102141.875</v>
          </cell>
          <cell r="I18">
            <v>40</v>
          </cell>
          <cell r="J18">
            <v>15</v>
          </cell>
        </row>
        <row r="19">
          <cell r="A19">
            <v>18</v>
          </cell>
          <cell r="B19" t="str">
            <v>D-1 Reoveepuhasti rekonstrueerimine(Anija)</v>
          </cell>
          <cell r="C19">
            <v>415800</v>
          </cell>
          <cell r="D19">
            <v>0</v>
          </cell>
          <cell r="E19">
            <v>415800</v>
          </cell>
          <cell r="F19">
            <v>10395</v>
          </cell>
          <cell r="G19">
            <v>0</v>
          </cell>
          <cell r="H19">
            <v>10395</v>
          </cell>
          <cell r="I19">
            <v>40</v>
          </cell>
          <cell r="J19">
            <v>15</v>
          </cell>
        </row>
        <row r="20">
          <cell r="A20">
            <v>19</v>
          </cell>
          <cell r="B20" t="e">
            <v>#N/A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40</v>
          </cell>
          <cell r="J20">
            <v>15</v>
          </cell>
        </row>
        <row r="21">
          <cell r="A21">
            <v>20</v>
          </cell>
          <cell r="B21" t="e">
            <v>#N/A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I21">
            <v>40</v>
          </cell>
          <cell r="J21">
            <v>15</v>
          </cell>
        </row>
        <row r="22">
          <cell r="A22">
            <v>21</v>
          </cell>
          <cell r="B22" t="e">
            <v>#N/A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40</v>
          </cell>
          <cell r="J22">
            <v>15</v>
          </cell>
        </row>
        <row r="23">
          <cell r="A23">
            <v>22</v>
          </cell>
          <cell r="B23" t="e">
            <v>#N/A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40</v>
          </cell>
          <cell r="J23">
            <v>15</v>
          </cell>
        </row>
        <row r="24">
          <cell r="A24">
            <v>23</v>
          </cell>
          <cell r="B24" t="e">
            <v>#N/A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50</v>
          </cell>
          <cell r="J24">
            <v>15</v>
          </cell>
        </row>
        <row r="25">
          <cell r="A25">
            <v>24</v>
          </cell>
          <cell r="B25" t="e">
            <v>#N/A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40</v>
          </cell>
          <cell r="J25">
            <v>15</v>
          </cell>
        </row>
        <row r="26">
          <cell r="A26">
            <v>25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40</v>
          </cell>
          <cell r="J26">
            <v>15</v>
          </cell>
        </row>
        <row r="27">
          <cell r="A27">
            <v>26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40</v>
          </cell>
          <cell r="J27">
            <v>15</v>
          </cell>
        </row>
        <row r="28">
          <cell r="A28">
            <v>27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40</v>
          </cell>
          <cell r="J28">
            <v>15</v>
          </cell>
        </row>
        <row r="29">
          <cell r="A29">
            <v>28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40</v>
          </cell>
          <cell r="J29">
            <v>15</v>
          </cell>
        </row>
        <row r="30">
          <cell r="A30">
            <v>29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40</v>
          </cell>
          <cell r="J30">
            <v>15</v>
          </cell>
        </row>
        <row r="31">
          <cell r="A31">
            <v>30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40</v>
          </cell>
          <cell r="J31">
            <v>15</v>
          </cell>
        </row>
        <row r="32">
          <cell r="A32">
            <v>31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40</v>
          </cell>
          <cell r="J32">
            <v>15</v>
          </cell>
        </row>
        <row r="33">
          <cell r="A33">
            <v>32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40</v>
          </cell>
          <cell r="J33">
            <v>15</v>
          </cell>
        </row>
        <row r="34">
          <cell r="A34">
            <v>33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40</v>
          </cell>
          <cell r="J34">
            <v>15</v>
          </cell>
        </row>
        <row r="35">
          <cell r="A35">
            <v>34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40</v>
          </cell>
          <cell r="J35">
            <v>15</v>
          </cell>
        </row>
        <row r="36">
          <cell r="A36">
            <v>35</v>
          </cell>
          <cell r="H36">
            <v>0</v>
          </cell>
          <cell r="I36">
            <v>40</v>
          </cell>
          <cell r="J36">
            <v>15</v>
          </cell>
        </row>
        <row r="37">
          <cell r="A37">
            <v>36</v>
          </cell>
          <cell r="H37">
            <v>0</v>
          </cell>
          <cell r="I37">
            <v>40</v>
          </cell>
          <cell r="J37">
            <v>15</v>
          </cell>
        </row>
      </sheetData>
      <sheetData sheetId="57"/>
      <sheetData sheetId="58"/>
      <sheetData sheetId="59"/>
      <sheetData sheetId="60"/>
      <sheetData sheetId="61" refreshError="1">
        <row r="7">
          <cell r="H7">
            <v>1</v>
          </cell>
          <cell r="I7">
            <v>1</v>
          </cell>
          <cell r="J7">
            <v>1.016</v>
          </cell>
          <cell r="K7">
            <v>1.0485120000000001</v>
          </cell>
          <cell r="L7">
            <v>1.0778703360000002</v>
          </cell>
          <cell r="M7">
            <v>1.1069728350720001</v>
          </cell>
          <cell r="N7">
            <v>1.1401820201241601</v>
          </cell>
          <cell r="O7">
            <v>1.1732472987077607</v>
          </cell>
          <cell r="P7">
            <v>1.206098223071578</v>
          </cell>
          <cell r="Q7">
            <v>1.2374567768714391</v>
          </cell>
          <cell r="R7">
            <v>1.2683931962932249</v>
          </cell>
          <cell r="S7">
            <v>1.2988346330042624</v>
          </cell>
          <cell r="T7">
            <v>1.3300066641963648</v>
          </cell>
          <cell r="U7">
            <v>1.3619268241370777</v>
          </cell>
          <cell r="V7">
            <v>1.3946130679163675</v>
          </cell>
          <cell r="W7">
            <v>1.4280837815463603</v>
          </cell>
          <cell r="X7">
            <v>1.462357792303473</v>
          </cell>
          <cell r="Y7">
            <v>1.4974543793187562</v>
          </cell>
          <cell r="Z7">
            <v>1.5318958300430876</v>
          </cell>
          <cell r="AA7">
            <v>1.5671294341340785</v>
          </cell>
          <cell r="AB7">
            <v>1.6031734111191622</v>
          </cell>
          <cell r="AC7">
            <v>1.6400463995749028</v>
          </cell>
          <cell r="AD7">
            <v>1.6777674667651254</v>
          </cell>
          <cell r="AE7">
            <v>1.7163561185007232</v>
          </cell>
          <cell r="AF7">
            <v>1.7558323092262398</v>
          </cell>
          <cell r="AG7">
            <v>1.7962164523384432</v>
          </cell>
          <cell r="AH7">
            <v>1.8375294307422272</v>
          </cell>
          <cell r="AI7">
            <v>1.8797926076492983</v>
          </cell>
          <cell r="AJ7">
            <v>1.9230278376252321</v>
          </cell>
          <cell r="AK7">
            <v>1.9672574778906122</v>
          </cell>
          <cell r="AL7">
            <v>2.0125043998820962</v>
          </cell>
          <cell r="AM7">
            <v>2.0587920010793841</v>
          </cell>
          <cell r="AN7">
            <v>2.1040854251031305</v>
          </cell>
          <cell r="AO7">
            <v>2.1503753044553995</v>
          </cell>
          <cell r="AP7">
            <v>2.1976835611534185</v>
          </cell>
        </row>
        <row r="686">
          <cell r="H686">
            <v>0</v>
          </cell>
          <cell r="I686">
            <v>0</v>
          </cell>
          <cell r="J686">
            <v>845280.39367048605</v>
          </cell>
          <cell r="K686">
            <v>1515185.2888631665</v>
          </cell>
          <cell r="L686">
            <v>1515185.2888631665</v>
          </cell>
          <cell r="M686">
            <v>1515185.2888631665</v>
          </cell>
          <cell r="N686">
            <v>1515185.2888631665</v>
          </cell>
          <cell r="O686">
            <v>1515185.2888631665</v>
          </cell>
          <cell r="P686">
            <v>1515185.2888631665</v>
          </cell>
          <cell r="Q686">
            <v>1515185.2888631665</v>
          </cell>
          <cell r="R686">
            <v>1515185.2888631665</v>
          </cell>
          <cell r="S686">
            <v>1515185.2888631665</v>
          </cell>
          <cell r="T686">
            <v>1515185.2888631665</v>
          </cell>
          <cell r="U686">
            <v>1515185.2888631665</v>
          </cell>
          <cell r="V686">
            <v>1515185.2888631665</v>
          </cell>
          <cell r="W686">
            <v>1515185.2888631665</v>
          </cell>
          <cell r="X686">
            <v>1515185.2888631665</v>
          </cell>
          <cell r="Y686">
            <v>1358285.067055458</v>
          </cell>
          <cell r="Z686">
            <v>1336827.4722353595</v>
          </cell>
          <cell r="AA686">
            <v>1336827.4722353595</v>
          </cell>
          <cell r="AB686">
            <v>1336827.4722353595</v>
          </cell>
          <cell r="AC686">
            <v>1336827.4722353595</v>
          </cell>
          <cell r="AD686">
            <v>1336827.4722353595</v>
          </cell>
          <cell r="AE686">
            <v>1336827.4722353595</v>
          </cell>
          <cell r="AF686">
            <v>1336827.4722353595</v>
          </cell>
          <cell r="AG686">
            <v>1336827.4722353595</v>
          </cell>
          <cell r="AH686">
            <v>1336827.4722353595</v>
          </cell>
          <cell r="AI686">
            <v>1336827.4722353595</v>
          </cell>
          <cell r="AJ686">
            <v>1336827.4722353595</v>
          </cell>
          <cell r="AK686">
            <v>1336827.4722353595</v>
          </cell>
          <cell r="AL686">
            <v>1336827.4722353595</v>
          </cell>
          <cell r="AM686">
            <v>0</v>
          </cell>
          <cell r="AN686">
            <v>0</v>
          </cell>
          <cell r="AO686">
            <v>0</v>
          </cell>
          <cell r="AP686">
            <v>0</v>
          </cell>
        </row>
        <row r="687">
          <cell r="H687">
            <v>0</v>
          </cell>
          <cell r="I687">
            <v>0</v>
          </cell>
          <cell r="J687">
            <v>2391718.7667677077</v>
          </cell>
          <cell r="K687">
            <v>3582538.0082667144</v>
          </cell>
          <cell r="L687">
            <v>3582538.0082667144</v>
          </cell>
          <cell r="M687">
            <v>3582538.0082667144</v>
          </cell>
          <cell r="N687">
            <v>3582538.0082667144</v>
          </cell>
          <cell r="O687">
            <v>3582538.0082667144</v>
          </cell>
          <cell r="P687">
            <v>3582538.0082667144</v>
          </cell>
          <cell r="Q687">
            <v>3582538.0082667144</v>
          </cell>
          <cell r="R687">
            <v>3582538.0082667144</v>
          </cell>
          <cell r="S687">
            <v>3582538.0082667144</v>
          </cell>
          <cell r="T687">
            <v>3582538.0082667144</v>
          </cell>
          <cell r="U687">
            <v>3582538.0082667144</v>
          </cell>
          <cell r="V687">
            <v>3582538.0082667144</v>
          </cell>
          <cell r="W687">
            <v>3582538.0082667144</v>
          </cell>
          <cell r="X687">
            <v>3582538.0082667107</v>
          </cell>
          <cell r="Y687">
            <v>2200510.9474661145</v>
          </cell>
          <cell r="Z687">
            <v>1788213.5309597382</v>
          </cell>
          <cell r="AA687">
            <v>1788213.5309597382</v>
          </cell>
          <cell r="AB687">
            <v>1788213.5309597382</v>
          </cell>
          <cell r="AC687">
            <v>1788213.5309597382</v>
          </cell>
          <cell r="AD687">
            <v>1788213.5309597382</v>
          </cell>
          <cell r="AE687">
            <v>1788213.5309597382</v>
          </cell>
          <cell r="AF687">
            <v>1788213.5309597382</v>
          </cell>
          <cell r="AG687">
            <v>1788213.5309597382</v>
          </cell>
          <cell r="AH687">
            <v>1788213.5309597382</v>
          </cell>
          <cell r="AI687">
            <v>1788213.5309597382</v>
          </cell>
          <cell r="AJ687">
            <v>1788213.5309597382</v>
          </cell>
          <cell r="AK687">
            <v>1788213.5309597382</v>
          </cell>
          <cell r="AL687">
            <v>1788213.5309597382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</row>
        <row r="688"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O688">
            <v>0</v>
          </cell>
          <cell r="AP688">
            <v>0</v>
          </cell>
        </row>
        <row r="777">
          <cell r="H777">
            <v>394806.58421052631</v>
          </cell>
          <cell r="I777">
            <v>394806.58421052631</v>
          </cell>
          <cell r="J777">
            <v>394806.5842105262</v>
          </cell>
          <cell r="K777">
            <v>394806.5842105262</v>
          </cell>
          <cell r="L777">
            <v>394806.5842105262</v>
          </cell>
          <cell r="M777">
            <v>394806.5842105262</v>
          </cell>
          <cell r="N777">
            <v>394806.5842105262</v>
          </cell>
          <cell r="O777">
            <v>394806.5842105262</v>
          </cell>
          <cell r="P777">
            <v>394806.5842105262</v>
          </cell>
          <cell r="Q777">
            <v>394806.5842105262</v>
          </cell>
          <cell r="R777">
            <v>394806.5842105262</v>
          </cell>
          <cell r="S777">
            <v>394806.5842105262</v>
          </cell>
          <cell r="T777">
            <v>394806.5842105262</v>
          </cell>
          <cell r="U777">
            <v>394806.5842105262</v>
          </cell>
          <cell r="V777">
            <v>394806.5842105262</v>
          </cell>
          <cell r="W777">
            <v>394806.5842105262</v>
          </cell>
          <cell r="X777">
            <v>394806.5842105262</v>
          </cell>
          <cell r="Y777">
            <v>394806.58421052666</v>
          </cell>
          <cell r="Z777">
            <v>394806.58421052666</v>
          </cell>
          <cell r="AA777">
            <v>394806.58421052666</v>
          </cell>
          <cell r="AB777">
            <v>394806.58421052666</v>
          </cell>
          <cell r="AC777">
            <v>394806.58421052666</v>
          </cell>
          <cell r="AD777">
            <v>394806.58421052666</v>
          </cell>
          <cell r="AE777">
            <v>394806.58421052666</v>
          </cell>
          <cell r="AF777">
            <v>394806.58421052666</v>
          </cell>
          <cell r="AG777">
            <v>394806.58421052666</v>
          </cell>
          <cell r="AH777">
            <v>394806.58421052666</v>
          </cell>
          <cell r="AI777">
            <v>394806.58421052666</v>
          </cell>
          <cell r="AJ777">
            <v>394806.58421052666</v>
          </cell>
          <cell r="AK777">
            <v>394806.58421052666</v>
          </cell>
          <cell r="AL777">
            <v>394806.58421052666</v>
          </cell>
          <cell r="AM777">
            <v>0</v>
          </cell>
          <cell r="AN777">
            <v>0</v>
          </cell>
          <cell r="AO777">
            <v>0</v>
          </cell>
          <cell r="AP777">
            <v>0</v>
          </cell>
        </row>
        <row r="778">
          <cell r="H778">
            <v>359183.51096491225</v>
          </cell>
          <cell r="I778">
            <v>359183.51096491225</v>
          </cell>
          <cell r="J778">
            <v>359183.51096491236</v>
          </cell>
          <cell r="K778">
            <v>359183.51096491236</v>
          </cell>
          <cell r="L778">
            <v>359183.51096491236</v>
          </cell>
          <cell r="M778">
            <v>359183.51096491236</v>
          </cell>
          <cell r="N778">
            <v>359183.51096491236</v>
          </cell>
          <cell r="O778">
            <v>359183.51096491236</v>
          </cell>
          <cell r="P778">
            <v>359183.51096491236</v>
          </cell>
          <cell r="Q778">
            <v>359183.51096491236</v>
          </cell>
          <cell r="R778">
            <v>359183.51096491236</v>
          </cell>
          <cell r="S778">
            <v>359183.51096491236</v>
          </cell>
          <cell r="T778">
            <v>359183.51096491236</v>
          </cell>
          <cell r="U778">
            <v>359183.51096491236</v>
          </cell>
          <cell r="V778">
            <v>359183.51096491236</v>
          </cell>
          <cell r="W778">
            <v>359183.51096491236</v>
          </cell>
          <cell r="X778">
            <v>359183.51096491236</v>
          </cell>
          <cell r="Y778">
            <v>359183.51096491236</v>
          </cell>
          <cell r="Z778">
            <v>359183.5109649126</v>
          </cell>
          <cell r="AA778">
            <v>359183.5109649126</v>
          </cell>
          <cell r="AB778">
            <v>359183.5109649126</v>
          </cell>
          <cell r="AC778">
            <v>359183.5109649126</v>
          </cell>
          <cell r="AD778">
            <v>359183.5109649126</v>
          </cell>
          <cell r="AE778">
            <v>359183.5109649126</v>
          </cell>
          <cell r="AF778">
            <v>359183.5109649126</v>
          </cell>
          <cell r="AG778">
            <v>359183.5109649126</v>
          </cell>
          <cell r="AH778">
            <v>359183.5109649126</v>
          </cell>
          <cell r="AI778">
            <v>359183.5109649126</v>
          </cell>
          <cell r="AJ778">
            <v>359183.5109649126</v>
          </cell>
          <cell r="AK778">
            <v>359183.5109649126</v>
          </cell>
          <cell r="AL778">
            <v>359183.5109649126</v>
          </cell>
          <cell r="AM778">
            <v>0</v>
          </cell>
          <cell r="AN778">
            <v>0</v>
          </cell>
          <cell r="AO778">
            <v>0</v>
          </cell>
          <cell r="AP778">
            <v>0</v>
          </cell>
        </row>
        <row r="779"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</row>
        <row r="866">
          <cell r="H866" t="b">
            <v>1</v>
          </cell>
          <cell r="I866" t="b">
            <v>1</v>
          </cell>
          <cell r="J866" t="b">
            <v>1</v>
          </cell>
          <cell r="K866" t="b">
            <v>1</v>
          </cell>
          <cell r="L866" t="b">
            <v>1</v>
          </cell>
          <cell r="M866" t="b">
            <v>0</v>
          </cell>
          <cell r="N866" t="b">
            <v>0</v>
          </cell>
          <cell r="O866" t="b">
            <v>0</v>
          </cell>
          <cell r="P866" t="b">
            <v>0</v>
          </cell>
          <cell r="Q866" t="b">
            <v>0</v>
          </cell>
          <cell r="R866" t="b">
            <v>0</v>
          </cell>
          <cell r="S866" t="b">
            <v>0</v>
          </cell>
          <cell r="T866" t="b">
            <v>0</v>
          </cell>
          <cell r="U866" t="b">
            <v>0</v>
          </cell>
          <cell r="V866" t="b">
            <v>0</v>
          </cell>
          <cell r="W866" t="b">
            <v>0</v>
          </cell>
          <cell r="X866" t="b">
            <v>0</v>
          </cell>
          <cell r="Y866" t="b">
            <v>0</v>
          </cell>
          <cell r="Z866" t="b">
            <v>0</v>
          </cell>
          <cell r="AA866" t="b">
            <v>0</v>
          </cell>
          <cell r="AB866" t="b">
            <v>0</v>
          </cell>
          <cell r="AC866" t="b">
            <v>0</v>
          </cell>
          <cell r="AD866" t="b">
            <v>0</v>
          </cell>
          <cell r="AE866" t="b">
            <v>0</v>
          </cell>
          <cell r="AF866" t="b">
            <v>0</v>
          </cell>
          <cell r="AG866" t="b">
            <v>0</v>
          </cell>
          <cell r="AH866" t="b">
            <v>0</v>
          </cell>
          <cell r="AI866" t="b">
            <v>0</v>
          </cell>
          <cell r="AJ866" t="b">
            <v>0</v>
          </cell>
          <cell r="AK866" t="b">
            <v>0</v>
          </cell>
          <cell r="AL866" t="b">
            <v>0</v>
          </cell>
          <cell r="AM866" t="b">
            <v>0</v>
          </cell>
          <cell r="AN866" t="b">
            <v>0</v>
          </cell>
          <cell r="AO866" t="b">
            <v>0</v>
          </cell>
          <cell r="AP866" t="b">
            <v>0</v>
          </cell>
        </row>
        <row r="905">
          <cell r="G905">
            <v>6192439</v>
          </cell>
        </row>
        <row r="911">
          <cell r="F911">
            <v>40</v>
          </cell>
          <cell r="H911">
            <v>1055636.6100647657</v>
          </cell>
          <cell r="I911">
            <v>53312411.475723632</v>
          </cell>
          <cell r="J911">
            <v>97226220.601256087</v>
          </cell>
          <cell r="K911">
            <v>97226220.601256087</v>
          </cell>
          <cell r="L911">
            <v>97226220.601256087</v>
          </cell>
          <cell r="M911">
            <v>97226220.601256087</v>
          </cell>
          <cell r="N911">
            <v>97226220.601256087</v>
          </cell>
          <cell r="O911">
            <v>97226220.601256087</v>
          </cell>
          <cell r="P911">
            <v>97226220.601256087</v>
          </cell>
          <cell r="Q911">
            <v>97226220.601256087</v>
          </cell>
          <cell r="R911">
            <v>97226220.601256087</v>
          </cell>
          <cell r="S911">
            <v>97226220.601256087</v>
          </cell>
          <cell r="T911">
            <v>97226220.601256087</v>
          </cell>
          <cell r="U911">
            <v>97226220.601256087</v>
          </cell>
          <cell r="V911">
            <v>97226220.601256087</v>
          </cell>
          <cell r="W911">
            <v>97226220.601256087</v>
          </cell>
          <cell r="X911">
            <v>97226220.601256087</v>
          </cell>
          <cell r="Y911">
            <v>97226220.601256087</v>
          </cell>
          <cell r="Z911">
            <v>97226220.601256087</v>
          </cell>
          <cell r="AA911">
            <v>97226220.601256087</v>
          </cell>
          <cell r="AB911">
            <v>97226220.601256087</v>
          </cell>
          <cell r="AC911">
            <v>97226220.601256087</v>
          </cell>
          <cell r="AD911">
            <v>97226220.601256087</v>
          </cell>
          <cell r="AE911">
            <v>97226220.601256087</v>
          </cell>
          <cell r="AF911">
            <v>97226220.601256087</v>
          </cell>
          <cell r="AG911">
            <v>97226220.601256087</v>
          </cell>
          <cell r="AH911">
            <v>97226220.601256087</v>
          </cell>
          <cell r="AI911">
            <v>97226220.601256087</v>
          </cell>
          <cell r="AJ911">
            <v>97226220.601256087</v>
          </cell>
          <cell r="AK911">
            <v>97226220.601256087</v>
          </cell>
          <cell r="AL911">
            <v>97226220.601256087</v>
          </cell>
          <cell r="AM911">
            <v>97226220.601256087</v>
          </cell>
          <cell r="AN911">
            <v>97226220.601256087</v>
          </cell>
          <cell r="AO911">
            <v>97226220.601256087</v>
          </cell>
          <cell r="AP911">
            <v>97226220.601256087</v>
          </cell>
        </row>
        <row r="912">
          <cell r="F912">
            <v>15</v>
          </cell>
          <cell r="H912">
            <v>1206343.6899851079</v>
          </cell>
          <cell r="I912">
            <v>18966054.923025824</v>
          </cell>
          <cell r="J912">
            <v>23971725.973308433</v>
          </cell>
          <cell r="K912">
            <v>23971725.973308433</v>
          </cell>
          <cell r="L912">
            <v>23971725.973308433</v>
          </cell>
          <cell r="M912">
            <v>23971725.973308433</v>
          </cell>
          <cell r="N912">
            <v>23971725.973308433</v>
          </cell>
          <cell r="O912">
            <v>23971725.973308433</v>
          </cell>
          <cell r="P912">
            <v>23971725.973308433</v>
          </cell>
          <cell r="Q912">
            <v>23971725.973308433</v>
          </cell>
          <cell r="R912">
            <v>23971725.973308433</v>
          </cell>
          <cell r="S912">
            <v>23971725.973308433</v>
          </cell>
          <cell r="T912">
            <v>23971725.973308433</v>
          </cell>
          <cell r="U912">
            <v>23971725.973308433</v>
          </cell>
          <cell r="V912">
            <v>23971725.973308433</v>
          </cell>
          <cell r="W912">
            <v>24488142.14196185</v>
          </cell>
          <cell r="X912">
            <v>32699483.019617744</v>
          </cell>
          <cell r="Y912">
            <v>35071532.476889081</v>
          </cell>
          <cell r="Z912">
            <v>35071532.476889081</v>
          </cell>
          <cell r="AA912">
            <v>35071532.476889081</v>
          </cell>
          <cell r="AB912">
            <v>35071532.476889081</v>
          </cell>
          <cell r="AC912">
            <v>35071532.476889081</v>
          </cell>
          <cell r="AD912">
            <v>35071532.476889081</v>
          </cell>
          <cell r="AE912">
            <v>35071532.476889081</v>
          </cell>
          <cell r="AF912">
            <v>35071532.476889081</v>
          </cell>
          <cell r="AG912">
            <v>35071532.476889081</v>
          </cell>
          <cell r="AH912">
            <v>35071532.476889081</v>
          </cell>
          <cell r="AI912">
            <v>35071532.476889081</v>
          </cell>
          <cell r="AJ912">
            <v>35071532.476889081</v>
          </cell>
          <cell r="AK912">
            <v>35071532.476889081</v>
          </cell>
          <cell r="AL912">
            <v>33348772.618250564</v>
          </cell>
          <cell r="AM912">
            <v>7377720.5075539527</v>
          </cell>
          <cell r="AN912">
            <v>0</v>
          </cell>
          <cell r="AO912">
            <v>0</v>
          </cell>
          <cell r="AP912">
            <v>0</v>
          </cell>
        </row>
        <row r="923">
          <cell r="H923" t="b">
            <v>1</v>
          </cell>
          <cell r="I923" t="b">
            <v>1</v>
          </cell>
          <cell r="J923" t="b">
            <v>1</v>
          </cell>
          <cell r="K923" t="b">
            <v>1</v>
          </cell>
          <cell r="L923" t="b">
            <v>1</v>
          </cell>
          <cell r="M923" t="b">
            <v>0</v>
          </cell>
          <cell r="N923" t="b">
            <v>0</v>
          </cell>
          <cell r="O923" t="b">
            <v>0</v>
          </cell>
          <cell r="P923" t="b">
            <v>0</v>
          </cell>
          <cell r="Q923" t="b">
            <v>0</v>
          </cell>
          <cell r="R923" t="b">
            <v>0</v>
          </cell>
          <cell r="S923" t="b">
            <v>0</v>
          </cell>
          <cell r="T923" t="b">
            <v>0</v>
          </cell>
          <cell r="U923" t="b">
            <v>0</v>
          </cell>
          <cell r="V923" t="b">
            <v>0</v>
          </cell>
          <cell r="W923" t="b">
            <v>0</v>
          </cell>
          <cell r="X923" t="b">
            <v>0</v>
          </cell>
          <cell r="Y923" t="b">
            <v>0</v>
          </cell>
          <cell r="Z923" t="b">
            <v>0</v>
          </cell>
          <cell r="AA923" t="b">
            <v>0</v>
          </cell>
          <cell r="AB923" t="b">
            <v>0</v>
          </cell>
          <cell r="AC923" t="b">
            <v>0</v>
          </cell>
          <cell r="AD923" t="b">
            <v>0</v>
          </cell>
          <cell r="AE923" t="b">
            <v>0</v>
          </cell>
          <cell r="AF923" t="b">
            <v>0</v>
          </cell>
          <cell r="AG923" t="b">
            <v>0</v>
          </cell>
          <cell r="AH923" t="b">
            <v>0</v>
          </cell>
          <cell r="AI923" t="b">
            <v>0</v>
          </cell>
          <cell r="AJ923" t="b">
            <v>0</v>
          </cell>
          <cell r="AK923" t="b">
            <v>0</v>
          </cell>
          <cell r="AL923" t="b">
            <v>0</v>
          </cell>
          <cell r="AM923" t="b">
            <v>0</v>
          </cell>
          <cell r="AN923" t="b">
            <v>0</v>
          </cell>
          <cell r="AO923" t="b">
            <v>0</v>
          </cell>
          <cell r="AP923" t="b">
            <v>0</v>
          </cell>
        </row>
        <row r="928">
          <cell r="F928">
            <v>40</v>
          </cell>
          <cell r="H928">
            <v>188783.79773705921</v>
          </cell>
          <cell r="I928">
            <v>9534075.8448026963</v>
          </cell>
          <cell r="J928">
            <v>17387361.322756819</v>
          </cell>
          <cell r="K928">
            <v>17387361.322756819</v>
          </cell>
          <cell r="L928">
            <v>17387361.322756819</v>
          </cell>
          <cell r="M928">
            <v>17387361.322756819</v>
          </cell>
          <cell r="N928">
            <v>17387361.322756819</v>
          </cell>
          <cell r="O928">
            <v>17387361.322756819</v>
          </cell>
          <cell r="P928">
            <v>17387361.322756819</v>
          </cell>
          <cell r="Q928">
            <v>17387361.322756819</v>
          </cell>
          <cell r="R928">
            <v>17387361.322756819</v>
          </cell>
          <cell r="S928">
            <v>17387361.322756819</v>
          </cell>
          <cell r="T928">
            <v>17387361.322756819</v>
          </cell>
          <cell r="U928">
            <v>17387361.322756819</v>
          </cell>
          <cell r="V928">
            <v>17387361.322756819</v>
          </cell>
          <cell r="W928">
            <v>17387361.322756819</v>
          </cell>
          <cell r="X928">
            <v>17387361.322756819</v>
          </cell>
          <cell r="Y928">
            <v>17387361.322756819</v>
          </cell>
          <cell r="Z928">
            <v>17387361.322756819</v>
          </cell>
          <cell r="AA928">
            <v>17387361.322756819</v>
          </cell>
          <cell r="AB928">
            <v>17387361.322756819</v>
          </cell>
          <cell r="AC928">
            <v>17387361.322756819</v>
          </cell>
          <cell r="AD928">
            <v>17387361.322756819</v>
          </cell>
          <cell r="AE928">
            <v>17387361.322756819</v>
          </cell>
          <cell r="AF928">
            <v>17387361.322756819</v>
          </cell>
          <cell r="AG928">
            <v>17387361.322756819</v>
          </cell>
          <cell r="AH928">
            <v>17387361.322756819</v>
          </cell>
          <cell r="AI928">
            <v>17387361.322756819</v>
          </cell>
          <cell r="AJ928">
            <v>17387361.322756819</v>
          </cell>
          <cell r="AK928">
            <v>17387361.322756819</v>
          </cell>
          <cell r="AL928">
            <v>17387361.322756819</v>
          </cell>
          <cell r="AM928">
            <v>17387361.322756819</v>
          </cell>
          <cell r="AN928">
            <v>17387361.322756819</v>
          </cell>
          <cell r="AO928">
            <v>17387361.322756819</v>
          </cell>
          <cell r="AP928">
            <v>17387361.322756819</v>
          </cell>
        </row>
        <row r="929">
          <cell r="F929">
            <v>15</v>
          </cell>
          <cell r="H929">
            <v>215735.35911903816</v>
          </cell>
          <cell r="I929">
            <v>3391776.9072434809</v>
          </cell>
          <cell r="J929">
            <v>4286961.4642065326</v>
          </cell>
          <cell r="K929">
            <v>4286961.4642065326</v>
          </cell>
          <cell r="L929">
            <v>4286961.4642065326</v>
          </cell>
          <cell r="M929">
            <v>4286961.4642065326</v>
          </cell>
          <cell r="N929">
            <v>4286961.4642065326</v>
          </cell>
          <cell r="O929">
            <v>4286961.4642065326</v>
          </cell>
          <cell r="P929">
            <v>4286961.4642065326</v>
          </cell>
          <cell r="Q929">
            <v>4286961.4642065326</v>
          </cell>
          <cell r="R929">
            <v>4286961.4642065326</v>
          </cell>
          <cell r="S929">
            <v>4286961.4642065326</v>
          </cell>
          <cell r="T929">
            <v>4286961.4642065326</v>
          </cell>
          <cell r="U929">
            <v>4286961.4642065326</v>
          </cell>
          <cell r="V929">
            <v>4286961.4642065326</v>
          </cell>
          <cell r="W929">
            <v>4379314.2725514723</v>
          </cell>
          <cell r="X929">
            <v>5847781.8310063947</v>
          </cell>
          <cell r="Y929">
            <v>6271985.1038886607</v>
          </cell>
          <cell r="Z929">
            <v>6271985.1038886607</v>
          </cell>
          <cell r="AA929">
            <v>6271985.1038886607</v>
          </cell>
          <cell r="AB929">
            <v>6271985.1038886607</v>
          </cell>
          <cell r="AC929">
            <v>6271985.1038886607</v>
          </cell>
          <cell r="AD929">
            <v>6271985.1038886607</v>
          </cell>
          <cell r="AE929">
            <v>6271985.1038886607</v>
          </cell>
          <cell r="AF929">
            <v>6271985.1038886607</v>
          </cell>
          <cell r="AG929">
            <v>6271985.1038886607</v>
          </cell>
          <cell r="AH929">
            <v>6271985.1038886607</v>
          </cell>
          <cell r="AI929">
            <v>6271985.1038886607</v>
          </cell>
          <cell r="AJ929">
            <v>6271985.1038886607</v>
          </cell>
          <cell r="AK929">
            <v>6271985.1038886607</v>
          </cell>
          <cell r="AL929">
            <v>5963896.9364246828</v>
          </cell>
          <cell r="AM929">
            <v>1319387.8298453181</v>
          </cell>
          <cell r="AN929">
            <v>0</v>
          </cell>
          <cell r="AO929">
            <v>0</v>
          </cell>
          <cell r="AP929">
            <v>0</v>
          </cell>
        </row>
        <row r="940">
          <cell r="H940" t="b">
            <v>1</v>
          </cell>
          <cell r="I940" t="b">
            <v>1</v>
          </cell>
          <cell r="J940" t="b">
            <v>1</v>
          </cell>
          <cell r="K940" t="b">
            <v>1</v>
          </cell>
          <cell r="L940" t="b">
            <v>1</v>
          </cell>
          <cell r="M940" t="b">
            <v>0</v>
          </cell>
          <cell r="N940" t="b">
            <v>0</v>
          </cell>
          <cell r="O940" t="b">
            <v>0</v>
          </cell>
          <cell r="P940" t="b">
            <v>0</v>
          </cell>
          <cell r="Q940" t="b">
            <v>0</v>
          </cell>
          <cell r="R940" t="b">
            <v>0</v>
          </cell>
          <cell r="S940" t="b">
            <v>0</v>
          </cell>
          <cell r="T940" t="b">
            <v>0</v>
          </cell>
          <cell r="U940" t="b">
            <v>0</v>
          </cell>
          <cell r="V940" t="b">
            <v>0</v>
          </cell>
          <cell r="W940" t="b">
            <v>0</v>
          </cell>
          <cell r="X940" t="b">
            <v>0</v>
          </cell>
          <cell r="Y940" t="b">
            <v>0</v>
          </cell>
          <cell r="Z940" t="b">
            <v>0</v>
          </cell>
          <cell r="AA940" t="b">
            <v>0</v>
          </cell>
          <cell r="AB940" t="b">
            <v>0</v>
          </cell>
          <cell r="AC940" t="b">
            <v>0</v>
          </cell>
          <cell r="AD940" t="b">
            <v>0</v>
          </cell>
          <cell r="AE940" t="b">
            <v>0</v>
          </cell>
          <cell r="AF940" t="b">
            <v>0</v>
          </cell>
          <cell r="AG940" t="b">
            <v>0</v>
          </cell>
          <cell r="AH940" t="b">
            <v>0</v>
          </cell>
          <cell r="AI940" t="b">
            <v>0</v>
          </cell>
          <cell r="AJ940" t="b">
            <v>0</v>
          </cell>
          <cell r="AK940" t="b">
            <v>0</v>
          </cell>
          <cell r="AL940" t="b">
            <v>0</v>
          </cell>
          <cell r="AM940" t="b">
            <v>0</v>
          </cell>
          <cell r="AN940" t="b">
            <v>0</v>
          </cell>
          <cell r="AO940" t="b">
            <v>0</v>
          </cell>
          <cell r="AP940" t="b">
            <v>0</v>
          </cell>
        </row>
        <row r="1012">
          <cell r="G1012">
            <v>8467267.1162</v>
          </cell>
        </row>
        <row r="1047">
          <cell r="H1047" t="b">
            <v>0</v>
          </cell>
          <cell r="I1047" t="b">
            <v>0</v>
          </cell>
          <cell r="J1047" t="b">
            <v>0</v>
          </cell>
          <cell r="K1047" t="b">
            <v>0</v>
          </cell>
          <cell r="L1047" t="b">
            <v>0</v>
          </cell>
          <cell r="M1047" t="b">
            <v>0</v>
          </cell>
          <cell r="N1047" t="b">
            <v>0</v>
          </cell>
          <cell r="O1047" t="b">
            <v>0</v>
          </cell>
          <cell r="P1047" t="b">
            <v>0</v>
          </cell>
          <cell r="Q1047" t="b">
            <v>0</v>
          </cell>
          <cell r="R1047" t="b">
            <v>0</v>
          </cell>
          <cell r="S1047" t="b">
            <v>0</v>
          </cell>
          <cell r="T1047" t="b">
            <v>0</v>
          </cell>
          <cell r="U1047" t="b">
            <v>0</v>
          </cell>
          <cell r="V1047" t="b">
            <v>0</v>
          </cell>
          <cell r="W1047" t="b">
            <v>0</v>
          </cell>
          <cell r="X1047" t="b">
            <v>1</v>
          </cell>
          <cell r="Y1047" t="b">
            <v>1</v>
          </cell>
          <cell r="Z1047" t="b">
            <v>1</v>
          </cell>
          <cell r="AA1047" t="b">
            <v>0</v>
          </cell>
          <cell r="AB1047" t="b">
            <v>0</v>
          </cell>
          <cell r="AC1047" t="b">
            <v>0</v>
          </cell>
          <cell r="AD1047" t="b">
            <v>0</v>
          </cell>
          <cell r="AE1047" t="b">
            <v>0</v>
          </cell>
          <cell r="AF1047" t="b">
            <v>0</v>
          </cell>
          <cell r="AG1047" t="b">
            <v>0</v>
          </cell>
          <cell r="AH1047" t="b">
            <v>0</v>
          </cell>
          <cell r="AI1047" t="b">
            <v>0</v>
          </cell>
          <cell r="AJ1047" t="b">
            <v>0</v>
          </cell>
          <cell r="AK1047" t="b">
            <v>0</v>
          </cell>
          <cell r="AL1047" t="b">
            <v>0</v>
          </cell>
          <cell r="AM1047" t="b">
            <v>0</v>
          </cell>
          <cell r="AN1047" t="b">
            <v>0</v>
          </cell>
          <cell r="AO1047" t="b">
            <v>0</v>
          </cell>
          <cell r="AP1047" t="b">
            <v>0</v>
          </cell>
        </row>
      </sheetData>
      <sheetData sheetId="62" refreshError="1">
        <row r="1">
          <cell r="Q1" t="str">
            <v>veetootmine</v>
          </cell>
        </row>
        <row r="2">
          <cell r="Q2" t="str">
            <v>pumpla, vesi</v>
          </cell>
        </row>
        <row r="3">
          <cell r="Q3" t="str">
            <v>torustik, vesi</v>
          </cell>
        </row>
        <row r="4">
          <cell r="Q4" t="str">
            <v>torustik, kanal</v>
          </cell>
        </row>
        <row r="5">
          <cell r="Q5" t="str">
            <v>pumpla, kanal</v>
          </cell>
        </row>
        <row r="6">
          <cell r="Q6" t="str">
            <v>WWTP</v>
          </cell>
        </row>
        <row r="7">
          <cell r="Q7" t="str">
            <v>torustik, sade</v>
          </cell>
        </row>
      </sheetData>
      <sheetData sheetId="63" refreshError="1">
        <row r="4">
          <cell r="P4">
            <v>0</v>
          </cell>
          <cell r="Q4">
            <v>0</v>
          </cell>
          <cell r="R4">
            <v>0</v>
          </cell>
        </row>
      </sheetData>
      <sheetData sheetId="64"/>
      <sheetData sheetId="65" refreshError="1">
        <row r="23">
          <cell r="C23" t="str">
            <v>Ehitised</v>
          </cell>
          <cell r="D23">
            <v>40</v>
          </cell>
          <cell r="E23" t="str">
            <v>Hooned ja rajatised</v>
          </cell>
        </row>
        <row r="24">
          <cell r="C24" t="str">
            <v>Infotehnoloogia</v>
          </cell>
          <cell r="D24">
            <v>5</v>
          </cell>
          <cell r="E24" t="str">
            <v>Muud</v>
          </cell>
        </row>
        <row r="25">
          <cell r="C25" t="str">
            <v>Maa</v>
          </cell>
          <cell r="D25">
            <v>200</v>
          </cell>
          <cell r="E25" t="str">
            <v>Muud</v>
          </cell>
        </row>
        <row r="26">
          <cell r="C26" t="str">
            <v>Masinad ja seadmed</v>
          </cell>
          <cell r="D26">
            <v>15</v>
          </cell>
          <cell r="E26" t="str">
            <v>Masinad ja seadmed</v>
          </cell>
        </row>
        <row r="27">
          <cell r="C27" t="str">
            <v>Rajatised</v>
          </cell>
          <cell r="D27">
            <v>40</v>
          </cell>
          <cell r="E27" t="str">
            <v>Hooned ja rajatised</v>
          </cell>
        </row>
        <row r="28">
          <cell r="C28" t="str">
            <v>Tarkvara</v>
          </cell>
          <cell r="D28">
            <v>10</v>
          </cell>
          <cell r="E28" t="str">
            <v>Muud</v>
          </cell>
        </row>
        <row r="29">
          <cell r="C29" t="str">
            <v>Transpordivahendid</v>
          </cell>
          <cell r="D29">
            <v>10</v>
          </cell>
          <cell r="E29" t="str">
            <v>Masinad ja seadmed</v>
          </cell>
        </row>
        <row r="30">
          <cell r="C30" t="str">
            <v>Tööriistad</v>
          </cell>
          <cell r="D30">
            <v>15</v>
          </cell>
          <cell r="E30" t="str">
            <v>Masinad ja seadmed</v>
          </cell>
        </row>
        <row r="31">
          <cell r="C31" t="str">
            <v>pumpla</v>
          </cell>
          <cell r="D31">
            <v>15</v>
          </cell>
          <cell r="E31" t="str">
            <v>Masinad ja seadmed</v>
          </cell>
        </row>
      </sheetData>
      <sheetData sheetId="66"/>
      <sheetData sheetId="67" refreshError="1">
        <row r="1">
          <cell r="B1">
            <v>1</v>
          </cell>
        </row>
        <row r="3">
          <cell r="D3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1</v>
          </cell>
          <cell r="V5">
            <v>1</v>
          </cell>
          <cell r="W5">
            <v>1</v>
          </cell>
          <cell r="X5">
            <v>1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>
            <v>1</v>
          </cell>
          <cell r="AD5">
            <v>1</v>
          </cell>
          <cell r="AE5">
            <v>1</v>
          </cell>
          <cell r="AF5">
            <v>1</v>
          </cell>
          <cell r="AG5">
            <v>1</v>
          </cell>
        </row>
        <row r="6">
          <cell r="D6">
            <v>90</v>
          </cell>
          <cell r="E6">
            <v>90</v>
          </cell>
          <cell r="F6">
            <v>90</v>
          </cell>
          <cell r="G6">
            <v>90</v>
          </cell>
          <cell r="H6">
            <v>90</v>
          </cell>
          <cell r="I6">
            <v>90</v>
          </cell>
          <cell r="J6">
            <v>90</v>
          </cell>
          <cell r="K6">
            <v>90</v>
          </cell>
          <cell r="L6">
            <v>90</v>
          </cell>
          <cell r="M6">
            <v>90</v>
          </cell>
          <cell r="N6">
            <v>90</v>
          </cell>
          <cell r="O6">
            <v>90</v>
          </cell>
          <cell r="P6">
            <v>90</v>
          </cell>
          <cell r="Q6">
            <v>90</v>
          </cell>
          <cell r="R6">
            <v>90</v>
          </cell>
          <cell r="S6">
            <v>90</v>
          </cell>
          <cell r="T6">
            <v>90</v>
          </cell>
          <cell r="U6">
            <v>90</v>
          </cell>
          <cell r="V6">
            <v>90</v>
          </cell>
          <cell r="W6">
            <v>90</v>
          </cell>
          <cell r="X6">
            <v>90</v>
          </cell>
          <cell r="Y6">
            <v>90</v>
          </cell>
          <cell r="Z6">
            <v>90</v>
          </cell>
          <cell r="AA6">
            <v>90</v>
          </cell>
          <cell r="AB6">
            <v>90</v>
          </cell>
          <cell r="AC6">
            <v>90</v>
          </cell>
          <cell r="AD6">
            <v>90</v>
          </cell>
          <cell r="AE6">
            <v>90</v>
          </cell>
          <cell r="AF6">
            <v>90</v>
          </cell>
          <cell r="AG6">
            <v>90</v>
          </cell>
        </row>
        <row r="7">
          <cell r="D7">
            <v>90</v>
          </cell>
          <cell r="E7">
            <v>90</v>
          </cell>
          <cell r="F7">
            <v>90</v>
          </cell>
          <cell r="G7">
            <v>90</v>
          </cell>
          <cell r="H7">
            <v>90</v>
          </cell>
          <cell r="I7">
            <v>90</v>
          </cell>
          <cell r="J7">
            <v>90</v>
          </cell>
          <cell r="K7">
            <v>90</v>
          </cell>
          <cell r="L7">
            <v>90</v>
          </cell>
          <cell r="M7">
            <v>90</v>
          </cell>
          <cell r="N7">
            <v>90</v>
          </cell>
          <cell r="O7">
            <v>90</v>
          </cell>
          <cell r="P7">
            <v>90</v>
          </cell>
          <cell r="Q7">
            <v>90</v>
          </cell>
          <cell r="R7">
            <v>90</v>
          </cell>
          <cell r="S7">
            <v>90</v>
          </cell>
          <cell r="T7">
            <v>90</v>
          </cell>
          <cell r="U7">
            <v>90</v>
          </cell>
          <cell r="V7">
            <v>90</v>
          </cell>
          <cell r="W7">
            <v>90</v>
          </cell>
          <cell r="X7">
            <v>90</v>
          </cell>
          <cell r="Y7">
            <v>90</v>
          </cell>
          <cell r="Z7">
            <v>90</v>
          </cell>
          <cell r="AA7">
            <v>90</v>
          </cell>
          <cell r="AB7">
            <v>90</v>
          </cell>
          <cell r="AC7">
            <v>90</v>
          </cell>
          <cell r="AD7">
            <v>90</v>
          </cell>
          <cell r="AE7">
            <v>90</v>
          </cell>
          <cell r="AF7">
            <v>90</v>
          </cell>
          <cell r="AG7">
            <v>90</v>
          </cell>
        </row>
        <row r="29">
          <cell r="B29">
            <v>24000</v>
          </cell>
        </row>
        <row r="30">
          <cell r="B30">
            <v>50</v>
          </cell>
        </row>
        <row r="31">
          <cell r="B31">
            <v>60</v>
          </cell>
        </row>
        <row r="32">
          <cell r="B32">
            <v>0.01</v>
          </cell>
        </row>
        <row r="52">
          <cell r="F52">
            <v>0.06</v>
          </cell>
          <cell r="G52">
            <v>0.11</v>
          </cell>
          <cell r="H52">
            <v>0.2</v>
          </cell>
          <cell r="I52">
            <v>0.25</v>
          </cell>
          <cell r="J52">
            <v>0.25</v>
          </cell>
          <cell r="K52">
            <v>0.13</v>
          </cell>
        </row>
        <row r="53">
          <cell r="E53">
            <v>0.5711618939188351</v>
          </cell>
          <cell r="F53">
            <v>0.61068886091300423</v>
          </cell>
          <cell r="G53">
            <v>0.63289978452178064</v>
          </cell>
          <cell r="H53">
            <v>0.67569126821792236</v>
          </cell>
          <cell r="I53">
            <v>0.74247590322942092</v>
          </cell>
          <cell r="J53">
            <v>0.86609865446554157</v>
          </cell>
          <cell r="K53">
            <v>0.95343715776644389</v>
          </cell>
          <cell r="L53">
            <v>1.0286024913048886</v>
          </cell>
          <cell r="M53">
            <v>1.0073150535574018</v>
          </cell>
          <cell r="N53">
            <v>0.98804091990042209</v>
          </cell>
          <cell r="O53">
            <v>1.0002267618340239</v>
          </cell>
          <cell r="P53">
            <v>1.0173602647926727</v>
          </cell>
          <cell r="Q53">
            <v>1.035599216357951</v>
          </cell>
          <cell r="R53">
            <v>1.0549965402565089</v>
          </cell>
          <cell r="S53">
            <v>1.0746652495402436</v>
          </cell>
          <cell r="T53">
            <v>1.0847013212469716</v>
          </cell>
          <cell r="U53">
            <v>1.1091514855322304</v>
          </cell>
          <cell r="V53">
            <v>1.1349816616012431</v>
          </cell>
          <cell r="W53">
            <v>1.1405392310203994</v>
          </cell>
          <cell r="X53">
            <v>1.124794064120151</v>
          </cell>
        </row>
        <row r="54">
          <cell r="E54">
            <v>5.4173328386133708E-2</v>
          </cell>
          <cell r="F54">
            <v>5.3724623865917052E-2</v>
          </cell>
          <cell r="G54">
            <v>5.3308243124971524E-2</v>
          </cell>
          <cell r="H54">
            <v>7.516579336587341E-2</v>
          </cell>
          <cell r="I54">
            <v>0.11995387215921832</v>
          </cell>
          <cell r="J54">
            <v>0.16565469377058015</v>
          </cell>
          <cell r="K54">
            <v>0.16014886193021197</v>
          </cell>
          <cell r="L54">
            <v>0.14854818495993877</v>
          </cell>
          <cell r="M54">
            <v>0.13834572632025019</v>
          </cell>
          <cell r="N54">
            <v>0.12902003027881775</v>
          </cell>
          <cell r="O54">
            <v>0.12289911839407153</v>
          </cell>
          <cell r="P54">
            <v>0.12087915564819503</v>
          </cell>
          <cell r="Q54">
            <v>0.11891044344308906</v>
          </cell>
          <cell r="R54">
            <v>0.11699112771373084</v>
          </cell>
          <cell r="S54">
            <v>0.11505952419755829</v>
          </cell>
          <cell r="T54">
            <v>0.10043930520590819</v>
          </cell>
          <cell r="U54">
            <v>9.8965605022465555E-2</v>
          </cell>
          <cell r="V54">
            <v>9.7521681413264755E-2</v>
          </cell>
          <cell r="W54">
            <v>7.438074638866575E-2</v>
          </cell>
          <cell r="X54">
            <v>2.9397207162439185E-2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15</v>
          </cell>
        </row>
        <row r="58">
          <cell r="B58">
            <v>40</v>
          </cell>
        </row>
        <row r="78">
          <cell r="B78">
            <v>57000</v>
          </cell>
        </row>
        <row r="79">
          <cell r="B79">
            <v>39</v>
          </cell>
        </row>
        <row r="80">
          <cell r="B80">
            <v>0</v>
          </cell>
        </row>
        <row r="83">
          <cell r="B83">
            <v>0.01</v>
          </cell>
        </row>
        <row r="104">
          <cell r="F104">
            <v>0.06</v>
          </cell>
          <cell r="G104">
            <v>0.11</v>
          </cell>
          <cell r="H104">
            <v>0.2</v>
          </cell>
          <cell r="I104">
            <v>0.25</v>
          </cell>
          <cell r="J104">
            <v>0.25</v>
          </cell>
          <cell r="K104">
            <v>0.13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20.060861755310935</v>
          </cell>
          <cell r="K105">
            <v>18.816195642504312</v>
          </cell>
          <cell r="L105">
            <v>19.762653777318921</v>
          </cell>
          <cell r="M105">
            <v>20.963819218971775</v>
          </cell>
          <cell r="N105">
            <v>21.811449037209734</v>
          </cell>
          <cell r="O105">
            <v>22.671933802354626</v>
          </cell>
          <cell r="P105">
            <v>23.04001064030728</v>
          </cell>
          <cell r="Q105">
            <v>23.406682751360542</v>
          </cell>
          <cell r="R105">
            <v>24.028046973181855</v>
          </cell>
          <cell r="S105">
            <v>24.66754691024984</v>
          </cell>
          <cell r="T105">
            <v>25.541909925497173</v>
          </cell>
          <cell r="U105">
            <v>26.460812534129197</v>
          </cell>
          <cell r="V105">
            <v>27.425592396189771</v>
          </cell>
          <cell r="W105">
            <v>28.44156149485157</v>
          </cell>
          <cell r="X105">
            <v>29.508037886763208</v>
          </cell>
          <cell r="Y105">
            <v>30.622031274353098</v>
          </cell>
          <cell r="Z105">
            <v>31.774173378204011</v>
          </cell>
          <cell r="AA105">
            <v>32.964776005731487</v>
          </cell>
          <cell r="AB105">
            <v>34.210060380886283</v>
          </cell>
          <cell r="AC105">
            <v>35.51223614781545</v>
          </cell>
          <cell r="AD105">
            <v>36.874638757241392</v>
          </cell>
          <cell r="AE105">
            <v>38.299697220728135</v>
          </cell>
          <cell r="AF105">
            <v>39.791014660624235</v>
          </cell>
          <cell r="AG105">
            <v>41.351706424707032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1.3107601817294541</v>
          </cell>
          <cell r="K106">
            <v>1.3106704539673182</v>
          </cell>
          <cell r="L106">
            <v>1.3159718994143386</v>
          </cell>
          <cell r="M106">
            <v>1.3212541165858323</v>
          </cell>
          <cell r="N106">
            <v>1.3265329874087122</v>
          </cell>
          <cell r="O106">
            <v>1.3318032106653406</v>
          </cell>
          <cell r="P106">
            <v>1.3370174241605186</v>
          </cell>
          <cell r="Q106">
            <v>1.3422380935062628</v>
          </cell>
          <cell r="R106">
            <v>1.3474523111515206</v>
          </cell>
          <cell r="S106">
            <v>1.3526719831745198</v>
          </cell>
          <cell r="T106">
            <v>1.3526719831745198</v>
          </cell>
          <cell r="U106">
            <v>1.3582309742854419</v>
          </cell>
          <cell r="V106">
            <v>1.3685238998064937</v>
          </cell>
          <cell r="W106">
            <v>1.3874602367101445</v>
          </cell>
          <cell r="X106">
            <v>1.4117044618360568</v>
          </cell>
          <cell r="Y106">
            <v>1.436569241910236</v>
          </cell>
          <cell r="Z106">
            <v>1.4498287178362776</v>
          </cell>
          <cell r="AA106">
            <v>1.4498287178362776</v>
          </cell>
          <cell r="AB106">
            <v>1.4498287178362776</v>
          </cell>
          <cell r="AC106">
            <v>1.4498287178362776</v>
          </cell>
          <cell r="AD106">
            <v>1.4498287178362776</v>
          </cell>
          <cell r="AE106">
            <v>1.4498287178362776</v>
          </cell>
          <cell r="AF106">
            <v>1.4498287178362776</v>
          </cell>
          <cell r="AG106">
            <v>1.4498287178362776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15</v>
          </cell>
        </row>
        <row r="110">
          <cell r="B110">
            <v>40</v>
          </cell>
        </row>
      </sheetData>
      <sheetData sheetId="68"/>
      <sheetData sheetId="69" refreshError="1">
        <row r="1">
          <cell r="B1">
            <v>1</v>
          </cell>
          <cell r="E1">
            <v>1</v>
          </cell>
          <cell r="H1">
            <v>1</v>
          </cell>
        </row>
        <row r="2">
          <cell r="A2" t="b">
            <v>0</v>
          </cell>
        </row>
        <row r="5">
          <cell r="D5">
            <v>0.2</v>
          </cell>
          <cell r="G5">
            <v>0.2</v>
          </cell>
          <cell r="I5">
            <v>0.1</v>
          </cell>
          <cell r="J5">
            <v>-31750</v>
          </cell>
          <cell r="L5">
            <v>4.000000000000001E-3</v>
          </cell>
        </row>
        <row r="6">
          <cell r="D6">
            <v>0.2</v>
          </cell>
          <cell r="G6">
            <v>0.2</v>
          </cell>
          <cell r="I6">
            <v>0.3</v>
          </cell>
          <cell r="J6">
            <v>-26460</v>
          </cell>
          <cell r="L6">
            <v>1.2000000000000002E-2</v>
          </cell>
        </row>
        <row r="7">
          <cell r="D7">
            <v>0.2</v>
          </cell>
          <cell r="G7">
            <v>0.2</v>
          </cell>
          <cell r="I7">
            <v>0.6</v>
          </cell>
          <cell r="J7">
            <v>-21160</v>
          </cell>
          <cell r="L7">
            <v>2.4000000000000004E-2</v>
          </cell>
        </row>
        <row r="8">
          <cell r="D8">
            <v>0.2</v>
          </cell>
          <cell r="G8">
            <v>0.6</v>
          </cell>
          <cell r="I8">
            <v>0.1</v>
          </cell>
          <cell r="J8">
            <v>-33820</v>
          </cell>
          <cell r="L8">
            <v>1.2E-2</v>
          </cell>
        </row>
        <row r="9">
          <cell r="D9">
            <v>0.2</v>
          </cell>
          <cell r="G9">
            <v>0.6</v>
          </cell>
          <cell r="I9">
            <v>0.3</v>
          </cell>
          <cell r="J9">
            <v>-28520</v>
          </cell>
          <cell r="L9">
            <v>3.5999999999999997E-2</v>
          </cell>
        </row>
        <row r="10">
          <cell r="D10">
            <v>0.2</v>
          </cell>
          <cell r="G10">
            <v>0.6</v>
          </cell>
          <cell r="I10">
            <v>0.6</v>
          </cell>
          <cell r="J10">
            <v>-23230</v>
          </cell>
          <cell r="L10">
            <v>7.1999999999999995E-2</v>
          </cell>
        </row>
        <row r="11">
          <cell r="D11">
            <v>0.2</v>
          </cell>
          <cell r="G11">
            <v>0.2</v>
          </cell>
          <cell r="I11">
            <v>0.1</v>
          </cell>
          <cell r="J11">
            <v>-35470</v>
          </cell>
          <cell r="L11">
            <v>4.000000000000001E-3</v>
          </cell>
        </row>
        <row r="12">
          <cell r="D12">
            <v>0.2</v>
          </cell>
          <cell r="G12">
            <v>0.2</v>
          </cell>
          <cell r="I12">
            <v>0.3</v>
          </cell>
          <cell r="J12">
            <v>-30180</v>
          </cell>
          <cell r="L12">
            <v>1.2000000000000002E-2</v>
          </cell>
        </row>
        <row r="13">
          <cell r="D13">
            <v>0.2</v>
          </cell>
          <cell r="G13">
            <v>0.2</v>
          </cell>
          <cell r="I13">
            <v>0.6</v>
          </cell>
          <cell r="J13">
            <v>-24880</v>
          </cell>
          <cell r="L13">
            <v>2.4000000000000004E-2</v>
          </cell>
        </row>
        <row r="14">
          <cell r="D14">
            <v>0.6</v>
          </cell>
          <cell r="G14">
            <v>0.2</v>
          </cell>
          <cell r="I14">
            <v>0.1</v>
          </cell>
          <cell r="J14">
            <v>-40790</v>
          </cell>
          <cell r="L14">
            <v>1.2E-2</v>
          </cell>
        </row>
        <row r="15">
          <cell r="D15">
            <v>0.6</v>
          </cell>
          <cell r="G15">
            <v>0.2</v>
          </cell>
          <cell r="I15">
            <v>0.3</v>
          </cell>
          <cell r="J15">
            <v>-35500</v>
          </cell>
          <cell r="L15">
            <v>3.5999999999999997E-2</v>
          </cell>
        </row>
        <row r="16">
          <cell r="D16">
            <v>0.6</v>
          </cell>
          <cell r="G16">
            <v>0.2</v>
          </cell>
          <cell r="I16">
            <v>0.6</v>
          </cell>
          <cell r="J16">
            <v>-30200</v>
          </cell>
          <cell r="L16">
            <v>7.1999999999999995E-2</v>
          </cell>
        </row>
        <row r="17">
          <cell r="D17">
            <v>0.6</v>
          </cell>
          <cell r="G17">
            <v>0.6</v>
          </cell>
          <cell r="I17">
            <v>0.1</v>
          </cell>
          <cell r="J17">
            <v>-42860</v>
          </cell>
          <cell r="L17">
            <v>3.5999999999999997E-2</v>
          </cell>
        </row>
        <row r="18">
          <cell r="D18">
            <v>0.6</v>
          </cell>
          <cell r="G18">
            <v>0.6</v>
          </cell>
          <cell r="I18">
            <v>0.3</v>
          </cell>
          <cell r="J18">
            <v>-37560</v>
          </cell>
          <cell r="L18">
            <v>0.108</v>
          </cell>
        </row>
        <row r="19">
          <cell r="D19">
            <v>0.6</v>
          </cell>
          <cell r="G19">
            <v>0.6</v>
          </cell>
          <cell r="I19">
            <v>0.6</v>
          </cell>
          <cell r="J19">
            <v>-32270</v>
          </cell>
          <cell r="L19">
            <v>0.216</v>
          </cell>
        </row>
        <row r="20">
          <cell r="D20">
            <v>0.6</v>
          </cell>
          <cell r="G20">
            <v>0.2</v>
          </cell>
          <cell r="I20">
            <v>0.1</v>
          </cell>
          <cell r="J20">
            <v>-44510</v>
          </cell>
          <cell r="L20">
            <v>1.2E-2</v>
          </cell>
        </row>
        <row r="21">
          <cell r="D21">
            <v>0.6</v>
          </cell>
          <cell r="G21">
            <v>0.2</v>
          </cell>
          <cell r="I21">
            <v>0.3</v>
          </cell>
          <cell r="J21">
            <v>-39220</v>
          </cell>
          <cell r="L21">
            <v>3.5999999999999997E-2</v>
          </cell>
        </row>
        <row r="22">
          <cell r="D22">
            <v>0.6</v>
          </cell>
          <cell r="G22">
            <v>0.2</v>
          </cell>
          <cell r="I22">
            <v>0.6</v>
          </cell>
          <cell r="J22">
            <v>-33920</v>
          </cell>
          <cell r="L22">
            <v>7.1999999999999995E-2</v>
          </cell>
        </row>
        <row r="23">
          <cell r="D23">
            <v>0.2</v>
          </cell>
          <cell r="G23">
            <v>0.2</v>
          </cell>
          <cell r="I23">
            <v>0.1</v>
          </cell>
          <cell r="J23">
            <v>-48020</v>
          </cell>
          <cell r="L23">
            <v>4.000000000000001E-3</v>
          </cell>
        </row>
        <row r="24">
          <cell r="D24">
            <v>0.2</v>
          </cell>
          <cell r="G24">
            <v>0.2</v>
          </cell>
          <cell r="I24">
            <v>0.3</v>
          </cell>
          <cell r="J24">
            <v>-42730</v>
          </cell>
          <cell r="L24">
            <v>1.2000000000000002E-2</v>
          </cell>
        </row>
        <row r="25">
          <cell r="D25">
            <v>0.2</v>
          </cell>
          <cell r="G25">
            <v>0.2</v>
          </cell>
          <cell r="I25">
            <v>0.6</v>
          </cell>
          <cell r="J25">
            <v>-37430</v>
          </cell>
          <cell r="L25">
            <v>2.4000000000000004E-2</v>
          </cell>
        </row>
        <row r="26">
          <cell r="D26">
            <v>0.2</v>
          </cell>
          <cell r="G26">
            <v>0.6</v>
          </cell>
          <cell r="I26">
            <v>0.1</v>
          </cell>
          <cell r="J26">
            <v>-50090</v>
          </cell>
          <cell r="L26">
            <v>1.2E-2</v>
          </cell>
        </row>
        <row r="27">
          <cell r="D27">
            <v>0.2</v>
          </cell>
          <cell r="G27">
            <v>0.6</v>
          </cell>
          <cell r="I27">
            <v>0.3</v>
          </cell>
          <cell r="J27">
            <v>-44790</v>
          </cell>
          <cell r="L27">
            <v>3.5999999999999997E-2</v>
          </cell>
        </row>
        <row r="28">
          <cell r="D28">
            <v>0.2</v>
          </cell>
          <cell r="G28">
            <v>0.6</v>
          </cell>
          <cell r="I28">
            <v>0.6</v>
          </cell>
          <cell r="J28">
            <v>-39500</v>
          </cell>
          <cell r="L28">
            <v>7.1999999999999995E-2</v>
          </cell>
        </row>
        <row r="29">
          <cell r="D29">
            <v>0.2</v>
          </cell>
          <cell r="G29">
            <v>0.2</v>
          </cell>
          <cell r="I29">
            <v>0.1</v>
          </cell>
          <cell r="J29">
            <v>-51740</v>
          </cell>
          <cell r="L29">
            <v>4.000000000000001E-3</v>
          </cell>
        </row>
        <row r="30">
          <cell r="D30">
            <v>0.2</v>
          </cell>
          <cell r="G30">
            <v>0.2</v>
          </cell>
          <cell r="I30">
            <v>0.3</v>
          </cell>
          <cell r="J30">
            <v>-46450</v>
          </cell>
          <cell r="L30">
            <v>1.2000000000000002E-2</v>
          </cell>
        </row>
        <row r="31">
          <cell r="D31">
            <v>0.2</v>
          </cell>
          <cell r="G31">
            <v>0.2</v>
          </cell>
          <cell r="I31">
            <v>0.6</v>
          </cell>
          <cell r="J31">
            <v>-41150</v>
          </cell>
          <cell r="L31">
            <v>2.4000000000000004E-2</v>
          </cell>
        </row>
      </sheetData>
      <sheetData sheetId="70" refreshError="1"/>
      <sheetData sheetId="71"/>
      <sheetData sheetId="72" refreshError="1">
        <row r="14">
          <cell r="M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 t="str">
            <v xml:space="preserve"> 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M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 t="str">
            <v xml:space="preserve"> </v>
          </cell>
          <cell r="W15">
            <v>0</v>
          </cell>
          <cell r="X15">
            <v>0</v>
          </cell>
          <cell r="Y15">
            <v>0</v>
          </cell>
        </row>
        <row r="16">
          <cell r="M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 t="str">
            <v xml:space="preserve"> </v>
          </cell>
          <cell r="W16">
            <v>0</v>
          </cell>
          <cell r="X16">
            <v>0</v>
          </cell>
          <cell r="Y16">
            <v>0</v>
          </cell>
        </row>
        <row r="17">
          <cell r="M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 t="str">
            <v xml:space="preserve"> </v>
          </cell>
          <cell r="W17">
            <v>0</v>
          </cell>
          <cell r="X17">
            <v>0</v>
          </cell>
          <cell r="Y17">
            <v>0</v>
          </cell>
        </row>
        <row r="18"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 t="str">
            <v>Ehitised</v>
          </cell>
          <cell r="W18">
            <v>0</v>
          </cell>
          <cell r="X18">
            <v>0</v>
          </cell>
          <cell r="Y18">
            <v>0</v>
          </cell>
        </row>
        <row r="19">
          <cell r="M19">
            <v>10001</v>
          </cell>
          <cell r="N19">
            <v>110000</v>
          </cell>
          <cell r="O19">
            <v>40</v>
          </cell>
          <cell r="P19">
            <v>1998</v>
          </cell>
          <cell r="Q19">
            <v>1</v>
          </cell>
          <cell r="R19">
            <v>1</v>
          </cell>
          <cell r="S19">
            <v>10001</v>
          </cell>
          <cell r="T19" t="str">
            <v>Ehitised</v>
          </cell>
          <cell r="U19" t="str">
            <v>Ehitised</v>
          </cell>
          <cell r="W19" t="str">
            <v>Pumbajaam Uus ja Sepa tn.</v>
          </cell>
          <cell r="X19" t="str">
            <v>Hooned ja rajatised</v>
          </cell>
          <cell r="Y19" t="str">
            <v>Ehitised1998</v>
          </cell>
        </row>
        <row r="20">
          <cell r="M20">
            <v>0</v>
          </cell>
          <cell r="O20">
            <v>0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 t="str">
            <v>Ehitised</v>
          </cell>
          <cell r="W20">
            <v>0</v>
          </cell>
          <cell r="X20">
            <v>0</v>
          </cell>
          <cell r="Y20">
            <v>0</v>
          </cell>
        </row>
        <row r="21">
          <cell r="M21">
            <v>10002</v>
          </cell>
          <cell r="N21">
            <v>581229</v>
          </cell>
          <cell r="O21">
            <v>40</v>
          </cell>
          <cell r="P21">
            <v>2001</v>
          </cell>
          <cell r="Q21">
            <v>2</v>
          </cell>
          <cell r="R21">
            <v>2</v>
          </cell>
          <cell r="S21">
            <v>10002</v>
          </cell>
          <cell r="T21" t="str">
            <v>Ehitised</v>
          </cell>
          <cell r="U21" t="str">
            <v>Ehitised</v>
          </cell>
          <cell r="W21" t="str">
            <v>Veetöötlusjaam</v>
          </cell>
          <cell r="X21" t="str">
            <v>Hooned ja rajatised</v>
          </cell>
          <cell r="Y21" t="str">
            <v>Ehitised2001</v>
          </cell>
        </row>
        <row r="22">
          <cell r="M22">
            <v>0</v>
          </cell>
          <cell r="O22">
            <v>0</v>
          </cell>
          <cell r="P22">
            <v>0</v>
          </cell>
          <cell r="Q22">
            <v>2</v>
          </cell>
          <cell r="R22">
            <v>0</v>
          </cell>
          <cell r="S22">
            <v>0</v>
          </cell>
          <cell r="T22">
            <v>0</v>
          </cell>
          <cell r="U22" t="str">
            <v>Ehitised</v>
          </cell>
          <cell r="W22">
            <v>0</v>
          </cell>
          <cell r="X22">
            <v>0</v>
          </cell>
          <cell r="Y22">
            <v>0</v>
          </cell>
        </row>
        <row r="23">
          <cell r="M23">
            <v>10003</v>
          </cell>
          <cell r="N23">
            <v>230208</v>
          </cell>
          <cell r="O23">
            <v>40</v>
          </cell>
          <cell r="P23">
            <v>2001</v>
          </cell>
          <cell r="Q23">
            <v>3</v>
          </cell>
          <cell r="R23">
            <v>3</v>
          </cell>
          <cell r="S23">
            <v>10003</v>
          </cell>
          <cell r="T23" t="str">
            <v>Ehitised</v>
          </cell>
          <cell r="U23" t="str">
            <v>Ehitised</v>
          </cell>
          <cell r="W23" t="str">
            <v>Reoveepuhastusjaam</v>
          </cell>
          <cell r="X23" t="str">
            <v>Hooned ja rajatised</v>
          </cell>
          <cell r="Y23" t="str">
            <v>Ehitised2001</v>
          </cell>
        </row>
        <row r="24">
          <cell r="M24">
            <v>0</v>
          </cell>
          <cell r="O24">
            <v>0</v>
          </cell>
          <cell r="P24">
            <v>0</v>
          </cell>
          <cell r="Q24">
            <v>3</v>
          </cell>
          <cell r="R24">
            <v>0</v>
          </cell>
          <cell r="S24">
            <v>0</v>
          </cell>
          <cell r="T24">
            <v>0</v>
          </cell>
          <cell r="U24" t="str">
            <v>Ehitised</v>
          </cell>
          <cell r="W24">
            <v>0</v>
          </cell>
          <cell r="X24">
            <v>0</v>
          </cell>
          <cell r="Y24">
            <v>0</v>
          </cell>
        </row>
        <row r="25">
          <cell r="M25">
            <v>10004</v>
          </cell>
          <cell r="N25">
            <v>1277702</v>
          </cell>
          <cell r="O25">
            <v>40</v>
          </cell>
          <cell r="P25">
            <v>2002</v>
          </cell>
          <cell r="Q25">
            <v>4</v>
          </cell>
          <cell r="R25">
            <v>4</v>
          </cell>
          <cell r="S25">
            <v>10004</v>
          </cell>
          <cell r="T25" t="str">
            <v>Ehitised</v>
          </cell>
          <cell r="U25" t="str">
            <v>Ehitised</v>
          </cell>
          <cell r="W25" t="str">
            <v>Veetöötlusjaama abihoone</v>
          </cell>
          <cell r="X25" t="str">
            <v>Hooned ja rajatised</v>
          </cell>
          <cell r="Y25" t="str">
            <v>Ehitised2002</v>
          </cell>
        </row>
        <row r="26">
          <cell r="M26">
            <v>0</v>
          </cell>
          <cell r="O26">
            <v>0</v>
          </cell>
          <cell r="P26">
            <v>0</v>
          </cell>
          <cell r="Q26">
            <v>4</v>
          </cell>
          <cell r="R26">
            <v>0</v>
          </cell>
          <cell r="S26">
            <v>0</v>
          </cell>
          <cell r="T26">
            <v>0</v>
          </cell>
          <cell r="U26" t="str">
            <v>Ehitised</v>
          </cell>
          <cell r="W26">
            <v>0</v>
          </cell>
          <cell r="X26">
            <v>0</v>
          </cell>
          <cell r="Y26">
            <v>0</v>
          </cell>
        </row>
        <row r="27">
          <cell r="M27">
            <v>10005</v>
          </cell>
          <cell r="N27">
            <v>995522</v>
          </cell>
          <cell r="O27">
            <v>40</v>
          </cell>
          <cell r="P27">
            <v>2002</v>
          </cell>
          <cell r="Q27">
            <v>5</v>
          </cell>
          <cell r="R27">
            <v>5</v>
          </cell>
          <cell r="S27">
            <v>10005</v>
          </cell>
          <cell r="T27" t="str">
            <v>Ehitised</v>
          </cell>
          <cell r="U27" t="str">
            <v>Ehitised</v>
          </cell>
          <cell r="W27" t="str">
            <v>Veetöötlusjaama viilhall</v>
          </cell>
          <cell r="X27" t="str">
            <v>Hooned ja rajatised</v>
          </cell>
          <cell r="Y27" t="str">
            <v>Ehitised2002</v>
          </cell>
        </row>
        <row r="28">
          <cell r="M28">
            <v>0</v>
          </cell>
          <cell r="O28">
            <v>0</v>
          </cell>
          <cell r="P28">
            <v>0</v>
          </cell>
          <cell r="Q28">
            <v>5</v>
          </cell>
          <cell r="R28">
            <v>0</v>
          </cell>
          <cell r="S28">
            <v>0</v>
          </cell>
          <cell r="T28">
            <v>0</v>
          </cell>
          <cell r="U28" t="str">
            <v>Ehitised</v>
          </cell>
          <cell r="W28">
            <v>0</v>
          </cell>
          <cell r="X28">
            <v>0</v>
          </cell>
          <cell r="Y28">
            <v>0</v>
          </cell>
        </row>
        <row r="29">
          <cell r="M29">
            <v>10006</v>
          </cell>
          <cell r="N29">
            <v>639244</v>
          </cell>
          <cell r="O29">
            <v>40</v>
          </cell>
          <cell r="P29">
            <v>2002</v>
          </cell>
          <cell r="Q29">
            <v>6</v>
          </cell>
          <cell r="R29">
            <v>6</v>
          </cell>
          <cell r="S29">
            <v>10006</v>
          </cell>
          <cell r="T29" t="str">
            <v>Ehitised</v>
          </cell>
          <cell r="U29" t="str">
            <v>Ehitised</v>
          </cell>
          <cell r="W29" t="str">
            <v>Veetöötlusjaama haldushoone</v>
          </cell>
          <cell r="X29" t="str">
            <v>Hooned ja rajatised</v>
          </cell>
          <cell r="Y29" t="str">
            <v>Ehitised2002</v>
          </cell>
        </row>
        <row r="30">
          <cell r="M30">
            <v>0</v>
          </cell>
          <cell r="O30">
            <v>0</v>
          </cell>
          <cell r="P30">
            <v>0</v>
          </cell>
          <cell r="Q30">
            <v>6</v>
          </cell>
          <cell r="R30">
            <v>0</v>
          </cell>
          <cell r="S30">
            <v>0</v>
          </cell>
          <cell r="T30">
            <v>0</v>
          </cell>
          <cell r="U30" t="str">
            <v>Ehitised</v>
          </cell>
          <cell r="W30">
            <v>0</v>
          </cell>
          <cell r="X30">
            <v>0</v>
          </cell>
          <cell r="Y30">
            <v>0</v>
          </cell>
        </row>
        <row r="31">
          <cell r="M31">
            <v>0</v>
          </cell>
          <cell r="O31">
            <v>0</v>
          </cell>
          <cell r="P31">
            <v>0</v>
          </cell>
          <cell r="Q31">
            <v>6</v>
          </cell>
          <cell r="R31">
            <v>0</v>
          </cell>
          <cell r="S31">
            <v>0</v>
          </cell>
          <cell r="T31">
            <v>0</v>
          </cell>
          <cell r="U31" t="str">
            <v>Ehitised</v>
          </cell>
          <cell r="W31">
            <v>0</v>
          </cell>
          <cell r="X31">
            <v>0</v>
          </cell>
          <cell r="Y31">
            <v>0</v>
          </cell>
        </row>
        <row r="32">
          <cell r="M32">
            <v>0</v>
          </cell>
          <cell r="O32">
            <v>0</v>
          </cell>
          <cell r="P32">
            <v>0</v>
          </cell>
          <cell r="Q32">
            <v>6</v>
          </cell>
          <cell r="R32">
            <v>0</v>
          </cell>
          <cell r="S32">
            <v>0</v>
          </cell>
          <cell r="T32">
            <v>0</v>
          </cell>
          <cell r="U32" t="str">
            <v>Ehitised</v>
          </cell>
          <cell r="W32">
            <v>0</v>
          </cell>
          <cell r="X32">
            <v>0</v>
          </cell>
          <cell r="Y32">
            <v>0</v>
          </cell>
        </row>
        <row r="33">
          <cell r="M33">
            <v>0</v>
          </cell>
          <cell r="O33">
            <v>0</v>
          </cell>
          <cell r="P33">
            <v>0</v>
          </cell>
          <cell r="Q33">
            <v>6</v>
          </cell>
          <cell r="R33">
            <v>0</v>
          </cell>
          <cell r="S33">
            <v>0</v>
          </cell>
          <cell r="T33">
            <v>0</v>
          </cell>
          <cell r="U33" t="str">
            <v>Ehitised</v>
          </cell>
          <cell r="W33">
            <v>0</v>
          </cell>
          <cell r="X33">
            <v>0</v>
          </cell>
          <cell r="Y33">
            <v>0</v>
          </cell>
        </row>
        <row r="34">
          <cell r="M34">
            <v>0</v>
          </cell>
          <cell r="O34">
            <v>0</v>
          </cell>
          <cell r="P34">
            <v>0</v>
          </cell>
          <cell r="Q34">
            <v>6</v>
          </cell>
          <cell r="R34">
            <v>0</v>
          </cell>
          <cell r="S34">
            <v>0</v>
          </cell>
          <cell r="T34">
            <v>0</v>
          </cell>
          <cell r="U34" t="str">
            <v>Infotehnoloogia</v>
          </cell>
          <cell r="W34">
            <v>0</v>
          </cell>
          <cell r="X34">
            <v>0</v>
          </cell>
          <cell r="Y34">
            <v>0</v>
          </cell>
        </row>
        <row r="35">
          <cell r="M35">
            <v>10007</v>
          </cell>
          <cell r="N35">
            <v>57699</v>
          </cell>
          <cell r="O35">
            <v>5</v>
          </cell>
          <cell r="P35">
            <v>2005</v>
          </cell>
          <cell r="Q35">
            <v>7</v>
          </cell>
          <cell r="R35">
            <v>7</v>
          </cell>
          <cell r="S35">
            <v>10007</v>
          </cell>
          <cell r="T35" t="str">
            <v>Infotehnoloogia</v>
          </cell>
          <cell r="U35" t="str">
            <v>Infotehnoloogia</v>
          </cell>
          <cell r="W35" t="str">
            <v>Printer EPSON Stylus Pro 7600</v>
          </cell>
          <cell r="X35" t="str">
            <v>Muud</v>
          </cell>
          <cell r="Y35" t="str">
            <v>Infotehnoloogia2005</v>
          </cell>
        </row>
        <row r="36">
          <cell r="M36">
            <v>0</v>
          </cell>
          <cell r="O36">
            <v>0</v>
          </cell>
          <cell r="P36">
            <v>0</v>
          </cell>
          <cell r="Q36">
            <v>7</v>
          </cell>
          <cell r="R36">
            <v>0</v>
          </cell>
          <cell r="S36">
            <v>0</v>
          </cell>
          <cell r="T36">
            <v>0</v>
          </cell>
          <cell r="U36" t="str">
            <v>Infotehnoloogia</v>
          </cell>
          <cell r="W36">
            <v>0</v>
          </cell>
          <cell r="X36">
            <v>0</v>
          </cell>
          <cell r="Y36">
            <v>0</v>
          </cell>
        </row>
        <row r="37">
          <cell r="M37">
            <v>0</v>
          </cell>
          <cell r="O37">
            <v>0</v>
          </cell>
          <cell r="P37">
            <v>0</v>
          </cell>
          <cell r="Q37">
            <v>7</v>
          </cell>
          <cell r="R37">
            <v>0</v>
          </cell>
          <cell r="S37">
            <v>0</v>
          </cell>
          <cell r="T37">
            <v>0</v>
          </cell>
          <cell r="U37" t="str">
            <v>Infotehnoloogia</v>
          </cell>
          <cell r="W37">
            <v>0</v>
          </cell>
          <cell r="X37">
            <v>0</v>
          </cell>
          <cell r="Y37">
            <v>0</v>
          </cell>
        </row>
        <row r="38">
          <cell r="M38">
            <v>0</v>
          </cell>
          <cell r="O38">
            <v>0</v>
          </cell>
          <cell r="P38">
            <v>0</v>
          </cell>
          <cell r="Q38">
            <v>7</v>
          </cell>
          <cell r="R38">
            <v>0</v>
          </cell>
          <cell r="S38">
            <v>0</v>
          </cell>
          <cell r="T38">
            <v>0</v>
          </cell>
          <cell r="U38" t="str">
            <v>Infotehnoloogia</v>
          </cell>
          <cell r="W38">
            <v>0</v>
          </cell>
          <cell r="X38">
            <v>0</v>
          </cell>
          <cell r="Y38">
            <v>0</v>
          </cell>
        </row>
        <row r="39">
          <cell r="M39">
            <v>0</v>
          </cell>
          <cell r="O39">
            <v>0</v>
          </cell>
          <cell r="P39">
            <v>0</v>
          </cell>
          <cell r="Q39">
            <v>7</v>
          </cell>
          <cell r="R39">
            <v>0</v>
          </cell>
          <cell r="S39">
            <v>0</v>
          </cell>
          <cell r="T39">
            <v>0</v>
          </cell>
          <cell r="U39" t="str">
            <v>Infotehnoloogia</v>
          </cell>
          <cell r="W39">
            <v>0</v>
          </cell>
          <cell r="X39">
            <v>0</v>
          </cell>
          <cell r="Y39">
            <v>0</v>
          </cell>
        </row>
        <row r="40">
          <cell r="M40">
            <v>0</v>
          </cell>
          <cell r="O40">
            <v>0</v>
          </cell>
          <cell r="P40">
            <v>0</v>
          </cell>
          <cell r="Q40">
            <v>7</v>
          </cell>
          <cell r="R40">
            <v>0</v>
          </cell>
          <cell r="S40">
            <v>0</v>
          </cell>
          <cell r="T40">
            <v>0</v>
          </cell>
          <cell r="U40" t="str">
            <v>Maa</v>
          </cell>
          <cell r="W40">
            <v>0</v>
          </cell>
          <cell r="X40">
            <v>0</v>
          </cell>
          <cell r="Y40">
            <v>0</v>
          </cell>
        </row>
        <row r="41">
          <cell r="M41">
            <v>10008</v>
          </cell>
          <cell r="N41">
            <v>36702</v>
          </cell>
          <cell r="O41">
            <v>200</v>
          </cell>
          <cell r="P41">
            <v>2002</v>
          </cell>
          <cell r="Q41">
            <v>8</v>
          </cell>
          <cell r="R41">
            <v>8</v>
          </cell>
          <cell r="S41">
            <v>10008</v>
          </cell>
          <cell r="T41" t="str">
            <v>Maa</v>
          </cell>
          <cell r="U41" t="str">
            <v>Maa</v>
          </cell>
          <cell r="W41" t="str">
            <v>Paju veehaarde alune maa</v>
          </cell>
          <cell r="X41" t="str">
            <v>Muud</v>
          </cell>
          <cell r="Y41" t="str">
            <v>Maa2002</v>
          </cell>
        </row>
        <row r="42">
          <cell r="M42">
            <v>0</v>
          </cell>
          <cell r="O42">
            <v>0</v>
          </cell>
          <cell r="P42">
            <v>0</v>
          </cell>
          <cell r="Q42">
            <v>8</v>
          </cell>
          <cell r="R42">
            <v>0</v>
          </cell>
          <cell r="S42">
            <v>0</v>
          </cell>
          <cell r="T42">
            <v>0</v>
          </cell>
          <cell r="U42" t="str">
            <v>Maa</v>
          </cell>
          <cell r="W42">
            <v>0</v>
          </cell>
          <cell r="X42">
            <v>0</v>
          </cell>
          <cell r="Y42">
            <v>0</v>
          </cell>
        </row>
        <row r="43">
          <cell r="M43">
            <v>10009</v>
          </cell>
          <cell r="N43">
            <v>24572</v>
          </cell>
          <cell r="O43">
            <v>200</v>
          </cell>
          <cell r="P43">
            <v>2003</v>
          </cell>
          <cell r="Q43">
            <v>9</v>
          </cell>
          <cell r="R43">
            <v>9</v>
          </cell>
          <cell r="S43">
            <v>10009</v>
          </cell>
          <cell r="T43" t="str">
            <v>Maa</v>
          </cell>
          <cell r="U43" t="str">
            <v>Maa</v>
          </cell>
          <cell r="W43" t="str">
            <v>Reovee ülepumpla alune maa</v>
          </cell>
          <cell r="X43" t="str">
            <v>Muud</v>
          </cell>
          <cell r="Y43" t="str">
            <v>Maa2003</v>
          </cell>
        </row>
        <row r="44">
          <cell r="M44">
            <v>0</v>
          </cell>
          <cell r="O44">
            <v>0</v>
          </cell>
          <cell r="P44">
            <v>0</v>
          </cell>
          <cell r="Q44">
            <v>9</v>
          </cell>
          <cell r="R44">
            <v>0</v>
          </cell>
          <cell r="S44">
            <v>0</v>
          </cell>
          <cell r="T44">
            <v>0</v>
          </cell>
          <cell r="U44" t="str">
            <v>Maa</v>
          </cell>
          <cell r="W44">
            <v>0</v>
          </cell>
          <cell r="X44">
            <v>0</v>
          </cell>
          <cell r="Y44">
            <v>0</v>
          </cell>
        </row>
        <row r="45">
          <cell r="M45">
            <v>10010</v>
          </cell>
          <cell r="N45">
            <v>53628</v>
          </cell>
          <cell r="O45">
            <v>200</v>
          </cell>
          <cell r="P45">
            <v>2003</v>
          </cell>
          <cell r="Q45">
            <v>10</v>
          </cell>
          <cell r="R45">
            <v>10</v>
          </cell>
          <cell r="S45">
            <v>10010</v>
          </cell>
          <cell r="T45" t="str">
            <v>Maa</v>
          </cell>
          <cell r="U45" t="str">
            <v>Maa</v>
          </cell>
          <cell r="W45" t="str">
            <v>Veetöötlusjaama haldushoone al.maa</v>
          </cell>
          <cell r="X45" t="str">
            <v>Muud</v>
          </cell>
          <cell r="Y45" t="str">
            <v>Maa2003</v>
          </cell>
        </row>
        <row r="46">
          <cell r="M46">
            <v>0</v>
          </cell>
          <cell r="O46">
            <v>0</v>
          </cell>
          <cell r="P46">
            <v>0</v>
          </cell>
          <cell r="Q46">
            <v>10</v>
          </cell>
          <cell r="R46">
            <v>0</v>
          </cell>
          <cell r="S46">
            <v>0</v>
          </cell>
          <cell r="T46">
            <v>0</v>
          </cell>
          <cell r="U46" t="str">
            <v>Maa</v>
          </cell>
          <cell r="W46">
            <v>0</v>
          </cell>
          <cell r="X46">
            <v>0</v>
          </cell>
          <cell r="Y46">
            <v>0</v>
          </cell>
        </row>
        <row r="47">
          <cell r="M47">
            <v>10011</v>
          </cell>
          <cell r="N47">
            <v>0</v>
          </cell>
          <cell r="O47">
            <v>200</v>
          </cell>
          <cell r="P47">
            <v>2003</v>
          </cell>
          <cell r="Q47">
            <v>11</v>
          </cell>
          <cell r="R47">
            <v>11</v>
          </cell>
          <cell r="S47">
            <v>10011</v>
          </cell>
          <cell r="T47" t="str">
            <v>Maa</v>
          </cell>
          <cell r="U47" t="str">
            <v>Maa</v>
          </cell>
          <cell r="W47" t="str">
            <v>Maa Metsa 30a</v>
          </cell>
          <cell r="X47" t="str">
            <v>Muud</v>
          </cell>
          <cell r="Y47" t="str">
            <v>Maa2003</v>
          </cell>
        </row>
        <row r="48">
          <cell r="M48">
            <v>0</v>
          </cell>
          <cell r="O48">
            <v>0</v>
          </cell>
          <cell r="P48">
            <v>0</v>
          </cell>
          <cell r="Q48">
            <v>11</v>
          </cell>
          <cell r="R48">
            <v>0</v>
          </cell>
          <cell r="S48">
            <v>0</v>
          </cell>
          <cell r="T48">
            <v>0</v>
          </cell>
          <cell r="U48" t="str">
            <v>Maa</v>
          </cell>
          <cell r="W48">
            <v>0</v>
          </cell>
          <cell r="X48">
            <v>0</v>
          </cell>
          <cell r="Y48">
            <v>0</v>
          </cell>
        </row>
        <row r="49">
          <cell r="M49">
            <v>0</v>
          </cell>
          <cell r="O49">
            <v>0</v>
          </cell>
          <cell r="P49">
            <v>0</v>
          </cell>
          <cell r="Q49">
            <v>11</v>
          </cell>
          <cell r="R49">
            <v>0</v>
          </cell>
          <cell r="S49">
            <v>0</v>
          </cell>
          <cell r="T49">
            <v>0</v>
          </cell>
          <cell r="U49" t="str">
            <v>Maa</v>
          </cell>
          <cell r="W49">
            <v>0</v>
          </cell>
          <cell r="X49">
            <v>0</v>
          </cell>
          <cell r="Y49">
            <v>0</v>
          </cell>
        </row>
        <row r="50">
          <cell r="M50">
            <v>0</v>
          </cell>
          <cell r="O50">
            <v>0</v>
          </cell>
          <cell r="P50">
            <v>0</v>
          </cell>
          <cell r="Q50">
            <v>11</v>
          </cell>
          <cell r="R50">
            <v>0</v>
          </cell>
          <cell r="S50">
            <v>0</v>
          </cell>
          <cell r="T50">
            <v>0</v>
          </cell>
          <cell r="U50" t="str">
            <v>Maa</v>
          </cell>
          <cell r="W50">
            <v>0</v>
          </cell>
          <cell r="X50">
            <v>0</v>
          </cell>
          <cell r="Y50">
            <v>0</v>
          </cell>
        </row>
        <row r="51">
          <cell r="M51">
            <v>0</v>
          </cell>
          <cell r="O51">
            <v>0</v>
          </cell>
          <cell r="P51">
            <v>0</v>
          </cell>
          <cell r="Q51">
            <v>11</v>
          </cell>
          <cell r="R51">
            <v>0</v>
          </cell>
          <cell r="S51">
            <v>0</v>
          </cell>
          <cell r="T51">
            <v>0</v>
          </cell>
          <cell r="U51" t="str">
            <v>Maa</v>
          </cell>
          <cell r="W51">
            <v>0</v>
          </cell>
          <cell r="X51">
            <v>0</v>
          </cell>
          <cell r="Y51">
            <v>0</v>
          </cell>
        </row>
        <row r="52">
          <cell r="M52">
            <v>0</v>
          </cell>
          <cell r="O52">
            <v>0</v>
          </cell>
          <cell r="P52">
            <v>0</v>
          </cell>
          <cell r="Q52">
            <v>11</v>
          </cell>
          <cell r="R52">
            <v>0</v>
          </cell>
          <cell r="S52">
            <v>0</v>
          </cell>
          <cell r="T52">
            <v>0</v>
          </cell>
          <cell r="U52" t="str">
            <v>Masinad ja seadmed</v>
          </cell>
          <cell r="W52">
            <v>0</v>
          </cell>
          <cell r="X52">
            <v>0</v>
          </cell>
          <cell r="Y52">
            <v>0</v>
          </cell>
        </row>
        <row r="53">
          <cell r="M53">
            <v>10012</v>
          </cell>
          <cell r="N53">
            <v>7600</v>
          </cell>
          <cell r="O53">
            <v>15</v>
          </cell>
          <cell r="P53">
            <v>1989</v>
          </cell>
          <cell r="Q53">
            <v>12</v>
          </cell>
          <cell r="R53">
            <v>12</v>
          </cell>
          <cell r="S53">
            <v>10012</v>
          </cell>
          <cell r="T53" t="str">
            <v>Masinad ja seadmed</v>
          </cell>
          <cell r="U53" t="str">
            <v>Masinad ja seadmed</v>
          </cell>
          <cell r="W53" t="str">
            <v>Traktor T-40AM</v>
          </cell>
          <cell r="X53" t="str">
            <v>Masinad ja seadmed</v>
          </cell>
          <cell r="Y53" t="str">
            <v>Masinad ja seadmed1989</v>
          </cell>
        </row>
        <row r="54">
          <cell r="M54">
            <v>0</v>
          </cell>
          <cell r="O54">
            <v>0</v>
          </cell>
          <cell r="P54">
            <v>0</v>
          </cell>
          <cell r="Q54">
            <v>12</v>
          </cell>
          <cell r="R54">
            <v>0</v>
          </cell>
          <cell r="S54">
            <v>0</v>
          </cell>
          <cell r="T54">
            <v>0</v>
          </cell>
          <cell r="U54" t="str">
            <v>Masinad ja seadmed</v>
          </cell>
          <cell r="W54">
            <v>0</v>
          </cell>
          <cell r="X54">
            <v>0</v>
          </cell>
          <cell r="Y54">
            <v>0</v>
          </cell>
        </row>
        <row r="55">
          <cell r="M55">
            <v>10013</v>
          </cell>
          <cell r="N55">
            <v>2877</v>
          </cell>
          <cell r="O55">
            <v>15</v>
          </cell>
          <cell r="P55">
            <v>1989</v>
          </cell>
          <cell r="Q55">
            <v>13</v>
          </cell>
          <cell r="R55">
            <v>13</v>
          </cell>
          <cell r="S55">
            <v>10013</v>
          </cell>
          <cell r="T55" t="str">
            <v>Masinad ja seadmed</v>
          </cell>
          <cell r="U55" t="str">
            <v>Masinad ja seadmed</v>
          </cell>
          <cell r="W55" t="str">
            <v>Veeauto KO-502</v>
          </cell>
          <cell r="X55" t="str">
            <v>Masinad ja seadmed</v>
          </cell>
          <cell r="Y55" t="str">
            <v>Masinad ja seadmed1989</v>
          </cell>
        </row>
        <row r="56">
          <cell r="M56">
            <v>0</v>
          </cell>
          <cell r="O56">
            <v>0</v>
          </cell>
          <cell r="P56">
            <v>0</v>
          </cell>
          <cell r="Q56">
            <v>13</v>
          </cell>
          <cell r="R56">
            <v>0</v>
          </cell>
          <cell r="S56">
            <v>0</v>
          </cell>
          <cell r="T56">
            <v>0</v>
          </cell>
          <cell r="U56" t="str">
            <v>Masinad ja seadmed</v>
          </cell>
          <cell r="W56">
            <v>0</v>
          </cell>
          <cell r="X56">
            <v>0</v>
          </cell>
          <cell r="Y56">
            <v>0</v>
          </cell>
        </row>
        <row r="57">
          <cell r="M57">
            <v>10014</v>
          </cell>
          <cell r="N57">
            <v>154590</v>
          </cell>
          <cell r="O57">
            <v>15</v>
          </cell>
          <cell r="P57">
            <v>1996</v>
          </cell>
          <cell r="Q57">
            <v>14</v>
          </cell>
          <cell r="R57">
            <v>14</v>
          </cell>
          <cell r="S57">
            <v>10014</v>
          </cell>
          <cell r="T57" t="str">
            <v>pumpla</v>
          </cell>
          <cell r="U57" t="str">
            <v>Masinad ja seadmed</v>
          </cell>
          <cell r="V57" t="str">
            <v>pumpla</v>
          </cell>
          <cell r="W57" t="str">
            <v>Kanalisatsiooni pump ülepumplas</v>
          </cell>
          <cell r="X57" t="str">
            <v>Masinad ja seadmed</v>
          </cell>
          <cell r="Y57" t="str">
            <v>pumpla1996</v>
          </cell>
        </row>
        <row r="58">
          <cell r="M58">
            <v>0</v>
          </cell>
          <cell r="O58">
            <v>0</v>
          </cell>
          <cell r="P58">
            <v>0</v>
          </cell>
          <cell r="Q58">
            <v>14</v>
          </cell>
          <cell r="R58">
            <v>0</v>
          </cell>
          <cell r="S58">
            <v>0</v>
          </cell>
          <cell r="T58">
            <v>0</v>
          </cell>
          <cell r="U58" t="str">
            <v>Masinad ja seadmed</v>
          </cell>
          <cell r="W58">
            <v>0</v>
          </cell>
          <cell r="X58">
            <v>0</v>
          </cell>
          <cell r="Y58">
            <v>0</v>
          </cell>
        </row>
        <row r="59">
          <cell r="M59">
            <v>10015</v>
          </cell>
          <cell r="N59">
            <v>198445</v>
          </cell>
          <cell r="O59">
            <v>15</v>
          </cell>
          <cell r="P59">
            <v>1996</v>
          </cell>
          <cell r="Q59">
            <v>15</v>
          </cell>
          <cell r="R59">
            <v>15</v>
          </cell>
          <cell r="S59">
            <v>10015</v>
          </cell>
          <cell r="T59" t="str">
            <v>pumpla</v>
          </cell>
          <cell r="U59" t="str">
            <v>Masinad ja seadmed</v>
          </cell>
          <cell r="V59" t="str">
            <v>pumpla</v>
          </cell>
          <cell r="W59" t="str">
            <v>Kanalisatsiooni pump ülepumplas</v>
          </cell>
          <cell r="X59" t="str">
            <v>Masinad ja seadmed</v>
          </cell>
          <cell r="Y59" t="str">
            <v>pumpla1996</v>
          </cell>
        </row>
        <row r="60">
          <cell r="M60">
            <v>0</v>
          </cell>
          <cell r="O60">
            <v>0</v>
          </cell>
          <cell r="P60">
            <v>0</v>
          </cell>
          <cell r="Q60">
            <v>15</v>
          </cell>
          <cell r="R60">
            <v>0</v>
          </cell>
          <cell r="S60">
            <v>0</v>
          </cell>
          <cell r="T60">
            <v>0</v>
          </cell>
          <cell r="U60" t="str">
            <v>Masinad ja seadmed</v>
          </cell>
          <cell r="W60">
            <v>0</v>
          </cell>
          <cell r="X60">
            <v>0</v>
          </cell>
          <cell r="Y60">
            <v>0</v>
          </cell>
        </row>
        <row r="61">
          <cell r="M61">
            <v>10016</v>
          </cell>
          <cell r="N61">
            <v>22308</v>
          </cell>
          <cell r="O61">
            <v>15</v>
          </cell>
          <cell r="P61">
            <v>1997</v>
          </cell>
          <cell r="Q61">
            <v>16</v>
          </cell>
          <cell r="R61">
            <v>16</v>
          </cell>
          <cell r="S61">
            <v>10016</v>
          </cell>
          <cell r="T61" t="str">
            <v>Masinad ja seadmed</v>
          </cell>
          <cell r="U61" t="str">
            <v>Masinad ja seadmed</v>
          </cell>
          <cell r="W61" t="str">
            <v>Plaatvibraator 90 kG</v>
          </cell>
          <cell r="X61" t="str">
            <v>Masinad ja seadmed</v>
          </cell>
          <cell r="Y61" t="str">
            <v>Masinad ja seadmed1997</v>
          </cell>
        </row>
        <row r="62">
          <cell r="M62">
            <v>0</v>
          </cell>
          <cell r="O62">
            <v>0</v>
          </cell>
          <cell r="P62">
            <v>0</v>
          </cell>
          <cell r="Q62">
            <v>16</v>
          </cell>
          <cell r="R62">
            <v>0</v>
          </cell>
          <cell r="S62">
            <v>0</v>
          </cell>
          <cell r="T62">
            <v>0</v>
          </cell>
          <cell r="U62" t="str">
            <v>Masinad ja seadmed</v>
          </cell>
          <cell r="W62">
            <v>0</v>
          </cell>
          <cell r="X62">
            <v>0</v>
          </cell>
          <cell r="Y62">
            <v>0</v>
          </cell>
        </row>
        <row r="63">
          <cell r="M63">
            <v>10017</v>
          </cell>
          <cell r="N63">
            <v>24576</v>
          </cell>
          <cell r="O63">
            <v>15</v>
          </cell>
          <cell r="P63">
            <v>1998</v>
          </cell>
          <cell r="Q63">
            <v>17</v>
          </cell>
          <cell r="R63">
            <v>17</v>
          </cell>
          <cell r="S63">
            <v>10017</v>
          </cell>
          <cell r="T63" t="str">
            <v>Masinad ja seadmed</v>
          </cell>
          <cell r="U63" t="str">
            <v>Masinad ja seadmed</v>
          </cell>
          <cell r="W63" t="str">
            <v>Paljundusmasin Canon NP1215</v>
          </cell>
          <cell r="X63" t="str">
            <v>Masinad ja seadmed</v>
          </cell>
          <cell r="Y63" t="str">
            <v>Masinad ja seadmed1998</v>
          </cell>
        </row>
        <row r="64">
          <cell r="M64">
            <v>0</v>
          </cell>
          <cell r="O64">
            <v>0</v>
          </cell>
          <cell r="P64">
            <v>0</v>
          </cell>
          <cell r="Q64">
            <v>17</v>
          </cell>
          <cell r="R64">
            <v>0</v>
          </cell>
          <cell r="S64">
            <v>0</v>
          </cell>
          <cell r="T64">
            <v>0</v>
          </cell>
          <cell r="U64" t="str">
            <v>Masinad ja seadmed</v>
          </cell>
          <cell r="W64">
            <v>0</v>
          </cell>
          <cell r="X64">
            <v>0</v>
          </cell>
          <cell r="Y64">
            <v>0</v>
          </cell>
        </row>
        <row r="65">
          <cell r="M65">
            <v>10018</v>
          </cell>
          <cell r="N65">
            <v>11300</v>
          </cell>
          <cell r="O65">
            <v>15</v>
          </cell>
          <cell r="P65">
            <v>1998</v>
          </cell>
          <cell r="Q65">
            <v>18</v>
          </cell>
          <cell r="R65">
            <v>18</v>
          </cell>
          <cell r="S65">
            <v>10018</v>
          </cell>
          <cell r="T65" t="str">
            <v>Masinad ja seadmed</v>
          </cell>
          <cell r="U65" t="str">
            <v>Masinad ja seadmed</v>
          </cell>
          <cell r="W65" t="str">
            <v>Tavapaberifaks Canon B110</v>
          </cell>
          <cell r="X65" t="str">
            <v>Masinad ja seadmed</v>
          </cell>
          <cell r="Y65" t="str">
            <v>Masinad ja seadmed1998</v>
          </cell>
        </row>
        <row r="66">
          <cell r="M66">
            <v>0</v>
          </cell>
          <cell r="O66">
            <v>0</v>
          </cell>
          <cell r="P66">
            <v>0</v>
          </cell>
          <cell r="Q66">
            <v>18</v>
          </cell>
          <cell r="R66">
            <v>0</v>
          </cell>
          <cell r="S66">
            <v>0</v>
          </cell>
          <cell r="T66">
            <v>0</v>
          </cell>
          <cell r="U66" t="str">
            <v>Masinad ja seadmed</v>
          </cell>
          <cell r="W66">
            <v>0</v>
          </cell>
          <cell r="X66">
            <v>0</v>
          </cell>
          <cell r="Y66">
            <v>0</v>
          </cell>
        </row>
        <row r="67">
          <cell r="M67">
            <v>10019</v>
          </cell>
          <cell r="N67">
            <v>109000</v>
          </cell>
          <cell r="O67">
            <v>15</v>
          </cell>
          <cell r="P67">
            <v>1998</v>
          </cell>
          <cell r="Q67">
            <v>19</v>
          </cell>
          <cell r="R67">
            <v>19</v>
          </cell>
          <cell r="S67">
            <v>10019</v>
          </cell>
          <cell r="T67" t="str">
            <v>Masinad ja seadmed</v>
          </cell>
          <cell r="U67" t="str">
            <v>Masinad ja seadmed</v>
          </cell>
          <cell r="W67" t="str">
            <v>Seadmed Uue tn. kanal. pumbajaamas</v>
          </cell>
          <cell r="X67" t="str">
            <v>Masinad ja seadmed</v>
          </cell>
          <cell r="Y67" t="str">
            <v>Masinad ja seadmed1998</v>
          </cell>
        </row>
        <row r="68">
          <cell r="M68">
            <v>0</v>
          </cell>
          <cell r="O68">
            <v>0</v>
          </cell>
          <cell r="P68">
            <v>0</v>
          </cell>
          <cell r="Q68">
            <v>19</v>
          </cell>
          <cell r="R68">
            <v>0</v>
          </cell>
          <cell r="S68">
            <v>0</v>
          </cell>
          <cell r="T68">
            <v>0</v>
          </cell>
          <cell r="U68" t="str">
            <v>Masinad ja seadmed</v>
          </cell>
          <cell r="W68">
            <v>0</v>
          </cell>
          <cell r="X68">
            <v>0</v>
          </cell>
          <cell r="Y68">
            <v>0</v>
          </cell>
        </row>
        <row r="69">
          <cell r="M69">
            <v>10020</v>
          </cell>
          <cell r="N69">
            <v>40490</v>
          </cell>
          <cell r="O69">
            <v>15</v>
          </cell>
          <cell r="P69">
            <v>1998</v>
          </cell>
          <cell r="Q69">
            <v>20</v>
          </cell>
          <cell r="R69">
            <v>20</v>
          </cell>
          <cell r="S69">
            <v>10020</v>
          </cell>
          <cell r="T69" t="str">
            <v>Masinad ja seadmed</v>
          </cell>
          <cell r="U69" t="str">
            <v>Masinad ja seadmed</v>
          </cell>
          <cell r="W69" t="str">
            <v>Ekskavaator JUMS 6KL-EO2621</v>
          </cell>
          <cell r="X69" t="str">
            <v>Masinad ja seadmed</v>
          </cell>
          <cell r="Y69" t="str">
            <v>Masinad ja seadmed1998</v>
          </cell>
        </row>
        <row r="70">
          <cell r="M70">
            <v>0</v>
          </cell>
          <cell r="O70">
            <v>0</v>
          </cell>
          <cell r="P70">
            <v>0</v>
          </cell>
          <cell r="Q70">
            <v>20</v>
          </cell>
          <cell r="R70">
            <v>0</v>
          </cell>
          <cell r="S70">
            <v>0</v>
          </cell>
          <cell r="T70">
            <v>0</v>
          </cell>
          <cell r="U70" t="str">
            <v>Masinad ja seadmed</v>
          </cell>
          <cell r="W70">
            <v>0</v>
          </cell>
          <cell r="X70">
            <v>0</v>
          </cell>
          <cell r="Y70">
            <v>0</v>
          </cell>
        </row>
        <row r="71">
          <cell r="M71">
            <v>10021</v>
          </cell>
          <cell r="N71">
            <v>62000</v>
          </cell>
          <cell r="O71">
            <v>15</v>
          </cell>
          <cell r="P71">
            <v>1998</v>
          </cell>
          <cell r="Q71">
            <v>21</v>
          </cell>
          <cell r="R71">
            <v>21</v>
          </cell>
          <cell r="S71">
            <v>10021</v>
          </cell>
          <cell r="T71" t="str">
            <v>pumpla</v>
          </cell>
          <cell r="U71" t="str">
            <v>Masinad ja seadmed</v>
          </cell>
          <cell r="V71" t="str">
            <v>pumpla</v>
          </cell>
          <cell r="W71" t="str">
            <v>Kanalisatsiooni pump AFP ülepumplas</v>
          </cell>
          <cell r="X71" t="str">
            <v>Masinad ja seadmed</v>
          </cell>
          <cell r="Y71" t="str">
            <v>pumpla1998</v>
          </cell>
        </row>
        <row r="72">
          <cell r="M72">
            <v>0</v>
          </cell>
          <cell r="O72">
            <v>0</v>
          </cell>
          <cell r="P72">
            <v>0</v>
          </cell>
          <cell r="Q72">
            <v>21</v>
          </cell>
          <cell r="R72">
            <v>0</v>
          </cell>
          <cell r="S72">
            <v>0</v>
          </cell>
          <cell r="T72">
            <v>0</v>
          </cell>
          <cell r="U72" t="str">
            <v>Masinad ja seadmed</v>
          </cell>
          <cell r="W72">
            <v>0</v>
          </cell>
          <cell r="X72">
            <v>0</v>
          </cell>
          <cell r="Y72">
            <v>0</v>
          </cell>
        </row>
        <row r="73">
          <cell r="M73">
            <v>10022</v>
          </cell>
          <cell r="N73">
            <v>143983</v>
          </cell>
          <cell r="O73">
            <v>15</v>
          </cell>
          <cell r="P73">
            <v>1999</v>
          </cell>
          <cell r="Q73">
            <v>22</v>
          </cell>
          <cell r="R73">
            <v>22</v>
          </cell>
          <cell r="S73">
            <v>10022</v>
          </cell>
          <cell r="T73" t="str">
            <v>Masinad ja seadmed</v>
          </cell>
          <cell r="U73" t="str">
            <v>Masinad ja seadmed</v>
          </cell>
          <cell r="W73" t="str">
            <v>PEUGEOT partner FG190 C1.9 D kaubik</v>
          </cell>
          <cell r="X73" t="str">
            <v>Masinad ja seadmed</v>
          </cell>
          <cell r="Y73" t="str">
            <v>Masinad ja seadmed1999</v>
          </cell>
        </row>
        <row r="74">
          <cell r="M74">
            <v>0</v>
          </cell>
          <cell r="O74">
            <v>0</v>
          </cell>
          <cell r="P74">
            <v>0</v>
          </cell>
          <cell r="Q74">
            <v>22</v>
          </cell>
          <cell r="R74">
            <v>0</v>
          </cell>
          <cell r="S74">
            <v>0</v>
          </cell>
          <cell r="T74">
            <v>0</v>
          </cell>
          <cell r="U74" t="str">
            <v>Masinad ja seadmed</v>
          </cell>
          <cell r="W74">
            <v>0</v>
          </cell>
          <cell r="X74">
            <v>0</v>
          </cell>
          <cell r="Y74">
            <v>0</v>
          </cell>
        </row>
        <row r="75">
          <cell r="M75">
            <v>10023</v>
          </cell>
          <cell r="N75">
            <v>10294</v>
          </cell>
          <cell r="O75">
            <v>15</v>
          </cell>
          <cell r="P75">
            <v>2007</v>
          </cell>
          <cell r="Q75">
            <v>23</v>
          </cell>
          <cell r="R75">
            <v>23</v>
          </cell>
          <cell r="S75">
            <v>10023</v>
          </cell>
          <cell r="T75" t="str">
            <v>Masinad ja seadmed</v>
          </cell>
          <cell r="U75" t="str">
            <v>Masinad ja seadmed</v>
          </cell>
          <cell r="W75">
            <v>0</v>
          </cell>
          <cell r="X75" t="str">
            <v>Masinad ja seadmed</v>
          </cell>
          <cell r="Y75" t="str">
            <v>Masinad ja seadmed2007</v>
          </cell>
        </row>
        <row r="76">
          <cell r="M76">
            <v>0</v>
          </cell>
          <cell r="O76">
            <v>0</v>
          </cell>
          <cell r="P76">
            <v>0</v>
          </cell>
          <cell r="Q76">
            <v>23</v>
          </cell>
          <cell r="R76">
            <v>0</v>
          </cell>
          <cell r="S76">
            <v>0</v>
          </cell>
          <cell r="T76">
            <v>0</v>
          </cell>
          <cell r="U76" t="str">
            <v>Masinad ja seadmed</v>
          </cell>
          <cell r="W76">
            <v>0</v>
          </cell>
          <cell r="X76">
            <v>0</v>
          </cell>
          <cell r="Y76">
            <v>0</v>
          </cell>
        </row>
        <row r="77">
          <cell r="M77">
            <v>0</v>
          </cell>
          <cell r="O77">
            <v>0</v>
          </cell>
          <cell r="P77">
            <v>0</v>
          </cell>
          <cell r="Q77">
            <v>23</v>
          </cell>
          <cell r="R77">
            <v>0</v>
          </cell>
          <cell r="S77">
            <v>0</v>
          </cell>
          <cell r="T77">
            <v>0</v>
          </cell>
          <cell r="U77" t="str">
            <v>Masinad ja seadmed</v>
          </cell>
          <cell r="W77">
            <v>0</v>
          </cell>
          <cell r="X77">
            <v>0</v>
          </cell>
          <cell r="Y77">
            <v>0</v>
          </cell>
        </row>
        <row r="78">
          <cell r="M78">
            <v>10024</v>
          </cell>
          <cell r="N78">
            <v>24000</v>
          </cell>
          <cell r="O78">
            <v>15</v>
          </cell>
          <cell r="P78">
            <v>2003</v>
          </cell>
          <cell r="Q78">
            <v>24</v>
          </cell>
          <cell r="R78">
            <v>24</v>
          </cell>
          <cell r="S78">
            <v>10024</v>
          </cell>
          <cell r="T78" t="str">
            <v>Masinad ja seadmed</v>
          </cell>
          <cell r="U78" t="str">
            <v>Masinad ja seadmed</v>
          </cell>
          <cell r="W78" t="str">
            <v>El.seadmed Petseri tn. pumbamajas</v>
          </cell>
          <cell r="X78" t="str">
            <v>Masinad ja seadmed</v>
          </cell>
          <cell r="Y78" t="str">
            <v>Masinad ja seadmed2003</v>
          </cell>
        </row>
        <row r="79">
          <cell r="M79">
            <v>0</v>
          </cell>
          <cell r="O79">
            <v>0</v>
          </cell>
          <cell r="P79">
            <v>0</v>
          </cell>
          <cell r="Q79">
            <v>24</v>
          </cell>
          <cell r="R79">
            <v>0</v>
          </cell>
          <cell r="S79">
            <v>0</v>
          </cell>
          <cell r="T79">
            <v>0</v>
          </cell>
          <cell r="U79" t="str">
            <v>Masinad ja seadmed</v>
          </cell>
          <cell r="W79">
            <v>0</v>
          </cell>
          <cell r="X79">
            <v>0</v>
          </cell>
          <cell r="Y79">
            <v>0</v>
          </cell>
        </row>
        <row r="80">
          <cell r="M80">
            <v>10025</v>
          </cell>
          <cell r="N80">
            <v>76000</v>
          </cell>
          <cell r="O80">
            <v>15</v>
          </cell>
          <cell r="P80">
            <v>2003</v>
          </cell>
          <cell r="Q80">
            <v>25</v>
          </cell>
          <cell r="R80">
            <v>25</v>
          </cell>
          <cell r="S80">
            <v>10025</v>
          </cell>
          <cell r="T80" t="str">
            <v>Masinad ja seadmed</v>
          </cell>
          <cell r="U80" t="str">
            <v>Masinad ja seadmed</v>
          </cell>
          <cell r="W80" t="str">
            <v>Pumbad Petseri tn. ülepumplas</v>
          </cell>
          <cell r="X80" t="str">
            <v>Masinad ja seadmed</v>
          </cell>
          <cell r="Y80" t="str">
            <v>Masinad ja seadmed2003</v>
          </cell>
        </row>
        <row r="81">
          <cell r="M81">
            <v>0</v>
          </cell>
          <cell r="O81">
            <v>0</v>
          </cell>
          <cell r="P81">
            <v>0</v>
          </cell>
          <cell r="Q81">
            <v>25</v>
          </cell>
          <cell r="R81">
            <v>0</v>
          </cell>
          <cell r="S81">
            <v>0</v>
          </cell>
          <cell r="T81">
            <v>0</v>
          </cell>
          <cell r="U81" t="str">
            <v>Masinad ja seadmed</v>
          </cell>
          <cell r="W81">
            <v>0</v>
          </cell>
          <cell r="X81">
            <v>0</v>
          </cell>
          <cell r="Y81">
            <v>0</v>
          </cell>
        </row>
        <row r="82">
          <cell r="M82">
            <v>10026</v>
          </cell>
          <cell r="N82">
            <v>17280</v>
          </cell>
          <cell r="O82">
            <v>15</v>
          </cell>
          <cell r="P82">
            <v>2003</v>
          </cell>
          <cell r="Q82">
            <v>26</v>
          </cell>
          <cell r="R82">
            <v>26</v>
          </cell>
          <cell r="S82">
            <v>10026</v>
          </cell>
          <cell r="T82" t="str">
            <v>Masinad ja seadmed</v>
          </cell>
          <cell r="U82" t="str">
            <v>Masinad ja seadmed</v>
          </cell>
          <cell r="W82" t="str">
            <v>Raadiojaam Paju veehaardel</v>
          </cell>
          <cell r="X82" t="str">
            <v>Masinad ja seadmed</v>
          </cell>
          <cell r="Y82" t="str">
            <v>Masinad ja seadmed2003</v>
          </cell>
        </row>
        <row r="83">
          <cell r="M83">
            <v>0</v>
          </cell>
          <cell r="O83">
            <v>0</v>
          </cell>
          <cell r="P83">
            <v>0</v>
          </cell>
          <cell r="Q83">
            <v>26</v>
          </cell>
          <cell r="R83">
            <v>0</v>
          </cell>
          <cell r="S83">
            <v>0</v>
          </cell>
          <cell r="T83">
            <v>0</v>
          </cell>
          <cell r="U83" t="str">
            <v>Masinad ja seadmed</v>
          </cell>
          <cell r="W83">
            <v>0</v>
          </cell>
          <cell r="X83">
            <v>0</v>
          </cell>
          <cell r="Y83">
            <v>0</v>
          </cell>
        </row>
        <row r="84">
          <cell r="M84">
            <v>10027</v>
          </cell>
          <cell r="N84">
            <v>75698</v>
          </cell>
          <cell r="O84">
            <v>15</v>
          </cell>
          <cell r="P84">
            <v>2003</v>
          </cell>
          <cell r="Q84">
            <v>27</v>
          </cell>
          <cell r="R84">
            <v>27</v>
          </cell>
          <cell r="S84">
            <v>10027</v>
          </cell>
          <cell r="T84" t="str">
            <v>Masinad ja seadmed</v>
          </cell>
          <cell r="U84" t="str">
            <v>Masinad ja seadmed</v>
          </cell>
          <cell r="W84" t="str">
            <v>Assenisatsiooniauto 126 GAC</v>
          </cell>
          <cell r="X84" t="str">
            <v>Masinad ja seadmed</v>
          </cell>
          <cell r="Y84" t="str">
            <v>Masinad ja seadmed2003</v>
          </cell>
        </row>
        <row r="85">
          <cell r="M85">
            <v>0</v>
          </cell>
          <cell r="O85">
            <v>0</v>
          </cell>
          <cell r="P85">
            <v>0</v>
          </cell>
          <cell r="Q85">
            <v>27</v>
          </cell>
          <cell r="R85">
            <v>0</v>
          </cell>
          <cell r="S85">
            <v>0</v>
          </cell>
          <cell r="T85">
            <v>0</v>
          </cell>
          <cell r="U85" t="str">
            <v>Masinad ja seadmed</v>
          </cell>
          <cell r="W85">
            <v>0</v>
          </cell>
          <cell r="X85">
            <v>0</v>
          </cell>
          <cell r="Y85">
            <v>0</v>
          </cell>
        </row>
        <row r="86">
          <cell r="M86">
            <v>10028</v>
          </cell>
          <cell r="N86">
            <v>100000</v>
          </cell>
          <cell r="O86">
            <v>15</v>
          </cell>
          <cell r="P86">
            <v>2004</v>
          </cell>
          <cell r="Q86">
            <v>28</v>
          </cell>
          <cell r="R86">
            <v>28</v>
          </cell>
          <cell r="S86">
            <v>10028</v>
          </cell>
          <cell r="T86" t="str">
            <v>Masinad ja seadmed</v>
          </cell>
          <cell r="U86" t="str">
            <v>Masinad ja seadmed</v>
          </cell>
          <cell r="W86" t="str">
            <v>Madalsurvepuhur TF</v>
          </cell>
          <cell r="X86" t="str">
            <v>Masinad ja seadmed</v>
          </cell>
          <cell r="Y86" t="str">
            <v>Masinad ja seadmed2004</v>
          </cell>
        </row>
        <row r="87">
          <cell r="M87">
            <v>0</v>
          </cell>
          <cell r="O87">
            <v>0</v>
          </cell>
          <cell r="P87">
            <v>0</v>
          </cell>
          <cell r="Q87">
            <v>28</v>
          </cell>
          <cell r="R87">
            <v>0</v>
          </cell>
          <cell r="S87">
            <v>0</v>
          </cell>
          <cell r="T87">
            <v>0</v>
          </cell>
          <cell r="U87" t="str">
            <v>Masinad ja seadmed</v>
          </cell>
          <cell r="W87">
            <v>0</v>
          </cell>
          <cell r="X87">
            <v>0</v>
          </cell>
          <cell r="Y87">
            <v>0</v>
          </cell>
        </row>
        <row r="88">
          <cell r="M88">
            <v>10029</v>
          </cell>
          <cell r="N88">
            <v>99000</v>
          </cell>
          <cell r="O88">
            <v>15</v>
          </cell>
          <cell r="P88">
            <v>2004</v>
          </cell>
          <cell r="Q88">
            <v>29</v>
          </cell>
          <cell r="R88">
            <v>29</v>
          </cell>
          <cell r="S88">
            <v>10029</v>
          </cell>
          <cell r="T88" t="str">
            <v>Masinad ja seadmed</v>
          </cell>
          <cell r="U88" t="str">
            <v>Masinad ja seadmed</v>
          </cell>
          <cell r="W88" t="str">
            <v>Madalsurvepuhur TF130S-130</v>
          </cell>
          <cell r="X88" t="str">
            <v>Masinad ja seadmed</v>
          </cell>
          <cell r="Y88" t="str">
            <v>Masinad ja seadmed2004</v>
          </cell>
        </row>
        <row r="89">
          <cell r="M89">
            <v>0</v>
          </cell>
          <cell r="O89">
            <v>0</v>
          </cell>
          <cell r="P89">
            <v>0</v>
          </cell>
          <cell r="Q89">
            <v>29</v>
          </cell>
          <cell r="R89">
            <v>0</v>
          </cell>
          <cell r="S89">
            <v>0</v>
          </cell>
          <cell r="T89">
            <v>0</v>
          </cell>
          <cell r="U89" t="str">
            <v>Masinad ja seadmed</v>
          </cell>
          <cell r="W89">
            <v>0</v>
          </cell>
          <cell r="X89">
            <v>0</v>
          </cell>
          <cell r="Y89">
            <v>0</v>
          </cell>
        </row>
        <row r="90">
          <cell r="M90">
            <v>10030</v>
          </cell>
          <cell r="N90">
            <v>215606</v>
          </cell>
          <cell r="O90">
            <v>15</v>
          </cell>
          <cell r="P90">
            <v>2004</v>
          </cell>
          <cell r="Q90">
            <v>30</v>
          </cell>
          <cell r="R90">
            <v>30</v>
          </cell>
          <cell r="S90">
            <v>10030</v>
          </cell>
          <cell r="T90" t="str">
            <v>Masinad ja seadmed</v>
          </cell>
          <cell r="U90" t="str">
            <v>Masinad ja seadmed</v>
          </cell>
          <cell r="W90" t="str">
            <v>Madalsurvepuhur RSR-150</v>
          </cell>
          <cell r="X90" t="str">
            <v>Masinad ja seadmed</v>
          </cell>
          <cell r="Y90" t="str">
            <v>Masinad ja seadmed2004</v>
          </cell>
        </row>
        <row r="91">
          <cell r="M91">
            <v>0</v>
          </cell>
          <cell r="O91">
            <v>0</v>
          </cell>
          <cell r="P91">
            <v>0</v>
          </cell>
          <cell r="Q91">
            <v>30</v>
          </cell>
          <cell r="R91">
            <v>0</v>
          </cell>
          <cell r="S91">
            <v>0</v>
          </cell>
          <cell r="T91">
            <v>0</v>
          </cell>
          <cell r="U91" t="str">
            <v>Masinad ja seadmed</v>
          </cell>
          <cell r="W91">
            <v>0</v>
          </cell>
          <cell r="X91">
            <v>0</v>
          </cell>
          <cell r="Y91">
            <v>0</v>
          </cell>
        </row>
        <row r="92">
          <cell r="M92">
            <v>10031</v>
          </cell>
          <cell r="N92">
            <v>215606</v>
          </cell>
          <cell r="O92">
            <v>15</v>
          </cell>
          <cell r="P92">
            <v>2004</v>
          </cell>
          <cell r="Q92">
            <v>31</v>
          </cell>
          <cell r="R92">
            <v>31</v>
          </cell>
          <cell r="S92">
            <v>10031</v>
          </cell>
          <cell r="T92" t="str">
            <v>Masinad ja seadmed</v>
          </cell>
          <cell r="U92" t="str">
            <v>Masinad ja seadmed</v>
          </cell>
          <cell r="W92" t="str">
            <v>Madalsurvepuhur  RSR-150</v>
          </cell>
          <cell r="X92" t="str">
            <v>Masinad ja seadmed</v>
          </cell>
          <cell r="Y92" t="str">
            <v>Masinad ja seadmed2004</v>
          </cell>
        </row>
        <row r="93">
          <cell r="M93">
            <v>0</v>
          </cell>
          <cell r="O93">
            <v>0</v>
          </cell>
          <cell r="P93">
            <v>0</v>
          </cell>
          <cell r="Q93">
            <v>31</v>
          </cell>
          <cell r="R93">
            <v>0</v>
          </cell>
          <cell r="S93">
            <v>0</v>
          </cell>
          <cell r="T93">
            <v>0</v>
          </cell>
          <cell r="U93" t="str">
            <v>Masinad ja seadmed</v>
          </cell>
          <cell r="W93">
            <v>0</v>
          </cell>
          <cell r="X93">
            <v>0</v>
          </cell>
          <cell r="Y93">
            <v>0</v>
          </cell>
        </row>
        <row r="94">
          <cell r="M94">
            <v>10032</v>
          </cell>
          <cell r="N94">
            <v>0</v>
          </cell>
          <cell r="O94">
            <v>15</v>
          </cell>
          <cell r="P94">
            <v>2004</v>
          </cell>
          <cell r="Q94">
            <v>32</v>
          </cell>
          <cell r="R94">
            <v>32</v>
          </cell>
          <cell r="S94">
            <v>10032</v>
          </cell>
          <cell r="T94" t="str">
            <v>Masinad ja seadmed</v>
          </cell>
          <cell r="U94" t="str">
            <v>Masinad ja seadmed</v>
          </cell>
          <cell r="W94" t="str">
            <v>Reoveepuhasti difuuserid</v>
          </cell>
          <cell r="X94" t="str">
            <v>Masinad ja seadmed</v>
          </cell>
          <cell r="Y94" t="str">
            <v>Masinad ja seadmed2004</v>
          </cell>
        </row>
        <row r="95">
          <cell r="M95">
            <v>0</v>
          </cell>
          <cell r="O95">
            <v>0</v>
          </cell>
          <cell r="P95">
            <v>0</v>
          </cell>
          <cell r="Q95">
            <v>32</v>
          </cell>
          <cell r="R95">
            <v>0</v>
          </cell>
          <cell r="S95">
            <v>0</v>
          </cell>
          <cell r="T95">
            <v>0</v>
          </cell>
          <cell r="U95" t="str">
            <v>Masinad ja seadmed</v>
          </cell>
          <cell r="W95">
            <v>0</v>
          </cell>
          <cell r="X95">
            <v>0</v>
          </cell>
          <cell r="Y95">
            <v>0</v>
          </cell>
        </row>
        <row r="96">
          <cell r="M96">
            <v>10033</v>
          </cell>
          <cell r="N96">
            <v>308350</v>
          </cell>
          <cell r="O96">
            <v>15</v>
          </cell>
          <cell r="P96">
            <v>2007</v>
          </cell>
          <cell r="Q96">
            <v>33</v>
          </cell>
          <cell r="R96">
            <v>33</v>
          </cell>
          <cell r="S96">
            <v>10033</v>
          </cell>
          <cell r="T96" t="str">
            <v>Masinad ja seadmed</v>
          </cell>
          <cell r="U96" t="str">
            <v>Masinad ja seadmed</v>
          </cell>
          <cell r="W96">
            <v>0</v>
          </cell>
          <cell r="X96" t="str">
            <v>Masinad ja seadmed</v>
          </cell>
          <cell r="Y96" t="str">
            <v>Masinad ja seadmed2007</v>
          </cell>
        </row>
        <row r="97">
          <cell r="M97">
            <v>0</v>
          </cell>
          <cell r="O97">
            <v>0</v>
          </cell>
          <cell r="P97">
            <v>0</v>
          </cell>
          <cell r="Q97">
            <v>33</v>
          </cell>
          <cell r="R97">
            <v>0</v>
          </cell>
          <cell r="S97">
            <v>0</v>
          </cell>
          <cell r="T97">
            <v>0</v>
          </cell>
          <cell r="U97" t="str">
            <v>Masinad ja seadmed</v>
          </cell>
          <cell r="W97">
            <v>0</v>
          </cell>
          <cell r="X97">
            <v>0</v>
          </cell>
          <cell r="Y97">
            <v>0</v>
          </cell>
        </row>
        <row r="98">
          <cell r="M98">
            <v>0</v>
          </cell>
          <cell r="O98">
            <v>0</v>
          </cell>
          <cell r="P98">
            <v>0</v>
          </cell>
          <cell r="Q98">
            <v>33</v>
          </cell>
          <cell r="R98">
            <v>0</v>
          </cell>
          <cell r="S98">
            <v>0</v>
          </cell>
          <cell r="T98">
            <v>0</v>
          </cell>
          <cell r="U98" t="str">
            <v>Masinad ja seadmed</v>
          </cell>
          <cell r="W98">
            <v>0</v>
          </cell>
          <cell r="X98">
            <v>0</v>
          </cell>
          <cell r="Y98">
            <v>0</v>
          </cell>
        </row>
        <row r="99">
          <cell r="M99">
            <v>10034</v>
          </cell>
          <cell r="N99">
            <v>394068</v>
          </cell>
          <cell r="O99">
            <v>15</v>
          </cell>
          <cell r="P99">
            <v>2004</v>
          </cell>
          <cell r="Q99">
            <v>34</v>
          </cell>
          <cell r="R99">
            <v>34</v>
          </cell>
          <cell r="S99">
            <v>10034</v>
          </cell>
          <cell r="T99" t="str">
            <v>Masinad ja seadmed</v>
          </cell>
          <cell r="U99" t="str">
            <v>Masinad ja seadmed</v>
          </cell>
          <cell r="W99" t="str">
            <v>Mikrobuss FORD TRANSIT</v>
          </cell>
          <cell r="X99" t="str">
            <v>Masinad ja seadmed</v>
          </cell>
          <cell r="Y99" t="str">
            <v>Masinad ja seadmed2004</v>
          </cell>
        </row>
        <row r="100">
          <cell r="M100">
            <v>0</v>
          </cell>
          <cell r="O100">
            <v>0</v>
          </cell>
          <cell r="P100">
            <v>0</v>
          </cell>
          <cell r="Q100">
            <v>34</v>
          </cell>
          <cell r="R100">
            <v>0</v>
          </cell>
          <cell r="S100">
            <v>0</v>
          </cell>
          <cell r="T100">
            <v>0</v>
          </cell>
          <cell r="U100" t="str">
            <v>Masinad ja seadmed</v>
          </cell>
          <cell r="W100">
            <v>0</v>
          </cell>
          <cell r="X100">
            <v>0</v>
          </cell>
          <cell r="Y100">
            <v>0</v>
          </cell>
        </row>
        <row r="101">
          <cell r="M101">
            <v>10035</v>
          </cell>
          <cell r="N101">
            <v>14800</v>
          </cell>
          <cell r="O101">
            <v>15</v>
          </cell>
          <cell r="P101">
            <v>2004</v>
          </cell>
          <cell r="Q101">
            <v>35</v>
          </cell>
          <cell r="R101">
            <v>35</v>
          </cell>
          <cell r="S101">
            <v>10035</v>
          </cell>
          <cell r="T101" t="str">
            <v>Masinad ja seadmed</v>
          </cell>
          <cell r="U101" t="str">
            <v>Masinad ja seadmed</v>
          </cell>
          <cell r="W101" t="str">
            <v>Vibroplaat 400 mm</v>
          </cell>
          <cell r="X101" t="str">
            <v>Masinad ja seadmed</v>
          </cell>
          <cell r="Y101" t="str">
            <v>Masinad ja seadmed2004</v>
          </cell>
        </row>
        <row r="102">
          <cell r="M102">
            <v>0</v>
          </cell>
          <cell r="O102">
            <v>0</v>
          </cell>
          <cell r="P102">
            <v>0</v>
          </cell>
          <cell r="Q102">
            <v>35</v>
          </cell>
          <cell r="R102">
            <v>0</v>
          </cell>
          <cell r="S102">
            <v>0</v>
          </cell>
          <cell r="T102">
            <v>0</v>
          </cell>
          <cell r="U102" t="str">
            <v>Masinad ja seadmed</v>
          </cell>
          <cell r="W102">
            <v>0</v>
          </cell>
          <cell r="X102">
            <v>0</v>
          </cell>
          <cell r="Y102">
            <v>0</v>
          </cell>
        </row>
        <row r="103">
          <cell r="M103">
            <v>10036</v>
          </cell>
          <cell r="N103">
            <v>24200</v>
          </cell>
          <cell r="O103">
            <v>15</v>
          </cell>
          <cell r="P103">
            <v>2004</v>
          </cell>
          <cell r="Q103">
            <v>36</v>
          </cell>
          <cell r="R103">
            <v>36</v>
          </cell>
          <cell r="S103">
            <v>10036</v>
          </cell>
          <cell r="T103" t="str">
            <v>Masinad ja seadmed</v>
          </cell>
          <cell r="U103" t="str">
            <v>Masinad ja seadmed</v>
          </cell>
          <cell r="W103" t="str">
            <v>Vibroplaat 150 mm</v>
          </cell>
          <cell r="X103" t="str">
            <v>Masinad ja seadmed</v>
          </cell>
          <cell r="Y103" t="str">
            <v>Masinad ja seadmed2004</v>
          </cell>
        </row>
        <row r="104">
          <cell r="M104">
            <v>0</v>
          </cell>
          <cell r="O104">
            <v>0</v>
          </cell>
          <cell r="P104">
            <v>0</v>
          </cell>
          <cell r="Q104">
            <v>36</v>
          </cell>
          <cell r="R104">
            <v>0</v>
          </cell>
          <cell r="S104">
            <v>0</v>
          </cell>
          <cell r="T104">
            <v>0</v>
          </cell>
          <cell r="U104" t="str">
            <v>Masinad ja seadmed</v>
          </cell>
          <cell r="W104">
            <v>0</v>
          </cell>
          <cell r="X104">
            <v>0</v>
          </cell>
          <cell r="Y104">
            <v>0</v>
          </cell>
        </row>
        <row r="105">
          <cell r="M105">
            <v>10037</v>
          </cell>
          <cell r="N105">
            <v>25000</v>
          </cell>
          <cell r="O105">
            <v>15</v>
          </cell>
          <cell r="P105">
            <v>2004</v>
          </cell>
          <cell r="Q105">
            <v>37</v>
          </cell>
          <cell r="R105">
            <v>37</v>
          </cell>
          <cell r="S105">
            <v>10037</v>
          </cell>
          <cell r="T105" t="str">
            <v>Masinad ja seadmed</v>
          </cell>
          <cell r="U105" t="str">
            <v>Masinad ja seadmed</v>
          </cell>
          <cell r="W105" t="str">
            <v>Asfaldisaag</v>
          </cell>
          <cell r="X105" t="str">
            <v>Masinad ja seadmed</v>
          </cell>
          <cell r="Y105" t="str">
            <v>Masinad ja seadmed2004</v>
          </cell>
        </row>
        <row r="106">
          <cell r="M106">
            <v>0</v>
          </cell>
          <cell r="O106">
            <v>0</v>
          </cell>
          <cell r="P106">
            <v>0</v>
          </cell>
          <cell r="Q106">
            <v>37</v>
          </cell>
          <cell r="R106">
            <v>0</v>
          </cell>
          <cell r="S106">
            <v>0</v>
          </cell>
          <cell r="T106">
            <v>0</v>
          </cell>
          <cell r="U106" t="str">
            <v>Masinad ja seadmed</v>
          </cell>
          <cell r="W106">
            <v>0</v>
          </cell>
          <cell r="X106">
            <v>0</v>
          </cell>
          <cell r="Y106">
            <v>0</v>
          </cell>
        </row>
        <row r="107">
          <cell r="M107">
            <v>10038</v>
          </cell>
          <cell r="N107">
            <v>59295</v>
          </cell>
          <cell r="O107">
            <v>15</v>
          </cell>
          <cell r="P107">
            <v>2004</v>
          </cell>
          <cell r="Q107">
            <v>38</v>
          </cell>
          <cell r="R107">
            <v>38</v>
          </cell>
          <cell r="S107">
            <v>10038</v>
          </cell>
          <cell r="T107" t="str">
            <v>Masinad ja seadmed</v>
          </cell>
          <cell r="U107" t="str">
            <v>Masinad ja seadmed</v>
          </cell>
          <cell r="W107" t="str">
            <v>Vibroplaat 650 mm</v>
          </cell>
          <cell r="X107" t="str">
            <v>Masinad ja seadmed</v>
          </cell>
          <cell r="Y107" t="str">
            <v>Masinad ja seadmed2004</v>
          </cell>
        </row>
        <row r="108">
          <cell r="M108">
            <v>0</v>
          </cell>
          <cell r="O108">
            <v>0</v>
          </cell>
          <cell r="P108">
            <v>0</v>
          </cell>
          <cell r="Q108">
            <v>38</v>
          </cell>
          <cell r="R108">
            <v>0</v>
          </cell>
          <cell r="S108">
            <v>0</v>
          </cell>
          <cell r="T108">
            <v>0</v>
          </cell>
          <cell r="U108" t="str">
            <v>Masinad ja seadmed</v>
          </cell>
          <cell r="W108">
            <v>0</v>
          </cell>
          <cell r="X108">
            <v>0</v>
          </cell>
          <cell r="Y108">
            <v>0</v>
          </cell>
        </row>
        <row r="109">
          <cell r="M109">
            <v>10039</v>
          </cell>
          <cell r="N109">
            <v>175870</v>
          </cell>
          <cell r="O109">
            <v>15</v>
          </cell>
          <cell r="P109">
            <v>2004</v>
          </cell>
          <cell r="Q109">
            <v>39</v>
          </cell>
          <cell r="R109">
            <v>39</v>
          </cell>
          <cell r="S109">
            <v>10039</v>
          </cell>
          <cell r="T109" t="str">
            <v>Masinad ja seadmed</v>
          </cell>
          <cell r="U109" t="str">
            <v>Masinad ja seadmed</v>
          </cell>
          <cell r="W109" t="str">
            <v>Veetorustike lekete otsimise korrel</v>
          </cell>
          <cell r="X109" t="str">
            <v>Masinad ja seadmed</v>
          </cell>
          <cell r="Y109" t="str">
            <v>Masinad ja seadmed2004</v>
          </cell>
        </row>
        <row r="110">
          <cell r="M110">
            <v>0</v>
          </cell>
          <cell r="O110">
            <v>0</v>
          </cell>
          <cell r="P110">
            <v>0</v>
          </cell>
          <cell r="Q110">
            <v>39</v>
          </cell>
          <cell r="R110">
            <v>0</v>
          </cell>
          <cell r="S110">
            <v>0</v>
          </cell>
          <cell r="T110">
            <v>0</v>
          </cell>
          <cell r="U110" t="str">
            <v>Masinad ja seadmed</v>
          </cell>
          <cell r="W110">
            <v>0</v>
          </cell>
          <cell r="X110">
            <v>0</v>
          </cell>
          <cell r="Y110">
            <v>0</v>
          </cell>
        </row>
        <row r="111">
          <cell r="M111">
            <v>10040</v>
          </cell>
          <cell r="N111">
            <v>715000</v>
          </cell>
          <cell r="O111">
            <v>15</v>
          </cell>
          <cell r="P111">
            <v>2005</v>
          </cell>
          <cell r="Q111">
            <v>40</v>
          </cell>
          <cell r="R111">
            <v>40</v>
          </cell>
          <cell r="S111">
            <v>10040</v>
          </cell>
          <cell r="T111" t="str">
            <v>Masinad ja seadmed</v>
          </cell>
          <cell r="U111" t="str">
            <v>Masinad ja seadmed</v>
          </cell>
          <cell r="W111" t="str">
            <v>Ekskavaator-laadur NEW Holland LB 9</v>
          </cell>
          <cell r="X111" t="str">
            <v>Masinad ja seadmed</v>
          </cell>
          <cell r="Y111" t="str">
            <v>Masinad ja seadmed2005</v>
          </cell>
        </row>
        <row r="112">
          <cell r="M112">
            <v>0</v>
          </cell>
          <cell r="O112">
            <v>0</v>
          </cell>
          <cell r="P112">
            <v>0</v>
          </cell>
          <cell r="Q112">
            <v>40</v>
          </cell>
          <cell r="R112">
            <v>0</v>
          </cell>
          <cell r="S112">
            <v>0</v>
          </cell>
          <cell r="T112">
            <v>0</v>
          </cell>
          <cell r="U112" t="str">
            <v>Masinad ja seadmed</v>
          </cell>
          <cell r="W112">
            <v>0</v>
          </cell>
          <cell r="X112">
            <v>0</v>
          </cell>
          <cell r="Y112">
            <v>0</v>
          </cell>
        </row>
        <row r="113">
          <cell r="M113">
            <v>10041</v>
          </cell>
          <cell r="N113">
            <v>2655586</v>
          </cell>
          <cell r="O113">
            <v>15</v>
          </cell>
          <cell r="P113">
            <v>2005</v>
          </cell>
          <cell r="Q113">
            <v>41</v>
          </cell>
          <cell r="R113">
            <v>41</v>
          </cell>
          <cell r="S113">
            <v>10041</v>
          </cell>
          <cell r="T113" t="str">
            <v>Masinad ja seadmed</v>
          </cell>
          <cell r="U113" t="str">
            <v>Masinad ja seadmed</v>
          </cell>
          <cell r="W113" t="str">
            <v>Kanalisats. survepesu paakauto MAN</v>
          </cell>
          <cell r="X113" t="str">
            <v>Masinad ja seadmed</v>
          </cell>
          <cell r="Y113" t="str">
            <v>Masinad ja seadmed2005</v>
          </cell>
        </row>
        <row r="114">
          <cell r="M114">
            <v>0</v>
          </cell>
          <cell r="O114">
            <v>0</v>
          </cell>
          <cell r="P114">
            <v>0</v>
          </cell>
          <cell r="Q114">
            <v>41</v>
          </cell>
          <cell r="R114">
            <v>0</v>
          </cell>
          <cell r="S114">
            <v>0</v>
          </cell>
          <cell r="T114">
            <v>0</v>
          </cell>
          <cell r="U114" t="str">
            <v>Masinad ja seadmed</v>
          </cell>
          <cell r="W114">
            <v>0</v>
          </cell>
          <cell r="X114">
            <v>0</v>
          </cell>
          <cell r="Y114">
            <v>0</v>
          </cell>
        </row>
        <row r="115">
          <cell r="M115">
            <v>10042</v>
          </cell>
          <cell r="N115">
            <v>144068</v>
          </cell>
          <cell r="O115">
            <v>15</v>
          </cell>
          <cell r="P115">
            <v>2005</v>
          </cell>
          <cell r="Q115">
            <v>42</v>
          </cell>
          <cell r="R115">
            <v>42</v>
          </cell>
          <cell r="S115">
            <v>10042</v>
          </cell>
          <cell r="T115" t="str">
            <v>Masinad ja seadmed</v>
          </cell>
          <cell r="U115" t="str">
            <v>Masinad ja seadmed</v>
          </cell>
          <cell r="W115" t="str">
            <v>Traktor MTZ 82.1</v>
          </cell>
          <cell r="X115" t="str">
            <v>Masinad ja seadmed</v>
          </cell>
          <cell r="Y115" t="str">
            <v>Masinad ja seadmed2005</v>
          </cell>
        </row>
        <row r="116">
          <cell r="M116">
            <v>0</v>
          </cell>
          <cell r="O116">
            <v>0</v>
          </cell>
          <cell r="P116">
            <v>0</v>
          </cell>
          <cell r="Q116">
            <v>42</v>
          </cell>
          <cell r="R116">
            <v>0</v>
          </cell>
          <cell r="S116">
            <v>0</v>
          </cell>
          <cell r="T116">
            <v>0</v>
          </cell>
          <cell r="U116" t="str">
            <v>Masinad ja seadmed</v>
          </cell>
          <cell r="W116">
            <v>0</v>
          </cell>
          <cell r="X116">
            <v>0</v>
          </cell>
          <cell r="Y116">
            <v>0</v>
          </cell>
        </row>
        <row r="117">
          <cell r="M117">
            <v>10043</v>
          </cell>
          <cell r="N117">
            <v>42000</v>
          </cell>
          <cell r="O117">
            <v>15</v>
          </cell>
          <cell r="P117">
            <v>2005</v>
          </cell>
          <cell r="Q117">
            <v>43</v>
          </cell>
          <cell r="R117">
            <v>43</v>
          </cell>
          <cell r="S117">
            <v>10043</v>
          </cell>
          <cell r="T117" t="str">
            <v>Masinad ja seadmed</v>
          </cell>
          <cell r="U117" t="str">
            <v>Masinad ja seadmed</v>
          </cell>
          <cell r="W117" t="str">
            <v>El. keevia aparaat koos kohvriga</v>
          </cell>
          <cell r="X117" t="str">
            <v>Masinad ja seadmed</v>
          </cell>
          <cell r="Y117" t="str">
            <v>Masinad ja seadmed2005</v>
          </cell>
        </row>
        <row r="118">
          <cell r="M118">
            <v>0</v>
          </cell>
          <cell r="O118">
            <v>0</v>
          </cell>
          <cell r="P118">
            <v>0</v>
          </cell>
          <cell r="Q118">
            <v>43</v>
          </cell>
          <cell r="R118">
            <v>0</v>
          </cell>
          <cell r="S118">
            <v>0</v>
          </cell>
          <cell r="T118">
            <v>0</v>
          </cell>
          <cell r="U118" t="str">
            <v>Masinad ja seadmed</v>
          </cell>
          <cell r="W118">
            <v>0</v>
          </cell>
          <cell r="X118">
            <v>0</v>
          </cell>
          <cell r="Y118">
            <v>0</v>
          </cell>
        </row>
        <row r="119">
          <cell r="M119">
            <v>10044</v>
          </cell>
          <cell r="N119">
            <v>30000</v>
          </cell>
          <cell r="O119">
            <v>15</v>
          </cell>
          <cell r="P119">
            <v>2005</v>
          </cell>
          <cell r="Q119">
            <v>44</v>
          </cell>
          <cell r="R119">
            <v>44</v>
          </cell>
          <cell r="S119">
            <v>10044</v>
          </cell>
          <cell r="T119" t="str">
            <v>Masinad ja seadmed</v>
          </cell>
          <cell r="U119" t="str">
            <v>Masinad ja seadmed</v>
          </cell>
          <cell r="W119" t="str">
            <v>Elektriseadm Lõuna tn. reoveepumpla</v>
          </cell>
          <cell r="X119" t="str">
            <v>Masinad ja seadmed</v>
          </cell>
          <cell r="Y119" t="str">
            <v>Masinad ja seadmed2005</v>
          </cell>
        </row>
        <row r="120">
          <cell r="M120">
            <v>0</v>
          </cell>
          <cell r="O120">
            <v>0</v>
          </cell>
          <cell r="P120">
            <v>0</v>
          </cell>
          <cell r="Q120">
            <v>44</v>
          </cell>
          <cell r="R120">
            <v>0</v>
          </cell>
          <cell r="S120">
            <v>0</v>
          </cell>
          <cell r="T120">
            <v>0</v>
          </cell>
          <cell r="U120" t="str">
            <v>Masinad ja seadmed</v>
          </cell>
          <cell r="W120">
            <v>0</v>
          </cell>
          <cell r="X120">
            <v>0</v>
          </cell>
          <cell r="Y120">
            <v>0</v>
          </cell>
        </row>
        <row r="121">
          <cell r="M121">
            <v>10045</v>
          </cell>
          <cell r="N121">
            <v>80000</v>
          </cell>
          <cell r="O121">
            <v>15</v>
          </cell>
          <cell r="P121">
            <v>2005</v>
          </cell>
          <cell r="Q121">
            <v>45</v>
          </cell>
          <cell r="R121">
            <v>45</v>
          </cell>
          <cell r="S121">
            <v>10045</v>
          </cell>
          <cell r="T121" t="str">
            <v>Masinad ja seadmed</v>
          </cell>
          <cell r="U121" t="str">
            <v>Masinad ja seadmed</v>
          </cell>
          <cell r="W121" t="str">
            <v>Reoveepumbad Lõuna tn.reoveepumplas</v>
          </cell>
          <cell r="X121" t="str">
            <v>Masinad ja seadmed</v>
          </cell>
          <cell r="Y121" t="str">
            <v>Masinad ja seadmed2005</v>
          </cell>
        </row>
        <row r="122">
          <cell r="M122">
            <v>0</v>
          </cell>
          <cell r="O122">
            <v>0</v>
          </cell>
          <cell r="P122">
            <v>0</v>
          </cell>
          <cell r="Q122">
            <v>45</v>
          </cell>
          <cell r="R122">
            <v>0</v>
          </cell>
          <cell r="S122">
            <v>0</v>
          </cell>
          <cell r="T122">
            <v>0</v>
          </cell>
          <cell r="U122" t="str">
            <v>Masinad ja seadmed</v>
          </cell>
          <cell r="W122">
            <v>0</v>
          </cell>
          <cell r="X122">
            <v>0</v>
          </cell>
          <cell r="Y122">
            <v>0</v>
          </cell>
        </row>
        <row r="123">
          <cell r="M123">
            <v>10046</v>
          </cell>
          <cell r="N123">
            <v>30000</v>
          </cell>
          <cell r="O123">
            <v>15</v>
          </cell>
          <cell r="P123">
            <v>2005</v>
          </cell>
          <cell r="Q123">
            <v>46</v>
          </cell>
          <cell r="R123">
            <v>46</v>
          </cell>
          <cell r="S123">
            <v>10046</v>
          </cell>
          <cell r="T123" t="str">
            <v>Masinad ja seadmed</v>
          </cell>
          <cell r="U123" t="str">
            <v>Masinad ja seadmed</v>
          </cell>
          <cell r="W123" t="str">
            <v>EL.seadmed Kolde tn. reoveepumplas</v>
          </cell>
          <cell r="X123" t="str">
            <v>Masinad ja seadmed</v>
          </cell>
          <cell r="Y123" t="str">
            <v>Masinad ja seadmed2005</v>
          </cell>
        </row>
        <row r="124">
          <cell r="M124">
            <v>0</v>
          </cell>
          <cell r="O124">
            <v>0</v>
          </cell>
          <cell r="P124">
            <v>0</v>
          </cell>
          <cell r="Q124">
            <v>46</v>
          </cell>
          <cell r="R124">
            <v>0</v>
          </cell>
          <cell r="S124">
            <v>0</v>
          </cell>
          <cell r="T124">
            <v>0</v>
          </cell>
          <cell r="U124" t="str">
            <v>Masinad ja seadmed</v>
          </cell>
          <cell r="W124">
            <v>0</v>
          </cell>
          <cell r="X124">
            <v>0</v>
          </cell>
          <cell r="Y124">
            <v>0</v>
          </cell>
        </row>
        <row r="125">
          <cell r="M125">
            <v>10047</v>
          </cell>
          <cell r="N125">
            <v>80000</v>
          </cell>
          <cell r="O125">
            <v>15</v>
          </cell>
          <cell r="P125">
            <v>2005</v>
          </cell>
          <cell r="Q125">
            <v>47</v>
          </cell>
          <cell r="R125">
            <v>47</v>
          </cell>
          <cell r="S125">
            <v>10047</v>
          </cell>
          <cell r="T125" t="str">
            <v>Masinad ja seadmed</v>
          </cell>
          <cell r="U125" t="str">
            <v>Masinad ja seadmed</v>
          </cell>
          <cell r="W125" t="str">
            <v>Reoveepumbad Kolde tn. pumplas</v>
          </cell>
          <cell r="X125" t="str">
            <v>Masinad ja seadmed</v>
          </cell>
          <cell r="Y125" t="str">
            <v>Masinad ja seadmed2005</v>
          </cell>
        </row>
        <row r="126">
          <cell r="M126">
            <v>0</v>
          </cell>
          <cell r="O126">
            <v>0</v>
          </cell>
          <cell r="P126">
            <v>0</v>
          </cell>
          <cell r="Q126">
            <v>47</v>
          </cell>
          <cell r="R126">
            <v>0</v>
          </cell>
          <cell r="S126">
            <v>0</v>
          </cell>
          <cell r="T126">
            <v>0</v>
          </cell>
          <cell r="U126" t="str">
            <v>Masinad ja seadmed</v>
          </cell>
          <cell r="W126">
            <v>0</v>
          </cell>
          <cell r="X126">
            <v>0</v>
          </cell>
          <cell r="Y126">
            <v>0</v>
          </cell>
        </row>
        <row r="127">
          <cell r="M127">
            <v>10048</v>
          </cell>
          <cell r="N127">
            <v>30000</v>
          </cell>
          <cell r="O127">
            <v>15</v>
          </cell>
          <cell r="P127">
            <v>2005</v>
          </cell>
          <cell r="Q127">
            <v>48</v>
          </cell>
          <cell r="R127">
            <v>48</v>
          </cell>
          <cell r="S127">
            <v>10048</v>
          </cell>
          <cell r="T127" t="str">
            <v>Masinad ja seadmed</v>
          </cell>
          <cell r="U127" t="str">
            <v>Masinad ja seadmed</v>
          </cell>
          <cell r="W127" t="str">
            <v>EL.seadmed Perve tn.reoveepumplas</v>
          </cell>
          <cell r="X127" t="str">
            <v>Masinad ja seadmed</v>
          </cell>
          <cell r="Y127" t="str">
            <v>Masinad ja seadmed2005</v>
          </cell>
        </row>
        <row r="128">
          <cell r="M128">
            <v>0</v>
          </cell>
          <cell r="O128">
            <v>0</v>
          </cell>
          <cell r="P128">
            <v>0</v>
          </cell>
          <cell r="Q128">
            <v>48</v>
          </cell>
          <cell r="R128">
            <v>0</v>
          </cell>
          <cell r="S128">
            <v>0</v>
          </cell>
          <cell r="T128">
            <v>0</v>
          </cell>
          <cell r="U128" t="str">
            <v>Masinad ja seadmed</v>
          </cell>
          <cell r="W128">
            <v>0</v>
          </cell>
          <cell r="X128">
            <v>0</v>
          </cell>
          <cell r="Y128">
            <v>0</v>
          </cell>
        </row>
        <row r="129">
          <cell r="M129">
            <v>10049</v>
          </cell>
          <cell r="N129">
            <v>80000</v>
          </cell>
          <cell r="O129">
            <v>15</v>
          </cell>
          <cell r="P129">
            <v>2005</v>
          </cell>
          <cell r="Q129">
            <v>49</v>
          </cell>
          <cell r="R129">
            <v>49</v>
          </cell>
          <cell r="S129">
            <v>10049</v>
          </cell>
          <cell r="T129" t="str">
            <v>Masinad ja seadmed</v>
          </cell>
          <cell r="U129" t="str">
            <v>Masinad ja seadmed</v>
          </cell>
          <cell r="W129" t="str">
            <v>Pumbad Perve tn. reoveepumplas</v>
          </cell>
          <cell r="X129" t="str">
            <v>Masinad ja seadmed</v>
          </cell>
          <cell r="Y129" t="str">
            <v>Masinad ja seadmed2005</v>
          </cell>
        </row>
        <row r="130">
          <cell r="M130">
            <v>0</v>
          </cell>
          <cell r="O130">
            <v>0</v>
          </cell>
          <cell r="P130">
            <v>0</v>
          </cell>
          <cell r="Q130">
            <v>49</v>
          </cell>
          <cell r="R130">
            <v>0</v>
          </cell>
          <cell r="S130">
            <v>0</v>
          </cell>
          <cell r="T130">
            <v>0</v>
          </cell>
          <cell r="U130" t="str">
            <v>Masinad ja seadmed</v>
          </cell>
          <cell r="W130">
            <v>0</v>
          </cell>
          <cell r="X130">
            <v>0</v>
          </cell>
          <cell r="Y130">
            <v>0</v>
          </cell>
        </row>
        <row r="131">
          <cell r="M131">
            <v>10050</v>
          </cell>
          <cell r="N131">
            <v>246050</v>
          </cell>
          <cell r="O131">
            <v>15</v>
          </cell>
          <cell r="P131">
            <v>2005</v>
          </cell>
          <cell r="Q131">
            <v>50</v>
          </cell>
          <cell r="R131">
            <v>50</v>
          </cell>
          <cell r="S131">
            <v>10050</v>
          </cell>
          <cell r="T131" t="str">
            <v>Masinad ja seadmed</v>
          </cell>
          <cell r="U131" t="str">
            <v>Masinad ja seadmed</v>
          </cell>
          <cell r="W131" t="str">
            <v>Kruvivõre PMT koos juhtkilbiga</v>
          </cell>
          <cell r="X131" t="str">
            <v>Masinad ja seadmed</v>
          </cell>
          <cell r="Y131" t="str">
            <v>Masinad ja seadmed2005</v>
          </cell>
        </row>
        <row r="132">
          <cell r="M132">
            <v>0</v>
          </cell>
          <cell r="O132">
            <v>0</v>
          </cell>
          <cell r="P132">
            <v>0</v>
          </cell>
          <cell r="Q132">
            <v>50</v>
          </cell>
          <cell r="R132">
            <v>0</v>
          </cell>
          <cell r="S132">
            <v>0</v>
          </cell>
          <cell r="T132">
            <v>0</v>
          </cell>
          <cell r="U132" t="str">
            <v>Masinad ja seadmed</v>
          </cell>
          <cell r="W132">
            <v>0</v>
          </cell>
          <cell r="X132">
            <v>0</v>
          </cell>
          <cell r="Y132">
            <v>0</v>
          </cell>
        </row>
        <row r="133">
          <cell r="M133">
            <v>10051</v>
          </cell>
          <cell r="N133">
            <v>56619</v>
          </cell>
          <cell r="O133">
            <v>15</v>
          </cell>
          <cell r="P133">
            <v>2006</v>
          </cell>
          <cell r="Q133">
            <v>51</v>
          </cell>
          <cell r="R133">
            <v>51</v>
          </cell>
          <cell r="S133">
            <v>10051</v>
          </cell>
          <cell r="T133" t="str">
            <v>Masinad ja seadmed</v>
          </cell>
          <cell r="U133" t="str">
            <v>Masinad ja seadmed</v>
          </cell>
          <cell r="W133" t="str">
            <v>Plaatvibraator</v>
          </cell>
          <cell r="X133" t="str">
            <v>Masinad ja seadmed</v>
          </cell>
          <cell r="Y133" t="str">
            <v>Masinad ja seadmed2006</v>
          </cell>
        </row>
        <row r="134">
          <cell r="M134">
            <v>0</v>
          </cell>
          <cell r="O134">
            <v>0</v>
          </cell>
          <cell r="P134">
            <v>0</v>
          </cell>
          <cell r="Q134">
            <v>51</v>
          </cell>
          <cell r="R134">
            <v>0</v>
          </cell>
          <cell r="S134">
            <v>0</v>
          </cell>
          <cell r="T134">
            <v>0</v>
          </cell>
          <cell r="U134" t="str">
            <v>Masinad ja seadmed</v>
          </cell>
          <cell r="W134">
            <v>0</v>
          </cell>
          <cell r="X134">
            <v>0</v>
          </cell>
          <cell r="Y134">
            <v>0</v>
          </cell>
        </row>
        <row r="135">
          <cell r="M135">
            <v>10052</v>
          </cell>
          <cell r="N135">
            <v>100000</v>
          </cell>
          <cell r="O135">
            <v>15</v>
          </cell>
          <cell r="P135">
            <v>2006</v>
          </cell>
          <cell r="Q135">
            <v>52</v>
          </cell>
          <cell r="R135">
            <v>52</v>
          </cell>
          <cell r="S135">
            <v>10052</v>
          </cell>
          <cell r="T135" t="str">
            <v>Masinad ja seadmed</v>
          </cell>
          <cell r="U135" t="str">
            <v>Masinad ja seadmed</v>
          </cell>
          <cell r="W135" t="str">
            <v>Seadmed Torni tn. reovee pumplas</v>
          </cell>
          <cell r="X135" t="str">
            <v>Masinad ja seadmed</v>
          </cell>
          <cell r="Y135" t="str">
            <v>Masinad ja seadmed2006</v>
          </cell>
        </row>
        <row r="136">
          <cell r="M136">
            <v>0</v>
          </cell>
          <cell r="O136">
            <v>0</v>
          </cell>
          <cell r="P136">
            <v>0</v>
          </cell>
          <cell r="Q136">
            <v>52</v>
          </cell>
          <cell r="R136">
            <v>0</v>
          </cell>
          <cell r="S136">
            <v>0</v>
          </cell>
          <cell r="T136">
            <v>0</v>
          </cell>
          <cell r="U136" t="str">
            <v>Masinad ja seadmed</v>
          </cell>
          <cell r="W136">
            <v>0</v>
          </cell>
          <cell r="X136">
            <v>0</v>
          </cell>
          <cell r="Y136">
            <v>0</v>
          </cell>
        </row>
        <row r="137">
          <cell r="M137">
            <v>10053</v>
          </cell>
          <cell r="N137">
            <v>100000</v>
          </cell>
          <cell r="O137">
            <v>15</v>
          </cell>
          <cell r="P137">
            <v>2006</v>
          </cell>
          <cell r="Q137">
            <v>53</v>
          </cell>
          <cell r="R137">
            <v>53</v>
          </cell>
          <cell r="S137">
            <v>10053</v>
          </cell>
          <cell r="T137" t="str">
            <v>Masinad ja seadmed</v>
          </cell>
          <cell r="U137" t="str">
            <v>Masinad ja seadmed</v>
          </cell>
          <cell r="W137" t="str">
            <v>Seadmed Rohelise tn. reovee pumplas</v>
          </cell>
          <cell r="X137" t="str">
            <v>Masinad ja seadmed</v>
          </cell>
          <cell r="Y137" t="str">
            <v>Masinad ja seadmed2006</v>
          </cell>
        </row>
        <row r="138">
          <cell r="M138">
            <v>0</v>
          </cell>
          <cell r="O138">
            <v>0</v>
          </cell>
          <cell r="P138">
            <v>0</v>
          </cell>
          <cell r="Q138">
            <v>53</v>
          </cell>
          <cell r="R138">
            <v>0</v>
          </cell>
          <cell r="S138">
            <v>0</v>
          </cell>
          <cell r="T138">
            <v>0</v>
          </cell>
          <cell r="U138" t="str">
            <v>Masinad ja seadmed</v>
          </cell>
          <cell r="W138">
            <v>0</v>
          </cell>
          <cell r="X138">
            <v>0</v>
          </cell>
          <cell r="Y138">
            <v>0</v>
          </cell>
        </row>
        <row r="139">
          <cell r="M139">
            <v>10054</v>
          </cell>
          <cell r="N139">
            <v>100000</v>
          </cell>
          <cell r="O139">
            <v>15</v>
          </cell>
          <cell r="P139">
            <v>2006</v>
          </cell>
          <cell r="Q139">
            <v>54</v>
          </cell>
          <cell r="R139">
            <v>54</v>
          </cell>
          <cell r="S139">
            <v>10054</v>
          </cell>
          <cell r="T139" t="str">
            <v>Masinad ja seadmed</v>
          </cell>
          <cell r="U139" t="str">
            <v>Masinad ja seadmed</v>
          </cell>
          <cell r="W139" t="str">
            <v>Seadmed Oru tn. reovee  pumplas</v>
          </cell>
          <cell r="X139" t="str">
            <v>Masinad ja seadmed</v>
          </cell>
          <cell r="Y139" t="str">
            <v>Masinad ja seadmed2006</v>
          </cell>
        </row>
        <row r="140">
          <cell r="M140">
            <v>0</v>
          </cell>
          <cell r="O140">
            <v>0</v>
          </cell>
          <cell r="P140">
            <v>0</v>
          </cell>
          <cell r="Q140">
            <v>54</v>
          </cell>
          <cell r="R140">
            <v>0</v>
          </cell>
          <cell r="S140">
            <v>0</v>
          </cell>
          <cell r="T140">
            <v>0</v>
          </cell>
          <cell r="U140" t="str">
            <v>Masinad ja seadmed</v>
          </cell>
          <cell r="W140">
            <v>0</v>
          </cell>
          <cell r="X140">
            <v>0</v>
          </cell>
          <cell r="Y140">
            <v>0</v>
          </cell>
        </row>
        <row r="141">
          <cell r="M141">
            <v>10055</v>
          </cell>
          <cell r="N141">
            <v>76570</v>
          </cell>
          <cell r="O141">
            <v>15</v>
          </cell>
          <cell r="P141">
            <v>2007</v>
          </cell>
          <cell r="Q141">
            <v>55</v>
          </cell>
          <cell r="R141">
            <v>55</v>
          </cell>
          <cell r="S141">
            <v>10055</v>
          </cell>
          <cell r="T141" t="str">
            <v>Masinad ja seadmed</v>
          </cell>
          <cell r="U141" t="str">
            <v>Masinad ja seadmed</v>
          </cell>
          <cell r="W141" t="str">
            <v>Segisti Amamix koos niiskusanduriga</v>
          </cell>
          <cell r="X141" t="str">
            <v>Masinad ja seadmed</v>
          </cell>
          <cell r="Y141" t="str">
            <v>Masinad ja seadmed2007</v>
          </cell>
        </row>
        <row r="142">
          <cell r="M142">
            <v>0</v>
          </cell>
          <cell r="O142">
            <v>0</v>
          </cell>
          <cell r="P142">
            <v>0</v>
          </cell>
          <cell r="Q142">
            <v>55</v>
          </cell>
          <cell r="R142">
            <v>0</v>
          </cell>
          <cell r="S142">
            <v>0</v>
          </cell>
          <cell r="T142">
            <v>0</v>
          </cell>
          <cell r="U142" t="str">
            <v>Masinad ja seadmed</v>
          </cell>
          <cell r="W142">
            <v>0</v>
          </cell>
          <cell r="X142">
            <v>0</v>
          </cell>
          <cell r="Y142">
            <v>0</v>
          </cell>
        </row>
        <row r="143">
          <cell r="M143">
            <v>10056</v>
          </cell>
          <cell r="N143">
            <v>37183</v>
          </cell>
          <cell r="O143">
            <v>15</v>
          </cell>
          <cell r="P143">
            <v>2007</v>
          </cell>
          <cell r="Q143">
            <v>56</v>
          </cell>
          <cell r="R143">
            <v>56</v>
          </cell>
          <cell r="S143">
            <v>10056</v>
          </cell>
          <cell r="T143" t="str">
            <v>Masinad ja seadmed</v>
          </cell>
          <cell r="U143" t="str">
            <v>Masinad ja seadmed</v>
          </cell>
          <cell r="W143" t="str">
            <v>Opel Combo Cargo 1,6</v>
          </cell>
          <cell r="X143" t="str">
            <v>Masinad ja seadmed</v>
          </cell>
          <cell r="Y143" t="str">
            <v>Masinad ja seadmed2007</v>
          </cell>
        </row>
        <row r="144">
          <cell r="M144">
            <v>0</v>
          </cell>
          <cell r="O144">
            <v>0</v>
          </cell>
          <cell r="P144">
            <v>0</v>
          </cell>
          <cell r="Q144">
            <v>56</v>
          </cell>
          <cell r="R144">
            <v>0</v>
          </cell>
          <cell r="S144">
            <v>0</v>
          </cell>
          <cell r="T144">
            <v>0</v>
          </cell>
          <cell r="U144" t="str">
            <v>Masinad ja seadmed</v>
          </cell>
          <cell r="W144">
            <v>0</v>
          </cell>
          <cell r="X144">
            <v>0</v>
          </cell>
          <cell r="Y144">
            <v>0</v>
          </cell>
        </row>
        <row r="145">
          <cell r="M145">
            <v>10057</v>
          </cell>
          <cell r="N145">
            <v>6000</v>
          </cell>
          <cell r="O145">
            <v>15</v>
          </cell>
          <cell r="P145">
            <v>2007</v>
          </cell>
          <cell r="Q145">
            <v>57</v>
          </cell>
          <cell r="R145">
            <v>57</v>
          </cell>
          <cell r="S145">
            <v>10057</v>
          </cell>
          <cell r="T145" t="str">
            <v>Masinad ja seadmed</v>
          </cell>
          <cell r="U145" t="str">
            <v>Masinad ja seadmed</v>
          </cell>
          <cell r="W145">
            <v>0</v>
          </cell>
          <cell r="X145" t="str">
            <v>Masinad ja seadmed</v>
          </cell>
          <cell r="Y145" t="str">
            <v>Masinad ja seadmed2007</v>
          </cell>
        </row>
        <row r="146">
          <cell r="M146">
            <v>0</v>
          </cell>
          <cell r="O146">
            <v>0</v>
          </cell>
          <cell r="P146">
            <v>0</v>
          </cell>
          <cell r="Q146">
            <v>57</v>
          </cell>
          <cell r="R146">
            <v>0</v>
          </cell>
          <cell r="S146">
            <v>0</v>
          </cell>
          <cell r="T146">
            <v>0</v>
          </cell>
          <cell r="U146" t="str">
            <v>Masinad ja seadmed</v>
          </cell>
          <cell r="W146">
            <v>0</v>
          </cell>
          <cell r="X146">
            <v>0</v>
          </cell>
          <cell r="Y146">
            <v>0</v>
          </cell>
        </row>
        <row r="147">
          <cell r="M147">
            <v>0</v>
          </cell>
          <cell r="O147">
            <v>0</v>
          </cell>
          <cell r="P147">
            <v>0</v>
          </cell>
          <cell r="Q147">
            <v>57</v>
          </cell>
          <cell r="R147">
            <v>0</v>
          </cell>
          <cell r="S147">
            <v>0</v>
          </cell>
          <cell r="T147">
            <v>0</v>
          </cell>
          <cell r="U147" t="str">
            <v>Masinad ja seadmed</v>
          </cell>
          <cell r="W147">
            <v>0</v>
          </cell>
          <cell r="X147">
            <v>0</v>
          </cell>
          <cell r="Y147">
            <v>0</v>
          </cell>
        </row>
        <row r="148">
          <cell r="M148">
            <v>10058</v>
          </cell>
          <cell r="N148">
            <v>25555</v>
          </cell>
          <cell r="O148">
            <v>15</v>
          </cell>
          <cell r="P148">
            <v>2007</v>
          </cell>
          <cell r="Q148">
            <v>58</v>
          </cell>
          <cell r="R148">
            <v>58</v>
          </cell>
          <cell r="S148">
            <v>10058</v>
          </cell>
          <cell r="T148" t="str">
            <v>Masinad ja seadmed</v>
          </cell>
          <cell r="U148" t="str">
            <v>Masinad ja seadmed</v>
          </cell>
          <cell r="W148" t="str">
            <v>Murutraktor YardMan AF 6150</v>
          </cell>
          <cell r="X148" t="str">
            <v>Masinad ja seadmed</v>
          </cell>
          <cell r="Y148" t="str">
            <v>Masinad ja seadmed2007</v>
          </cell>
        </row>
        <row r="149">
          <cell r="M149">
            <v>0</v>
          </cell>
          <cell r="O149">
            <v>0</v>
          </cell>
          <cell r="P149">
            <v>0</v>
          </cell>
          <cell r="Q149">
            <v>58</v>
          </cell>
          <cell r="R149">
            <v>0</v>
          </cell>
          <cell r="S149">
            <v>0</v>
          </cell>
          <cell r="T149">
            <v>0</v>
          </cell>
          <cell r="U149" t="str">
            <v>Masinad ja seadmed</v>
          </cell>
          <cell r="W149">
            <v>0</v>
          </cell>
          <cell r="X149">
            <v>0</v>
          </cell>
          <cell r="Y149">
            <v>0</v>
          </cell>
        </row>
        <row r="150">
          <cell r="M150">
            <v>10059</v>
          </cell>
          <cell r="N150">
            <v>132712</v>
          </cell>
          <cell r="O150">
            <v>15</v>
          </cell>
          <cell r="P150">
            <v>2007</v>
          </cell>
          <cell r="Q150">
            <v>59</v>
          </cell>
          <cell r="R150">
            <v>59</v>
          </cell>
          <cell r="S150">
            <v>10059</v>
          </cell>
          <cell r="T150" t="str">
            <v>Masinad ja seadmed</v>
          </cell>
          <cell r="U150" t="str">
            <v>Masinad ja seadmed</v>
          </cell>
          <cell r="W150" t="str">
            <v>Sõiduk FORD FIESTA VAN 1,31</v>
          </cell>
          <cell r="X150" t="str">
            <v>Masinad ja seadmed</v>
          </cell>
          <cell r="Y150" t="str">
            <v>Masinad ja seadmed2007</v>
          </cell>
        </row>
        <row r="151">
          <cell r="M151">
            <v>0</v>
          </cell>
          <cell r="O151">
            <v>0</v>
          </cell>
          <cell r="P151">
            <v>0</v>
          </cell>
          <cell r="Q151">
            <v>59</v>
          </cell>
          <cell r="R151">
            <v>0</v>
          </cell>
          <cell r="S151">
            <v>0</v>
          </cell>
          <cell r="T151">
            <v>0</v>
          </cell>
          <cell r="U151" t="str">
            <v>Masinad ja seadmed</v>
          </cell>
          <cell r="W151">
            <v>0</v>
          </cell>
          <cell r="X151">
            <v>0</v>
          </cell>
          <cell r="Y151">
            <v>0</v>
          </cell>
        </row>
        <row r="152">
          <cell r="M152">
            <v>10060</v>
          </cell>
          <cell r="N152">
            <v>77477</v>
          </cell>
          <cell r="O152">
            <v>15</v>
          </cell>
          <cell r="P152">
            <v>2007</v>
          </cell>
          <cell r="Q152">
            <v>60</v>
          </cell>
          <cell r="R152">
            <v>60</v>
          </cell>
          <cell r="S152">
            <v>10060</v>
          </cell>
          <cell r="T152" t="str">
            <v>Masinad ja seadmed</v>
          </cell>
          <cell r="U152" t="str">
            <v>Masinad ja seadmed</v>
          </cell>
          <cell r="W152" t="str">
            <v>Reoveepumpla juhtimisseade</v>
          </cell>
          <cell r="X152" t="str">
            <v>Masinad ja seadmed</v>
          </cell>
          <cell r="Y152" t="str">
            <v>Masinad ja seadmed2007</v>
          </cell>
        </row>
        <row r="153">
          <cell r="M153">
            <v>0</v>
          </cell>
          <cell r="O153">
            <v>0</v>
          </cell>
          <cell r="P153">
            <v>0</v>
          </cell>
          <cell r="Q153">
            <v>60</v>
          </cell>
          <cell r="R153">
            <v>0</v>
          </cell>
          <cell r="S153">
            <v>0</v>
          </cell>
          <cell r="T153">
            <v>0</v>
          </cell>
          <cell r="U153" t="str">
            <v>Masinad ja seadmed</v>
          </cell>
          <cell r="W153">
            <v>0</v>
          </cell>
          <cell r="X153">
            <v>0</v>
          </cell>
          <cell r="Y153">
            <v>0</v>
          </cell>
        </row>
        <row r="154">
          <cell r="M154">
            <v>10061</v>
          </cell>
          <cell r="N154">
            <v>77477</v>
          </cell>
          <cell r="O154">
            <v>15</v>
          </cell>
          <cell r="P154">
            <v>2007</v>
          </cell>
          <cell r="Q154">
            <v>61</v>
          </cell>
          <cell r="R154">
            <v>61</v>
          </cell>
          <cell r="S154">
            <v>10061</v>
          </cell>
          <cell r="T154" t="str">
            <v>Masinad ja seadmed</v>
          </cell>
          <cell r="U154" t="str">
            <v>Masinad ja seadmed</v>
          </cell>
          <cell r="W154" t="str">
            <v>Reoveepumpla juhtimisseade</v>
          </cell>
          <cell r="X154" t="str">
            <v>Masinad ja seadmed</v>
          </cell>
          <cell r="Y154" t="str">
            <v>Masinad ja seadmed2007</v>
          </cell>
        </row>
        <row r="155">
          <cell r="M155">
            <v>0</v>
          </cell>
          <cell r="O155">
            <v>0</v>
          </cell>
          <cell r="P155">
            <v>0</v>
          </cell>
          <cell r="Q155">
            <v>61</v>
          </cell>
          <cell r="R155">
            <v>0</v>
          </cell>
          <cell r="S155">
            <v>0</v>
          </cell>
          <cell r="T155">
            <v>0</v>
          </cell>
          <cell r="U155" t="str">
            <v>Masinad ja seadmed</v>
          </cell>
          <cell r="W155">
            <v>0</v>
          </cell>
          <cell r="X155">
            <v>0</v>
          </cell>
          <cell r="Y155">
            <v>0</v>
          </cell>
        </row>
        <row r="156">
          <cell r="M156">
            <v>0</v>
          </cell>
          <cell r="O156">
            <v>0</v>
          </cell>
          <cell r="P156">
            <v>0</v>
          </cell>
          <cell r="Q156">
            <v>61</v>
          </cell>
          <cell r="R156">
            <v>0</v>
          </cell>
          <cell r="S156">
            <v>0</v>
          </cell>
          <cell r="T156">
            <v>0</v>
          </cell>
          <cell r="U156" t="str">
            <v>Masinad ja seadmed</v>
          </cell>
          <cell r="W156">
            <v>0</v>
          </cell>
          <cell r="X156">
            <v>0</v>
          </cell>
          <cell r="Y156">
            <v>0</v>
          </cell>
        </row>
        <row r="157">
          <cell r="M157">
            <v>0</v>
          </cell>
          <cell r="O157">
            <v>0</v>
          </cell>
          <cell r="P157">
            <v>0</v>
          </cell>
          <cell r="Q157">
            <v>61</v>
          </cell>
          <cell r="R157">
            <v>0</v>
          </cell>
          <cell r="S157">
            <v>0</v>
          </cell>
          <cell r="T157">
            <v>0</v>
          </cell>
          <cell r="U157" t="str">
            <v>Masinad ja seadmed</v>
          </cell>
          <cell r="W157">
            <v>0</v>
          </cell>
          <cell r="X157">
            <v>0</v>
          </cell>
          <cell r="Y157">
            <v>0</v>
          </cell>
        </row>
        <row r="158">
          <cell r="M158">
            <v>0</v>
          </cell>
          <cell r="O158">
            <v>0</v>
          </cell>
          <cell r="P158">
            <v>0</v>
          </cell>
          <cell r="Q158">
            <v>61</v>
          </cell>
          <cell r="R158">
            <v>0</v>
          </cell>
          <cell r="S158">
            <v>0</v>
          </cell>
          <cell r="T158">
            <v>0</v>
          </cell>
          <cell r="U158" t="str">
            <v>Masinad ja seadmed</v>
          </cell>
          <cell r="W158">
            <v>0</v>
          </cell>
          <cell r="X158">
            <v>0</v>
          </cell>
          <cell r="Y158">
            <v>0</v>
          </cell>
        </row>
        <row r="159">
          <cell r="M159">
            <v>0</v>
          </cell>
          <cell r="O159">
            <v>0</v>
          </cell>
          <cell r="P159">
            <v>0</v>
          </cell>
          <cell r="Q159">
            <v>61</v>
          </cell>
          <cell r="R159">
            <v>0</v>
          </cell>
          <cell r="S159">
            <v>0</v>
          </cell>
          <cell r="T159">
            <v>0</v>
          </cell>
          <cell r="U159" t="str">
            <v>Rajatised</v>
          </cell>
          <cell r="W159">
            <v>0</v>
          </cell>
          <cell r="X159">
            <v>0</v>
          </cell>
          <cell r="Y159">
            <v>0</v>
          </cell>
        </row>
        <row r="160">
          <cell r="M160">
            <v>10062</v>
          </cell>
          <cell r="N160">
            <v>333660</v>
          </cell>
          <cell r="O160">
            <v>40</v>
          </cell>
          <cell r="P160">
            <v>1977</v>
          </cell>
          <cell r="Q160">
            <v>62</v>
          </cell>
          <cell r="R160">
            <v>62</v>
          </cell>
          <cell r="S160">
            <v>10062</v>
          </cell>
          <cell r="T160" t="str">
            <v>Rajatised</v>
          </cell>
          <cell r="U160" t="str">
            <v>Rajatised</v>
          </cell>
          <cell r="W160" t="str">
            <v>Valga biotiigid   5 tk.</v>
          </cell>
          <cell r="X160" t="str">
            <v>Hooned ja rajatised</v>
          </cell>
          <cell r="Y160" t="str">
            <v>Rajatised1977</v>
          </cell>
        </row>
        <row r="161">
          <cell r="M161">
            <v>0</v>
          </cell>
          <cell r="O161">
            <v>0</v>
          </cell>
          <cell r="P161">
            <v>0</v>
          </cell>
          <cell r="Q161">
            <v>62</v>
          </cell>
          <cell r="R161">
            <v>0</v>
          </cell>
          <cell r="S161">
            <v>0</v>
          </cell>
          <cell r="T161">
            <v>0</v>
          </cell>
          <cell r="U161" t="str">
            <v>Rajatised</v>
          </cell>
          <cell r="W161">
            <v>0</v>
          </cell>
          <cell r="X161">
            <v>0</v>
          </cell>
          <cell r="Y161">
            <v>0</v>
          </cell>
        </row>
        <row r="162">
          <cell r="M162">
            <v>10063</v>
          </cell>
          <cell r="N162">
            <v>9644</v>
          </cell>
          <cell r="O162">
            <v>40</v>
          </cell>
          <cell r="P162">
            <v>1977</v>
          </cell>
          <cell r="Q162">
            <v>63</v>
          </cell>
          <cell r="R162">
            <v>63</v>
          </cell>
          <cell r="S162">
            <v>10063</v>
          </cell>
          <cell r="T162" t="str">
            <v>Rajatised</v>
          </cell>
          <cell r="U162" t="str">
            <v>Rajatised</v>
          </cell>
          <cell r="W162" t="str">
            <v>Kanalisatsioonitrass IKK Kungla tn.</v>
          </cell>
          <cell r="X162" t="str">
            <v>Hooned ja rajatised</v>
          </cell>
          <cell r="Y162" t="str">
            <v>Rajatised1977</v>
          </cell>
        </row>
        <row r="163">
          <cell r="M163">
            <v>0</v>
          </cell>
          <cell r="O163">
            <v>0</v>
          </cell>
          <cell r="P163">
            <v>0</v>
          </cell>
          <cell r="Q163">
            <v>63</v>
          </cell>
          <cell r="R163">
            <v>0</v>
          </cell>
          <cell r="S163">
            <v>0</v>
          </cell>
          <cell r="T163">
            <v>0</v>
          </cell>
          <cell r="U163" t="str">
            <v>Rajatised</v>
          </cell>
          <cell r="W163">
            <v>0</v>
          </cell>
          <cell r="X163">
            <v>0</v>
          </cell>
          <cell r="Y163">
            <v>0</v>
          </cell>
        </row>
        <row r="164">
          <cell r="M164">
            <v>10064</v>
          </cell>
          <cell r="N164">
            <v>10598</v>
          </cell>
          <cell r="O164">
            <v>40</v>
          </cell>
          <cell r="P164">
            <v>1976</v>
          </cell>
          <cell r="Q164">
            <v>64</v>
          </cell>
          <cell r="R164">
            <v>64</v>
          </cell>
          <cell r="S164">
            <v>10064</v>
          </cell>
          <cell r="T164" t="str">
            <v>Rajatised</v>
          </cell>
          <cell r="U164" t="str">
            <v>Rajatised</v>
          </cell>
          <cell r="W164" t="str">
            <v>Kanalisatsioonitrass Allika tn.2,4</v>
          </cell>
          <cell r="X164" t="str">
            <v>Hooned ja rajatised</v>
          </cell>
          <cell r="Y164" t="str">
            <v>Rajatised1976</v>
          </cell>
        </row>
        <row r="165">
          <cell r="M165">
            <v>0</v>
          </cell>
          <cell r="O165">
            <v>0</v>
          </cell>
          <cell r="P165">
            <v>0</v>
          </cell>
          <cell r="Q165">
            <v>64</v>
          </cell>
          <cell r="R165">
            <v>0</v>
          </cell>
          <cell r="S165">
            <v>0</v>
          </cell>
          <cell r="T165">
            <v>0</v>
          </cell>
          <cell r="U165" t="str">
            <v>Rajatised</v>
          </cell>
          <cell r="W165">
            <v>0</v>
          </cell>
          <cell r="X165">
            <v>0</v>
          </cell>
          <cell r="Y165">
            <v>0</v>
          </cell>
        </row>
        <row r="166">
          <cell r="M166">
            <v>10065</v>
          </cell>
          <cell r="N166">
            <v>7182</v>
          </cell>
          <cell r="O166">
            <v>40</v>
          </cell>
          <cell r="P166">
            <v>1970</v>
          </cell>
          <cell r="Q166">
            <v>65</v>
          </cell>
          <cell r="R166">
            <v>65</v>
          </cell>
          <cell r="S166">
            <v>10065</v>
          </cell>
          <cell r="T166" t="str">
            <v>Rajatised</v>
          </cell>
          <cell r="U166" t="str">
            <v>Rajatised</v>
          </cell>
          <cell r="W166" t="str">
            <v>Kanalisatsioonivork Uus tn.10,12</v>
          </cell>
          <cell r="X166" t="str">
            <v>Hooned ja rajatised</v>
          </cell>
          <cell r="Y166" t="str">
            <v>Rajatised1970</v>
          </cell>
        </row>
        <row r="167">
          <cell r="M167">
            <v>0</v>
          </cell>
          <cell r="O167">
            <v>0</v>
          </cell>
          <cell r="P167">
            <v>0</v>
          </cell>
          <cell r="Q167">
            <v>65</v>
          </cell>
          <cell r="R167">
            <v>0</v>
          </cell>
          <cell r="S167">
            <v>0</v>
          </cell>
          <cell r="T167">
            <v>0</v>
          </cell>
          <cell r="U167" t="str">
            <v>Rajatised</v>
          </cell>
          <cell r="W167">
            <v>0</v>
          </cell>
          <cell r="X167">
            <v>0</v>
          </cell>
          <cell r="Y167">
            <v>0</v>
          </cell>
        </row>
        <row r="168">
          <cell r="M168">
            <v>10066</v>
          </cell>
          <cell r="N168">
            <v>16233</v>
          </cell>
          <cell r="O168">
            <v>40</v>
          </cell>
          <cell r="P168">
            <v>1970</v>
          </cell>
          <cell r="Q168">
            <v>66</v>
          </cell>
          <cell r="R168">
            <v>66</v>
          </cell>
          <cell r="S168">
            <v>10066</v>
          </cell>
          <cell r="T168" t="str">
            <v>Rajatised</v>
          </cell>
          <cell r="U168" t="str">
            <v>Rajatised</v>
          </cell>
          <cell r="W168" t="str">
            <v>Veetrass Metsa ja Peetri tn.</v>
          </cell>
          <cell r="X168" t="str">
            <v>Hooned ja rajatised</v>
          </cell>
          <cell r="Y168" t="str">
            <v>Rajatised1970</v>
          </cell>
        </row>
        <row r="169">
          <cell r="M169">
            <v>0</v>
          </cell>
          <cell r="O169">
            <v>0</v>
          </cell>
          <cell r="P169">
            <v>0</v>
          </cell>
          <cell r="Q169">
            <v>66</v>
          </cell>
          <cell r="R169">
            <v>0</v>
          </cell>
          <cell r="S169">
            <v>0</v>
          </cell>
          <cell r="T169">
            <v>0</v>
          </cell>
          <cell r="U169" t="str">
            <v>Rajatised</v>
          </cell>
          <cell r="W169">
            <v>0</v>
          </cell>
          <cell r="X169">
            <v>0</v>
          </cell>
          <cell r="Y169">
            <v>0</v>
          </cell>
        </row>
        <row r="170">
          <cell r="M170">
            <v>10067</v>
          </cell>
          <cell r="N170">
            <v>22113</v>
          </cell>
          <cell r="O170">
            <v>40</v>
          </cell>
          <cell r="P170">
            <v>1984</v>
          </cell>
          <cell r="Q170">
            <v>67</v>
          </cell>
          <cell r="R170">
            <v>67</v>
          </cell>
          <cell r="S170">
            <v>10067</v>
          </cell>
          <cell r="T170" t="str">
            <v>Rajatised</v>
          </cell>
          <cell r="U170" t="str">
            <v>Rajatised</v>
          </cell>
          <cell r="W170" t="str">
            <v>Veetrass Kase tn.</v>
          </cell>
          <cell r="X170" t="str">
            <v>Hooned ja rajatised</v>
          </cell>
          <cell r="Y170" t="str">
            <v>Rajatised1984</v>
          </cell>
        </row>
        <row r="171">
          <cell r="M171">
            <v>0</v>
          </cell>
          <cell r="O171">
            <v>0</v>
          </cell>
          <cell r="P171">
            <v>0</v>
          </cell>
          <cell r="Q171">
            <v>67</v>
          </cell>
          <cell r="R171">
            <v>0</v>
          </cell>
          <cell r="S171">
            <v>0</v>
          </cell>
          <cell r="T171">
            <v>0</v>
          </cell>
          <cell r="U171" t="str">
            <v>Rajatised</v>
          </cell>
          <cell r="W171">
            <v>0</v>
          </cell>
          <cell r="X171">
            <v>0</v>
          </cell>
          <cell r="Y171">
            <v>0</v>
          </cell>
        </row>
        <row r="172">
          <cell r="M172">
            <v>10068</v>
          </cell>
          <cell r="N172">
            <v>1029</v>
          </cell>
          <cell r="O172">
            <v>40</v>
          </cell>
          <cell r="P172">
            <v>1969</v>
          </cell>
          <cell r="Q172">
            <v>68</v>
          </cell>
          <cell r="R172">
            <v>68</v>
          </cell>
          <cell r="S172">
            <v>10068</v>
          </cell>
          <cell r="T172" t="str">
            <v>Rajatised</v>
          </cell>
          <cell r="U172" t="str">
            <v>Rajatised</v>
          </cell>
          <cell r="W172" t="str">
            <v>Veetrass Kuperj. 68,70</v>
          </cell>
          <cell r="X172" t="str">
            <v>Hooned ja rajatised</v>
          </cell>
          <cell r="Y172" t="str">
            <v>Rajatised1969</v>
          </cell>
        </row>
        <row r="173">
          <cell r="M173">
            <v>0</v>
          </cell>
          <cell r="O173">
            <v>0</v>
          </cell>
          <cell r="P173">
            <v>0</v>
          </cell>
          <cell r="Q173">
            <v>68</v>
          </cell>
          <cell r="R173">
            <v>0</v>
          </cell>
          <cell r="S173">
            <v>0</v>
          </cell>
          <cell r="T173">
            <v>0</v>
          </cell>
          <cell r="U173" t="str">
            <v>Rajatised</v>
          </cell>
          <cell r="W173">
            <v>0</v>
          </cell>
          <cell r="X173">
            <v>0</v>
          </cell>
          <cell r="Y173">
            <v>0</v>
          </cell>
        </row>
        <row r="174">
          <cell r="M174">
            <v>10069</v>
          </cell>
          <cell r="N174">
            <v>25403</v>
          </cell>
          <cell r="O174">
            <v>40</v>
          </cell>
          <cell r="P174">
            <v>1965</v>
          </cell>
          <cell r="Q174">
            <v>69</v>
          </cell>
          <cell r="R174">
            <v>69</v>
          </cell>
          <cell r="S174">
            <v>10069</v>
          </cell>
          <cell r="T174" t="str">
            <v>Rajatised</v>
          </cell>
          <cell r="U174" t="str">
            <v>Rajatised</v>
          </cell>
          <cell r="W174" t="str">
            <v>Veetrass Allika-Maleva</v>
          </cell>
          <cell r="X174" t="str">
            <v>Hooned ja rajatised</v>
          </cell>
          <cell r="Y174" t="str">
            <v>Rajatised1965</v>
          </cell>
        </row>
        <row r="175">
          <cell r="M175">
            <v>0</v>
          </cell>
          <cell r="O175">
            <v>0</v>
          </cell>
          <cell r="P175">
            <v>0</v>
          </cell>
          <cell r="Q175">
            <v>69</v>
          </cell>
          <cell r="R175">
            <v>0</v>
          </cell>
          <cell r="S175">
            <v>0</v>
          </cell>
          <cell r="T175">
            <v>0</v>
          </cell>
          <cell r="U175" t="str">
            <v>Rajatised</v>
          </cell>
          <cell r="W175">
            <v>0</v>
          </cell>
          <cell r="X175">
            <v>0</v>
          </cell>
          <cell r="Y175">
            <v>0</v>
          </cell>
        </row>
        <row r="176">
          <cell r="M176">
            <v>10070</v>
          </cell>
          <cell r="N176">
            <v>4214</v>
          </cell>
          <cell r="O176">
            <v>40</v>
          </cell>
          <cell r="P176">
            <v>1976</v>
          </cell>
          <cell r="Q176">
            <v>70</v>
          </cell>
          <cell r="R176">
            <v>70</v>
          </cell>
          <cell r="S176">
            <v>10070</v>
          </cell>
          <cell r="T176" t="str">
            <v>Rajatised</v>
          </cell>
          <cell r="U176" t="str">
            <v>Rajatised</v>
          </cell>
          <cell r="W176" t="str">
            <v>Veetrass Kesk 3,5</v>
          </cell>
          <cell r="X176" t="str">
            <v>Hooned ja rajatised</v>
          </cell>
          <cell r="Y176" t="str">
            <v>Rajatised1976</v>
          </cell>
        </row>
        <row r="177">
          <cell r="M177">
            <v>0</v>
          </cell>
          <cell r="O177">
            <v>0</v>
          </cell>
          <cell r="P177">
            <v>0</v>
          </cell>
          <cell r="Q177">
            <v>70</v>
          </cell>
          <cell r="R177">
            <v>0</v>
          </cell>
          <cell r="S177">
            <v>0</v>
          </cell>
          <cell r="T177">
            <v>0</v>
          </cell>
          <cell r="U177" t="str">
            <v>Rajatised</v>
          </cell>
          <cell r="W177">
            <v>0</v>
          </cell>
          <cell r="X177">
            <v>0</v>
          </cell>
          <cell r="Y177">
            <v>0</v>
          </cell>
        </row>
        <row r="178">
          <cell r="M178">
            <v>10071</v>
          </cell>
          <cell r="N178">
            <v>8624</v>
          </cell>
          <cell r="O178">
            <v>40</v>
          </cell>
          <cell r="P178">
            <v>1970</v>
          </cell>
          <cell r="Q178">
            <v>71</v>
          </cell>
          <cell r="R178">
            <v>71</v>
          </cell>
          <cell r="S178">
            <v>10071</v>
          </cell>
          <cell r="T178" t="str">
            <v>Rajatised</v>
          </cell>
          <cell r="U178" t="str">
            <v>Rajatised</v>
          </cell>
          <cell r="W178" t="str">
            <v>Veetrass Raja tn.</v>
          </cell>
          <cell r="X178" t="str">
            <v>Hooned ja rajatised</v>
          </cell>
          <cell r="Y178" t="str">
            <v>Rajatised1970</v>
          </cell>
        </row>
        <row r="179">
          <cell r="M179">
            <v>0</v>
          </cell>
          <cell r="O179">
            <v>0</v>
          </cell>
          <cell r="P179">
            <v>0</v>
          </cell>
          <cell r="Q179">
            <v>71</v>
          </cell>
          <cell r="R179">
            <v>0</v>
          </cell>
          <cell r="S179">
            <v>0</v>
          </cell>
          <cell r="T179">
            <v>0</v>
          </cell>
          <cell r="U179" t="str">
            <v>Rajatised</v>
          </cell>
          <cell r="W179">
            <v>0</v>
          </cell>
          <cell r="X179">
            <v>0</v>
          </cell>
          <cell r="Y179">
            <v>0</v>
          </cell>
        </row>
        <row r="180">
          <cell r="M180">
            <v>10072</v>
          </cell>
          <cell r="N180">
            <v>1722</v>
          </cell>
          <cell r="O180">
            <v>40</v>
          </cell>
          <cell r="P180">
            <v>1977</v>
          </cell>
          <cell r="Q180">
            <v>72</v>
          </cell>
          <cell r="R180">
            <v>72</v>
          </cell>
          <cell r="S180">
            <v>10072</v>
          </cell>
          <cell r="T180" t="str">
            <v>Rajatised</v>
          </cell>
          <cell r="U180" t="str">
            <v>Rajatised</v>
          </cell>
          <cell r="W180" t="str">
            <v>Veetrass Kungla tn. I KK</v>
          </cell>
          <cell r="X180" t="str">
            <v>Hooned ja rajatised</v>
          </cell>
          <cell r="Y180" t="str">
            <v>Rajatised1977</v>
          </cell>
        </row>
        <row r="181">
          <cell r="M181">
            <v>0</v>
          </cell>
          <cell r="O181">
            <v>0</v>
          </cell>
          <cell r="P181">
            <v>0</v>
          </cell>
          <cell r="Q181">
            <v>72</v>
          </cell>
          <cell r="R181">
            <v>0</v>
          </cell>
          <cell r="S181">
            <v>0</v>
          </cell>
          <cell r="T181">
            <v>0</v>
          </cell>
          <cell r="U181" t="str">
            <v>Rajatised</v>
          </cell>
          <cell r="W181">
            <v>0</v>
          </cell>
          <cell r="X181">
            <v>0</v>
          </cell>
          <cell r="Y181">
            <v>0</v>
          </cell>
        </row>
        <row r="182">
          <cell r="M182">
            <v>10073</v>
          </cell>
          <cell r="N182">
            <v>2926</v>
          </cell>
          <cell r="O182">
            <v>40</v>
          </cell>
          <cell r="P182">
            <v>1987</v>
          </cell>
          <cell r="Q182">
            <v>73</v>
          </cell>
          <cell r="R182">
            <v>73</v>
          </cell>
          <cell r="S182">
            <v>10073</v>
          </cell>
          <cell r="T182" t="str">
            <v>Rajatised</v>
          </cell>
          <cell r="U182" t="str">
            <v>Rajatised</v>
          </cell>
          <cell r="W182" t="str">
            <v>Veetrass  Lpk."Buratino"</v>
          </cell>
          <cell r="X182" t="str">
            <v>Hooned ja rajatised</v>
          </cell>
          <cell r="Y182" t="str">
            <v>Rajatised1987</v>
          </cell>
        </row>
        <row r="183">
          <cell r="M183">
            <v>0</v>
          </cell>
          <cell r="O183">
            <v>0</v>
          </cell>
          <cell r="P183">
            <v>0</v>
          </cell>
          <cell r="Q183">
            <v>73</v>
          </cell>
          <cell r="R183">
            <v>0</v>
          </cell>
          <cell r="S183">
            <v>0</v>
          </cell>
          <cell r="T183">
            <v>0</v>
          </cell>
          <cell r="U183" t="str">
            <v>Rajatised</v>
          </cell>
          <cell r="W183">
            <v>0</v>
          </cell>
          <cell r="X183">
            <v>0</v>
          </cell>
          <cell r="Y183">
            <v>0</v>
          </cell>
        </row>
        <row r="184">
          <cell r="M184">
            <v>10074</v>
          </cell>
          <cell r="N184">
            <v>8295</v>
          </cell>
          <cell r="O184">
            <v>40</v>
          </cell>
          <cell r="P184">
            <v>1988</v>
          </cell>
          <cell r="Q184">
            <v>74</v>
          </cell>
          <cell r="R184">
            <v>74</v>
          </cell>
          <cell r="S184">
            <v>10074</v>
          </cell>
          <cell r="T184" t="str">
            <v>Rajatised</v>
          </cell>
          <cell r="U184" t="str">
            <v>Rajatised</v>
          </cell>
          <cell r="W184" t="str">
            <v>Veetrass Laatsi tn.</v>
          </cell>
          <cell r="X184" t="str">
            <v>Hooned ja rajatised</v>
          </cell>
          <cell r="Y184" t="str">
            <v>Rajatised1988</v>
          </cell>
        </row>
        <row r="185">
          <cell r="M185">
            <v>0</v>
          </cell>
          <cell r="O185">
            <v>0</v>
          </cell>
          <cell r="P185">
            <v>0</v>
          </cell>
          <cell r="Q185">
            <v>74</v>
          </cell>
          <cell r="R185">
            <v>0</v>
          </cell>
          <cell r="S185">
            <v>0</v>
          </cell>
          <cell r="T185">
            <v>0</v>
          </cell>
          <cell r="U185" t="str">
            <v>Rajatised</v>
          </cell>
          <cell r="W185">
            <v>0</v>
          </cell>
          <cell r="X185">
            <v>0</v>
          </cell>
          <cell r="Y185">
            <v>0</v>
          </cell>
        </row>
        <row r="186">
          <cell r="M186">
            <v>10075</v>
          </cell>
          <cell r="N186">
            <v>229362</v>
          </cell>
          <cell r="O186">
            <v>40</v>
          </cell>
          <cell r="P186">
            <v>1973</v>
          </cell>
          <cell r="Q186">
            <v>75</v>
          </cell>
          <cell r="R186">
            <v>75</v>
          </cell>
          <cell r="S186">
            <v>10075</v>
          </cell>
          <cell r="T186" t="str">
            <v>Rajatised</v>
          </cell>
          <cell r="U186" t="str">
            <v>Rajatised</v>
          </cell>
          <cell r="W186" t="str">
            <v>Kanalisatsioonitrass Pikk tn.</v>
          </cell>
          <cell r="X186" t="str">
            <v>Hooned ja rajatised</v>
          </cell>
          <cell r="Y186" t="str">
            <v>Rajatised1973</v>
          </cell>
        </row>
        <row r="187">
          <cell r="M187">
            <v>0</v>
          </cell>
          <cell r="O187">
            <v>0</v>
          </cell>
          <cell r="P187">
            <v>0</v>
          </cell>
          <cell r="Q187">
            <v>75</v>
          </cell>
          <cell r="R187">
            <v>0</v>
          </cell>
          <cell r="S187">
            <v>0</v>
          </cell>
          <cell r="T187">
            <v>0</v>
          </cell>
          <cell r="U187" t="str">
            <v>Rajatised</v>
          </cell>
          <cell r="W187">
            <v>0</v>
          </cell>
          <cell r="X187">
            <v>0</v>
          </cell>
          <cell r="Y187">
            <v>0</v>
          </cell>
        </row>
        <row r="188">
          <cell r="M188">
            <v>10076</v>
          </cell>
          <cell r="N188">
            <v>41692</v>
          </cell>
          <cell r="O188">
            <v>15</v>
          </cell>
          <cell r="P188">
            <v>1988</v>
          </cell>
          <cell r="Q188">
            <v>76</v>
          </cell>
          <cell r="R188">
            <v>76</v>
          </cell>
          <cell r="S188">
            <v>10076</v>
          </cell>
          <cell r="T188" t="str">
            <v>pumpla</v>
          </cell>
          <cell r="U188" t="str">
            <v>Rajatised</v>
          </cell>
          <cell r="V188" t="str">
            <v>pumpla</v>
          </cell>
          <cell r="W188" t="str">
            <v>Veetrass Pärna pst. puurkaev</v>
          </cell>
          <cell r="X188" t="str">
            <v>Masinad ja seadmed</v>
          </cell>
          <cell r="Y188" t="str">
            <v>pumpla1988</v>
          </cell>
        </row>
        <row r="189">
          <cell r="M189">
            <v>0</v>
          </cell>
          <cell r="O189">
            <v>0</v>
          </cell>
          <cell r="P189">
            <v>0</v>
          </cell>
          <cell r="Q189">
            <v>76</v>
          </cell>
          <cell r="R189">
            <v>0</v>
          </cell>
          <cell r="S189">
            <v>0</v>
          </cell>
          <cell r="T189">
            <v>0</v>
          </cell>
          <cell r="U189" t="str">
            <v>Rajatised</v>
          </cell>
          <cell r="W189">
            <v>0</v>
          </cell>
          <cell r="X189">
            <v>0</v>
          </cell>
          <cell r="Y189">
            <v>0</v>
          </cell>
        </row>
        <row r="190">
          <cell r="M190">
            <v>10077</v>
          </cell>
          <cell r="N190">
            <v>75000</v>
          </cell>
          <cell r="O190">
            <v>15</v>
          </cell>
          <cell r="P190">
            <v>1995</v>
          </cell>
          <cell r="Q190">
            <v>77</v>
          </cell>
          <cell r="R190">
            <v>77</v>
          </cell>
          <cell r="S190">
            <v>10077</v>
          </cell>
          <cell r="T190" t="str">
            <v>pumpla</v>
          </cell>
          <cell r="U190" t="str">
            <v>Rajatised</v>
          </cell>
          <cell r="V190" t="str">
            <v>pumpla</v>
          </cell>
          <cell r="W190" t="str">
            <v>Puurkaev Paju veehaardes nr. 1</v>
          </cell>
          <cell r="X190" t="str">
            <v>Masinad ja seadmed</v>
          </cell>
          <cell r="Y190" t="str">
            <v>pumpla1995</v>
          </cell>
        </row>
        <row r="191">
          <cell r="M191">
            <v>0</v>
          </cell>
          <cell r="O191">
            <v>0</v>
          </cell>
          <cell r="P191">
            <v>0</v>
          </cell>
          <cell r="Q191">
            <v>77</v>
          </cell>
          <cell r="R191">
            <v>0</v>
          </cell>
          <cell r="S191">
            <v>0</v>
          </cell>
          <cell r="T191">
            <v>0</v>
          </cell>
          <cell r="U191" t="str">
            <v>Rajatised</v>
          </cell>
          <cell r="W191">
            <v>0</v>
          </cell>
          <cell r="X191">
            <v>0</v>
          </cell>
          <cell r="Y191">
            <v>0</v>
          </cell>
        </row>
        <row r="192">
          <cell r="M192">
            <v>10078</v>
          </cell>
          <cell r="N192">
            <v>75000</v>
          </cell>
          <cell r="O192">
            <v>15</v>
          </cell>
          <cell r="P192">
            <v>1995</v>
          </cell>
          <cell r="Q192">
            <v>78</v>
          </cell>
          <cell r="R192">
            <v>78</v>
          </cell>
          <cell r="S192">
            <v>10078</v>
          </cell>
          <cell r="T192" t="str">
            <v>pumpla</v>
          </cell>
          <cell r="U192" t="str">
            <v>Rajatised</v>
          </cell>
          <cell r="V192" t="str">
            <v>pumpla</v>
          </cell>
          <cell r="W192" t="str">
            <v>Puurkaev Paju veerhaardes nr. 2</v>
          </cell>
          <cell r="X192" t="str">
            <v>Masinad ja seadmed</v>
          </cell>
          <cell r="Y192" t="str">
            <v>pumpla1995</v>
          </cell>
        </row>
        <row r="193">
          <cell r="M193">
            <v>0</v>
          </cell>
          <cell r="O193">
            <v>0</v>
          </cell>
          <cell r="P193">
            <v>0</v>
          </cell>
          <cell r="Q193">
            <v>78</v>
          </cell>
          <cell r="R193">
            <v>0</v>
          </cell>
          <cell r="S193">
            <v>0</v>
          </cell>
          <cell r="T193">
            <v>0</v>
          </cell>
          <cell r="U193" t="str">
            <v>Rajatised</v>
          </cell>
          <cell r="W193">
            <v>0</v>
          </cell>
          <cell r="X193">
            <v>0</v>
          </cell>
          <cell r="Y193">
            <v>0</v>
          </cell>
        </row>
        <row r="194">
          <cell r="M194">
            <v>10079</v>
          </cell>
          <cell r="N194">
            <v>75000</v>
          </cell>
          <cell r="O194">
            <v>15</v>
          </cell>
          <cell r="P194">
            <v>1995</v>
          </cell>
          <cell r="Q194">
            <v>79</v>
          </cell>
          <cell r="R194">
            <v>79</v>
          </cell>
          <cell r="S194">
            <v>10079</v>
          </cell>
          <cell r="T194" t="str">
            <v>pumpla</v>
          </cell>
          <cell r="U194" t="str">
            <v>Rajatised</v>
          </cell>
          <cell r="V194" t="str">
            <v>pumpla</v>
          </cell>
          <cell r="W194" t="str">
            <v>Puurkaev Paju veehaardes nr. 3</v>
          </cell>
          <cell r="X194" t="str">
            <v>Masinad ja seadmed</v>
          </cell>
          <cell r="Y194" t="str">
            <v>pumpla1995</v>
          </cell>
        </row>
        <row r="195">
          <cell r="M195">
            <v>0</v>
          </cell>
          <cell r="O195">
            <v>0</v>
          </cell>
          <cell r="P195">
            <v>0</v>
          </cell>
          <cell r="Q195">
            <v>79</v>
          </cell>
          <cell r="R195">
            <v>0</v>
          </cell>
          <cell r="S195">
            <v>0</v>
          </cell>
          <cell r="T195">
            <v>0</v>
          </cell>
          <cell r="U195" t="str">
            <v>Rajatised</v>
          </cell>
          <cell r="W195">
            <v>0</v>
          </cell>
          <cell r="X195">
            <v>0</v>
          </cell>
          <cell r="Y195">
            <v>0</v>
          </cell>
        </row>
        <row r="196">
          <cell r="M196">
            <v>10080</v>
          </cell>
          <cell r="N196">
            <v>58330</v>
          </cell>
          <cell r="O196">
            <v>40</v>
          </cell>
          <cell r="P196">
            <v>1997</v>
          </cell>
          <cell r="Q196">
            <v>80</v>
          </cell>
          <cell r="R196">
            <v>80</v>
          </cell>
          <cell r="S196">
            <v>10080</v>
          </cell>
          <cell r="T196" t="str">
            <v>Rajatised</v>
          </cell>
          <cell r="U196" t="str">
            <v>Rajatised</v>
          </cell>
          <cell r="W196" t="str">
            <v>Allika tn. veetrass Valgas</v>
          </cell>
          <cell r="X196" t="str">
            <v>Hooned ja rajatised</v>
          </cell>
          <cell r="Y196" t="str">
            <v>Rajatised1997</v>
          </cell>
        </row>
        <row r="197">
          <cell r="M197">
            <v>0</v>
          </cell>
          <cell r="O197">
            <v>0</v>
          </cell>
          <cell r="P197">
            <v>0</v>
          </cell>
          <cell r="Q197">
            <v>80</v>
          </cell>
          <cell r="R197">
            <v>0</v>
          </cell>
          <cell r="S197">
            <v>0</v>
          </cell>
          <cell r="T197">
            <v>0</v>
          </cell>
          <cell r="U197" t="str">
            <v>Rajatised</v>
          </cell>
          <cell r="W197">
            <v>0</v>
          </cell>
          <cell r="X197">
            <v>0</v>
          </cell>
          <cell r="Y197">
            <v>0</v>
          </cell>
        </row>
        <row r="198">
          <cell r="M198">
            <v>10081</v>
          </cell>
          <cell r="N198">
            <v>349000</v>
          </cell>
          <cell r="O198">
            <v>40</v>
          </cell>
          <cell r="P198">
            <v>1998</v>
          </cell>
          <cell r="Q198">
            <v>81</v>
          </cell>
          <cell r="R198">
            <v>81</v>
          </cell>
          <cell r="S198">
            <v>10081</v>
          </cell>
          <cell r="T198" t="str">
            <v>Rajatised</v>
          </cell>
          <cell r="U198" t="str">
            <v>Rajatised</v>
          </cell>
          <cell r="W198" t="str">
            <v>Kan. trassid Uus ja Sepa tn.</v>
          </cell>
          <cell r="X198" t="str">
            <v>Hooned ja rajatised</v>
          </cell>
          <cell r="Y198" t="str">
            <v>Rajatised1998</v>
          </cell>
        </row>
        <row r="199">
          <cell r="M199">
            <v>0</v>
          </cell>
          <cell r="O199">
            <v>0</v>
          </cell>
          <cell r="P199">
            <v>0</v>
          </cell>
          <cell r="Q199">
            <v>81</v>
          </cell>
          <cell r="R199">
            <v>0</v>
          </cell>
          <cell r="S199">
            <v>0</v>
          </cell>
          <cell r="T199">
            <v>0</v>
          </cell>
          <cell r="U199" t="str">
            <v>Rajatised</v>
          </cell>
          <cell r="W199">
            <v>0</v>
          </cell>
          <cell r="X199">
            <v>0</v>
          </cell>
          <cell r="Y199">
            <v>0</v>
          </cell>
        </row>
        <row r="200">
          <cell r="M200">
            <v>10082</v>
          </cell>
          <cell r="N200">
            <v>165959</v>
          </cell>
          <cell r="O200">
            <v>40</v>
          </cell>
          <cell r="P200">
            <v>1998</v>
          </cell>
          <cell r="Q200">
            <v>82</v>
          </cell>
          <cell r="R200">
            <v>82</v>
          </cell>
          <cell r="S200">
            <v>10082</v>
          </cell>
          <cell r="T200" t="str">
            <v>Rajatised</v>
          </cell>
          <cell r="U200" t="str">
            <v>Rajatised</v>
          </cell>
          <cell r="W200" t="str">
            <v>Elamukv.nr.35 kanalisatsioon Valga</v>
          </cell>
          <cell r="X200" t="str">
            <v>Hooned ja rajatised</v>
          </cell>
          <cell r="Y200" t="str">
            <v>Rajatised1998</v>
          </cell>
        </row>
        <row r="201">
          <cell r="M201">
            <v>0</v>
          </cell>
          <cell r="O201">
            <v>0</v>
          </cell>
          <cell r="P201">
            <v>0</v>
          </cell>
          <cell r="Q201">
            <v>82</v>
          </cell>
          <cell r="R201">
            <v>0</v>
          </cell>
          <cell r="S201">
            <v>0</v>
          </cell>
          <cell r="T201">
            <v>0</v>
          </cell>
          <cell r="U201" t="str">
            <v>Rajatised</v>
          </cell>
          <cell r="W201">
            <v>0</v>
          </cell>
          <cell r="X201">
            <v>0</v>
          </cell>
          <cell r="Y201">
            <v>0</v>
          </cell>
        </row>
        <row r="202">
          <cell r="M202">
            <v>10083</v>
          </cell>
          <cell r="N202">
            <v>203343</v>
          </cell>
          <cell r="O202">
            <v>40</v>
          </cell>
          <cell r="P202">
            <v>1998</v>
          </cell>
          <cell r="Q202">
            <v>83</v>
          </cell>
          <cell r="R202">
            <v>83</v>
          </cell>
          <cell r="S202">
            <v>10083</v>
          </cell>
          <cell r="T202" t="str">
            <v>Rajatised</v>
          </cell>
          <cell r="U202" t="str">
            <v>Rajatised</v>
          </cell>
          <cell r="W202" t="str">
            <v>Elamukv.nr.35 välisveevõrk Valga</v>
          </cell>
          <cell r="X202" t="str">
            <v>Hooned ja rajatised</v>
          </cell>
          <cell r="Y202" t="str">
            <v>Rajatised1998</v>
          </cell>
        </row>
        <row r="203">
          <cell r="M203">
            <v>0</v>
          </cell>
          <cell r="O203">
            <v>0</v>
          </cell>
          <cell r="P203">
            <v>0</v>
          </cell>
          <cell r="Q203">
            <v>83</v>
          </cell>
          <cell r="R203">
            <v>0</v>
          </cell>
          <cell r="S203">
            <v>0</v>
          </cell>
          <cell r="T203">
            <v>0</v>
          </cell>
          <cell r="U203" t="str">
            <v>Rajatised</v>
          </cell>
          <cell r="W203">
            <v>0</v>
          </cell>
          <cell r="X203">
            <v>0</v>
          </cell>
          <cell r="Y203">
            <v>0</v>
          </cell>
        </row>
        <row r="204">
          <cell r="M204">
            <v>10084</v>
          </cell>
          <cell r="N204">
            <v>39864</v>
          </cell>
          <cell r="O204">
            <v>40</v>
          </cell>
          <cell r="P204">
            <v>1998</v>
          </cell>
          <cell r="Q204">
            <v>84</v>
          </cell>
          <cell r="R204">
            <v>84</v>
          </cell>
          <cell r="S204">
            <v>10084</v>
          </cell>
          <cell r="T204" t="str">
            <v>Rajatised</v>
          </cell>
          <cell r="U204" t="str">
            <v>Rajatised</v>
          </cell>
          <cell r="W204" t="str">
            <v>Peetri tn. veetrass</v>
          </cell>
          <cell r="X204" t="str">
            <v>Hooned ja rajatised</v>
          </cell>
          <cell r="Y204" t="str">
            <v>Rajatised1998</v>
          </cell>
        </row>
        <row r="205">
          <cell r="M205">
            <v>0</v>
          </cell>
          <cell r="O205">
            <v>0</v>
          </cell>
          <cell r="P205">
            <v>0</v>
          </cell>
          <cell r="Q205">
            <v>84</v>
          </cell>
          <cell r="R205">
            <v>0</v>
          </cell>
          <cell r="S205">
            <v>0</v>
          </cell>
          <cell r="T205">
            <v>0</v>
          </cell>
          <cell r="U205" t="str">
            <v>Rajatised</v>
          </cell>
          <cell r="W205">
            <v>0</v>
          </cell>
          <cell r="X205">
            <v>0</v>
          </cell>
          <cell r="Y205">
            <v>0</v>
          </cell>
        </row>
        <row r="206">
          <cell r="M206">
            <v>10085</v>
          </cell>
          <cell r="N206">
            <v>199117</v>
          </cell>
          <cell r="O206">
            <v>40</v>
          </cell>
          <cell r="P206">
            <v>1998</v>
          </cell>
          <cell r="Q206">
            <v>85</v>
          </cell>
          <cell r="R206">
            <v>85</v>
          </cell>
          <cell r="S206">
            <v>10085</v>
          </cell>
          <cell r="T206" t="str">
            <v>Rajatised</v>
          </cell>
          <cell r="U206" t="str">
            <v>Rajatised</v>
          </cell>
          <cell r="W206" t="str">
            <v>Peetri tn. kanal. trass</v>
          </cell>
          <cell r="X206" t="str">
            <v>Hooned ja rajatised</v>
          </cell>
          <cell r="Y206" t="str">
            <v>Rajatised1998</v>
          </cell>
        </row>
        <row r="207">
          <cell r="M207">
            <v>0</v>
          </cell>
          <cell r="O207">
            <v>0</v>
          </cell>
          <cell r="P207">
            <v>0</v>
          </cell>
          <cell r="Q207">
            <v>85</v>
          </cell>
          <cell r="R207">
            <v>0</v>
          </cell>
          <cell r="S207">
            <v>0</v>
          </cell>
          <cell r="T207">
            <v>0</v>
          </cell>
          <cell r="U207" t="str">
            <v>Rajatised</v>
          </cell>
          <cell r="W207">
            <v>0</v>
          </cell>
          <cell r="X207">
            <v>0</v>
          </cell>
          <cell r="Y207">
            <v>0</v>
          </cell>
        </row>
        <row r="208">
          <cell r="M208">
            <v>10086</v>
          </cell>
          <cell r="N208">
            <v>3744405</v>
          </cell>
          <cell r="O208">
            <v>40</v>
          </cell>
          <cell r="P208">
            <v>1998</v>
          </cell>
          <cell r="Q208">
            <v>86</v>
          </cell>
          <cell r="R208">
            <v>86</v>
          </cell>
          <cell r="S208">
            <v>10086</v>
          </cell>
          <cell r="T208" t="str">
            <v>Rajatised</v>
          </cell>
          <cell r="U208" t="str">
            <v>Rajatised</v>
          </cell>
          <cell r="W208" t="str">
            <v>Kanalisatsiooni survetrass Peerti18</v>
          </cell>
          <cell r="X208" t="str">
            <v>Hooned ja rajatised</v>
          </cell>
          <cell r="Y208" t="str">
            <v>Rajatised1998</v>
          </cell>
        </row>
        <row r="209">
          <cell r="M209">
            <v>0</v>
          </cell>
          <cell r="O209">
            <v>0</v>
          </cell>
          <cell r="P209">
            <v>0</v>
          </cell>
          <cell r="Q209">
            <v>86</v>
          </cell>
          <cell r="R209">
            <v>0</v>
          </cell>
          <cell r="S209">
            <v>0</v>
          </cell>
          <cell r="T209">
            <v>0</v>
          </cell>
          <cell r="U209" t="str">
            <v>Rajatised</v>
          </cell>
          <cell r="W209">
            <v>0</v>
          </cell>
          <cell r="X209">
            <v>0</v>
          </cell>
          <cell r="Y209">
            <v>0</v>
          </cell>
        </row>
        <row r="210">
          <cell r="M210">
            <v>10087</v>
          </cell>
          <cell r="N210">
            <v>353061</v>
          </cell>
          <cell r="O210">
            <v>15</v>
          </cell>
          <cell r="P210">
            <v>1998</v>
          </cell>
          <cell r="Q210">
            <v>87</v>
          </cell>
          <cell r="R210">
            <v>87</v>
          </cell>
          <cell r="S210">
            <v>10087</v>
          </cell>
          <cell r="T210" t="str">
            <v>pumpla</v>
          </cell>
          <cell r="U210" t="str">
            <v>Rajatised</v>
          </cell>
          <cell r="V210" t="str">
            <v>pumpla</v>
          </cell>
          <cell r="W210" t="str">
            <v>Kanal. peapumpla ülevoolukollektor</v>
          </cell>
          <cell r="X210" t="str">
            <v>Masinad ja seadmed</v>
          </cell>
          <cell r="Y210" t="str">
            <v>pumpla1998</v>
          </cell>
        </row>
        <row r="211">
          <cell r="M211">
            <v>0</v>
          </cell>
          <cell r="O211">
            <v>0</v>
          </cell>
          <cell r="P211">
            <v>0</v>
          </cell>
          <cell r="Q211">
            <v>87</v>
          </cell>
          <cell r="R211">
            <v>0</v>
          </cell>
          <cell r="S211">
            <v>0</v>
          </cell>
          <cell r="T211">
            <v>0</v>
          </cell>
          <cell r="U211" t="str">
            <v>Rajatised</v>
          </cell>
          <cell r="W211">
            <v>0</v>
          </cell>
          <cell r="X211">
            <v>0</v>
          </cell>
          <cell r="Y211">
            <v>0</v>
          </cell>
        </row>
        <row r="212">
          <cell r="M212">
            <v>10088</v>
          </cell>
          <cell r="N212">
            <v>154831</v>
          </cell>
          <cell r="O212">
            <v>40</v>
          </cell>
          <cell r="P212">
            <v>1999</v>
          </cell>
          <cell r="Q212">
            <v>88</v>
          </cell>
          <cell r="R212">
            <v>88</v>
          </cell>
          <cell r="S212">
            <v>10088</v>
          </cell>
          <cell r="T212" t="str">
            <v>Rajatised</v>
          </cell>
          <cell r="U212" t="str">
            <v>Rajatised</v>
          </cell>
          <cell r="W212" t="str">
            <v>Aia tn. kanal. trass</v>
          </cell>
          <cell r="X212" t="str">
            <v>Hooned ja rajatised</v>
          </cell>
          <cell r="Y212" t="str">
            <v>Rajatised1999</v>
          </cell>
        </row>
        <row r="213">
          <cell r="M213">
            <v>0</v>
          </cell>
          <cell r="O213">
            <v>0</v>
          </cell>
          <cell r="P213">
            <v>0</v>
          </cell>
          <cell r="Q213">
            <v>88</v>
          </cell>
          <cell r="R213">
            <v>0</v>
          </cell>
          <cell r="S213">
            <v>0</v>
          </cell>
          <cell r="T213">
            <v>0</v>
          </cell>
          <cell r="U213" t="str">
            <v>Rajatised</v>
          </cell>
          <cell r="W213">
            <v>0</v>
          </cell>
          <cell r="X213">
            <v>0</v>
          </cell>
          <cell r="Y213">
            <v>0</v>
          </cell>
        </row>
        <row r="214">
          <cell r="M214">
            <v>10089</v>
          </cell>
          <cell r="N214">
            <v>6394561</v>
          </cell>
          <cell r="O214">
            <v>15</v>
          </cell>
          <cell r="P214">
            <v>1999</v>
          </cell>
          <cell r="Q214">
            <v>89</v>
          </cell>
          <cell r="R214">
            <v>89</v>
          </cell>
          <cell r="S214">
            <v>10089</v>
          </cell>
          <cell r="T214" t="str">
            <v>pumpla</v>
          </cell>
          <cell r="U214" t="str">
            <v>Rajatised</v>
          </cell>
          <cell r="V214" t="str">
            <v>pumpla</v>
          </cell>
          <cell r="W214" t="str">
            <v>Paju veehaare koos pumbajaamadega</v>
          </cell>
          <cell r="X214" t="str">
            <v>Masinad ja seadmed</v>
          </cell>
          <cell r="Y214" t="str">
            <v>pumpla1999</v>
          </cell>
        </row>
        <row r="215">
          <cell r="M215">
            <v>0</v>
          </cell>
          <cell r="O215">
            <v>0</v>
          </cell>
          <cell r="P215">
            <v>0</v>
          </cell>
          <cell r="Q215">
            <v>89</v>
          </cell>
          <cell r="R215">
            <v>0</v>
          </cell>
          <cell r="S215">
            <v>0</v>
          </cell>
          <cell r="T215">
            <v>0</v>
          </cell>
          <cell r="U215" t="str">
            <v>Rajatised</v>
          </cell>
          <cell r="W215">
            <v>0</v>
          </cell>
          <cell r="X215">
            <v>0</v>
          </cell>
          <cell r="Y215">
            <v>0</v>
          </cell>
        </row>
        <row r="216">
          <cell r="M216">
            <v>10090</v>
          </cell>
          <cell r="N216">
            <v>830792</v>
          </cell>
          <cell r="O216">
            <v>40</v>
          </cell>
          <cell r="P216">
            <v>1999</v>
          </cell>
          <cell r="Q216">
            <v>90</v>
          </cell>
          <cell r="R216">
            <v>90</v>
          </cell>
          <cell r="S216">
            <v>10090</v>
          </cell>
          <cell r="T216" t="str">
            <v>Rajatised</v>
          </cell>
          <cell r="U216" t="str">
            <v>Rajatised</v>
          </cell>
          <cell r="W216" t="str">
            <v>Võru tn. veetrass</v>
          </cell>
          <cell r="X216" t="str">
            <v>Hooned ja rajatised</v>
          </cell>
          <cell r="Y216" t="str">
            <v>Rajatised1999</v>
          </cell>
        </row>
        <row r="217">
          <cell r="M217">
            <v>0</v>
          </cell>
          <cell r="O217">
            <v>0</v>
          </cell>
          <cell r="P217">
            <v>0</v>
          </cell>
          <cell r="Q217">
            <v>90</v>
          </cell>
          <cell r="R217">
            <v>0</v>
          </cell>
          <cell r="S217">
            <v>0</v>
          </cell>
          <cell r="T217">
            <v>0</v>
          </cell>
          <cell r="U217" t="str">
            <v>Rajatised</v>
          </cell>
          <cell r="W217">
            <v>0</v>
          </cell>
          <cell r="X217">
            <v>0</v>
          </cell>
          <cell r="Y217">
            <v>0</v>
          </cell>
        </row>
        <row r="218">
          <cell r="M218">
            <v>10091</v>
          </cell>
          <cell r="N218">
            <v>543120</v>
          </cell>
          <cell r="O218">
            <v>40</v>
          </cell>
          <cell r="P218">
            <v>1999</v>
          </cell>
          <cell r="Q218">
            <v>91</v>
          </cell>
          <cell r="R218">
            <v>91</v>
          </cell>
          <cell r="S218">
            <v>10091</v>
          </cell>
          <cell r="T218" t="str">
            <v>Rajatised</v>
          </cell>
          <cell r="U218" t="str">
            <v>Rajatised</v>
          </cell>
          <cell r="W218" t="str">
            <v>Võru tn. kanal. trass (Veski-Võru )</v>
          </cell>
          <cell r="X218" t="str">
            <v>Hooned ja rajatised</v>
          </cell>
          <cell r="Y218" t="str">
            <v>Rajatised1999</v>
          </cell>
        </row>
        <row r="219">
          <cell r="M219">
            <v>0</v>
          </cell>
          <cell r="O219">
            <v>0</v>
          </cell>
          <cell r="P219">
            <v>0</v>
          </cell>
          <cell r="Q219">
            <v>91</v>
          </cell>
          <cell r="R219">
            <v>0</v>
          </cell>
          <cell r="S219">
            <v>0</v>
          </cell>
          <cell r="T219">
            <v>0</v>
          </cell>
          <cell r="U219" t="str">
            <v>Rajatised</v>
          </cell>
          <cell r="W219">
            <v>0</v>
          </cell>
          <cell r="X219">
            <v>0</v>
          </cell>
          <cell r="Y219">
            <v>0</v>
          </cell>
        </row>
        <row r="220">
          <cell r="M220">
            <v>10092</v>
          </cell>
          <cell r="N220">
            <v>119426</v>
          </cell>
          <cell r="O220">
            <v>40</v>
          </cell>
          <cell r="P220">
            <v>1999</v>
          </cell>
          <cell r="Q220">
            <v>92</v>
          </cell>
          <cell r="R220">
            <v>92</v>
          </cell>
          <cell r="S220">
            <v>10092</v>
          </cell>
          <cell r="T220" t="str">
            <v>Rajatised</v>
          </cell>
          <cell r="U220" t="str">
            <v>Rajatised</v>
          </cell>
          <cell r="W220" t="str">
            <v>Võru tn. sadevete trass(Veski-Aasa)</v>
          </cell>
          <cell r="X220" t="str">
            <v>Hooned ja rajatised</v>
          </cell>
          <cell r="Y220" t="str">
            <v>Rajatised1999</v>
          </cell>
        </row>
        <row r="221">
          <cell r="M221">
            <v>0</v>
          </cell>
          <cell r="O221">
            <v>0</v>
          </cell>
          <cell r="P221">
            <v>0</v>
          </cell>
          <cell r="Q221">
            <v>92</v>
          </cell>
          <cell r="R221">
            <v>0</v>
          </cell>
          <cell r="S221">
            <v>0</v>
          </cell>
          <cell r="T221">
            <v>0</v>
          </cell>
          <cell r="U221" t="str">
            <v>Rajatised</v>
          </cell>
          <cell r="W221">
            <v>0</v>
          </cell>
          <cell r="X221">
            <v>0</v>
          </cell>
          <cell r="Y221">
            <v>0</v>
          </cell>
        </row>
        <row r="222">
          <cell r="M222">
            <v>10093</v>
          </cell>
          <cell r="N222">
            <v>0</v>
          </cell>
          <cell r="O222">
            <v>40</v>
          </cell>
          <cell r="P222">
            <v>1999</v>
          </cell>
          <cell r="Q222">
            <v>93</v>
          </cell>
          <cell r="R222">
            <v>93</v>
          </cell>
          <cell r="S222">
            <v>10093</v>
          </cell>
          <cell r="T222" t="str">
            <v>Rajatised</v>
          </cell>
          <cell r="U222" t="str">
            <v>Rajatised</v>
          </cell>
          <cell r="W222" t="str">
            <v>Aasa tn. sadevete trass- tiigid</v>
          </cell>
          <cell r="X222" t="str">
            <v>Hooned ja rajatised</v>
          </cell>
          <cell r="Y222" t="str">
            <v>Rajatised1999</v>
          </cell>
        </row>
        <row r="223">
          <cell r="M223">
            <v>0</v>
          </cell>
          <cell r="O223">
            <v>0</v>
          </cell>
          <cell r="P223">
            <v>0</v>
          </cell>
          <cell r="Q223">
            <v>93</v>
          </cell>
          <cell r="R223">
            <v>0</v>
          </cell>
          <cell r="S223">
            <v>0</v>
          </cell>
          <cell r="T223">
            <v>0</v>
          </cell>
          <cell r="U223" t="str">
            <v>Rajatised</v>
          </cell>
          <cell r="W223">
            <v>0</v>
          </cell>
          <cell r="X223">
            <v>0</v>
          </cell>
          <cell r="Y223">
            <v>0</v>
          </cell>
        </row>
        <row r="224">
          <cell r="M224">
            <v>10094</v>
          </cell>
          <cell r="N224">
            <v>0</v>
          </cell>
          <cell r="O224">
            <v>40</v>
          </cell>
          <cell r="P224">
            <v>1999</v>
          </cell>
          <cell r="Q224">
            <v>94</v>
          </cell>
          <cell r="R224">
            <v>94</v>
          </cell>
          <cell r="S224">
            <v>10094</v>
          </cell>
          <cell r="T224" t="str">
            <v>Rajatised</v>
          </cell>
          <cell r="U224" t="str">
            <v>Rajatised</v>
          </cell>
          <cell r="W224" t="str">
            <v>Valga Paisjärv</v>
          </cell>
          <cell r="X224" t="str">
            <v>Hooned ja rajatised</v>
          </cell>
          <cell r="Y224" t="str">
            <v>Rajatised1999</v>
          </cell>
        </row>
        <row r="225">
          <cell r="M225">
            <v>0</v>
          </cell>
          <cell r="O225">
            <v>0</v>
          </cell>
          <cell r="P225">
            <v>0</v>
          </cell>
          <cell r="Q225">
            <v>94</v>
          </cell>
          <cell r="R225">
            <v>0</v>
          </cell>
          <cell r="S225">
            <v>0</v>
          </cell>
          <cell r="T225">
            <v>0</v>
          </cell>
          <cell r="U225" t="str">
            <v>Rajatised</v>
          </cell>
          <cell r="W225">
            <v>0</v>
          </cell>
          <cell r="X225">
            <v>0</v>
          </cell>
          <cell r="Y225">
            <v>0</v>
          </cell>
        </row>
        <row r="226">
          <cell r="M226">
            <v>10095</v>
          </cell>
          <cell r="N226">
            <v>1694811</v>
          </cell>
          <cell r="O226">
            <v>40</v>
          </cell>
          <cell r="P226">
            <v>2007</v>
          </cell>
          <cell r="Q226">
            <v>95</v>
          </cell>
          <cell r="R226">
            <v>95</v>
          </cell>
          <cell r="S226">
            <v>10095</v>
          </cell>
          <cell r="T226" t="str">
            <v>Rajatised</v>
          </cell>
          <cell r="U226" t="str">
            <v>Rajatised</v>
          </cell>
          <cell r="W226">
            <v>0</v>
          </cell>
          <cell r="X226" t="str">
            <v>Hooned ja rajatised</v>
          </cell>
          <cell r="Y226" t="str">
            <v>Rajatised2007</v>
          </cell>
        </row>
        <row r="227">
          <cell r="M227">
            <v>0</v>
          </cell>
          <cell r="O227">
            <v>0</v>
          </cell>
          <cell r="P227">
            <v>0</v>
          </cell>
          <cell r="Q227">
            <v>95</v>
          </cell>
          <cell r="R227">
            <v>0</v>
          </cell>
          <cell r="S227">
            <v>0</v>
          </cell>
          <cell r="T227">
            <v>0</v>
          </cell>
          <cell r="U227" t="str">
            <v>Rajatised</v>
          </cell>
          <cell r="W227">
            <v>0</v>
          </cell>
          <cell r="X227">
            <v>0</v>
          </cell>
          <cell r="Y227">
            <v>0</v>
          </cell>
        </row>
        <row r="228">
          <cell r="M228">
            <v>0</v>
          </cell>
          <cell r="O228">
            <v>0</v>
          </cell>
          <cell r="P228">
            <v>0</v>
          </cell>
          <cell r="Q228">
            <v>95</v>
          </cell>
          <cell r="R228">
            <v>0</v>
          </cell>
          <cell r="S228">
            <v>0</v>
          </cell>
          <cell r="T228">
            <v>0</v>
          </cell>
          <cell r="U228" t="str">
            <v>Rajatised</v>
          </cell>
          <cell r="W228">
            <v>0</v>
          </cell>
          <cell r="X228">
            <v>0</v>
          </cell>
          <cell r="Y228">
            <v>0</v>
          </cell>
        </row>
        <row r="229">
          <cell r="M229">
            <v>10096</v>
          </cell>
          <cell r="N229">
            <v>0</v>
          </cell>
          <cell r="O229">
            <v>40</v>
          </cell>
          <cell r="P229">
            <v>1999</v>
          </cell>
          <cell r="Q229">
            <v>96</v>
          </cell>
          <cell r="R229">
            <v>96</v>
          </cell>
          <cell r="S229">
            <v>10096</v>
          </cell>
          <cell r="T229" t="str">
            <v>Rajatised</v>
          </cell>
          <cell r="U229" t="str">
            <v>Rajatised</v>
          </cell>
          <cell r="W229" t="str">
            <v>Valga sadevete kollektor</v>
          </cell>
          <cell r="X229" t="str">
            <v>Hooned ja rajatised</v>
          </cell>
          <cell r="Y229" t="str">
            <v>Rajatised1999</v>
          </cell>
        </row>
        <row r="230">
          <cell r="M230">
            <v>0</v>
          </cell>
          <cell r="O230">
            <v>0</v>
          </cell>
          <cell r="P230">
            <v>0</v>
          </cell>
          <cell r="Q230">
            <v>96</v>
          </cell>
          <cell r="R230">
            <v>0</v>
          </cell>
          <cell r="S230">
            <v>0</v>
          </cell>
          <cell r="T230">
            <v>0</v>
          </cell>
          <cell r="U230" t="str">
            <v>Rajatised</v>
          </cell>
          <cell r="W230">
            <v>0</v>
          </cell>
          <cell r="X230">
            <v>0</v>
          </cell>
          <cell r="Y230">
            <v>0</v>
          </cell>
        </row>
        <row r="231">
          <cell r="M231">
            <v>10097</v>
          </cell>
          <cell r="N231">
            <v>0</v>
          </cell>
          <cell r="O231">
            <v>40</v>
          </cell>
          <cell r="P231">
            <v>1999</v>
          </cell>
          <cell r="Q231">
            <v>97</v>
          </cell>
          <cell r="R231">
            <v>97</v>
          </cell>
          <cell r="S231">
            <v>10097</v>
          </cell>
          <cell r="T231" t="str">
            <v>Rajatised</v>
          </cell>
          <cell r="U231" t="str">
            <v>Rajatised</v>
          </cell>
          <cell r="W231" t="str">
            <v>Allika tn. kanalisatsioonitrass</v>
          </cell>
          <cell r="X231" t="str">
            <v>Hooned ja rajatised</v>
          </cell>
          <cell r="Y231" t="str">
            <v>Rajatised1999</v>
          </cell>
        </row>
        <row r="232">
          <cell r="M232">
            <v>0</v>
          </cell>
          <cell r="O232">
            <v>0</v>
          </cell>
          <cell r="P232">
            <v>0</v>
          </cell>
          <cell r="Q232">
            <v>97</v>
          </cell>
          <cell r="R232">
            <v>0</v>
          </cell>
          <cell r="S232">
            <v>0</v>
          </cell>
          <cell r="T232">
            <v>0</v>
          </cell>
          <cell r="U232" t="str">
            <v>Rajatised</v>
          </cell>
          <cell r="W232">
            <v>0</v>
          </cell>
          <cell r="X232">
            <v>0</v>
          </cell>
          <cell r="Y232">
            <v>0</v>
          </cell>
        </row>
        <row r="233">
          <cell r="M233">
            <v>10098</v>
          </cell>
          <cell r="N233">
            <v>0</v>
          </cell>
          <cell r="O233">
            <v>40</v>
          </cell>
          <cell r="P233">
            <v>1999</v>
          </cell>
          <cell r="Q233">
            <v>98</v>
          </cell>
          <cell r="R233">
            <v>98</v>
          </cell>
          <cell r="S233">
            <v>10098</v>
          </cell>
          <cell r="T233" t="str">
            <v>Rajatised</v>
          </cell>
          <cell r="U233" t="str">
            <v>Rajatised</v>
          </cell>
          <cell r="W233" t="str">
            <v>Raudteejaama sadevete kanal.trass</v>
          </cell>
          <cell r="X233" t="str">
            <v>Hooned ja rajatised</v>
          </cell>
          <cell r="Y233" t="str">
            <v>Rajatised1999</v>
          </cell>
        </row>
        <row r="234">
          <cell r="M234">
            <v>0</v>
          </cell>
          <cell r="O234">
            <v>0</v>
          </cell>
          <cell r="P234">
            <v>0</v>
          </cell>
          <cell r="Q234">
            <v>98</v>
          </cell>
          <cell r="R234">
            <v>0</v>
          </cell>
          <cell r="S234">
            <v>0</v>
          </cell>
          <cell r="T234">
            <v>0</v>
          </cell>
          <cell r="U234" t="str">
            <v>Rajatised</v>
          </cell>
          <cell r="W234">
            <v>0</v>
          </cell>
          <cell r="X234">
            <v>0</v>
          </cell>
          <cell r="Y234">
            <v>0</v>
          </cell>
        </row>
        <row r="235">
          <cell r="M235">
            <v>10099</v>
          </cell>
          <cell r="N235">
            <v>0</v>
          </cell>
          <cell r="O235">
            <v>40</v>
          </cell>
          <cell r="P235">
            <v>1999</v>
          </cell>
          <cell r="Q235">
            <v>99</v>
          </cell>
          <cell r="R235">
            <v>99</v>
          </cell>
          <cell r="S235">
            <v>10099</v>
          </cell>
          <cell r="T235" t="str">
            <v>Rajatised</v>
          </cell>
          <cell r="U235" t="str">
            <v>Rajatised</v>
          </cell>
          <cell r="W235" t="str">
            <v>35. elamukvartali kanal.trass</v>
          </cell>
          <cell r="X235" t="str">
            <v>Hooned ja rajatised</v>
          </cell>
          <cell r="Y235" t="str">
            <v>Rajatised1999</v>
          </cell>
        </row>
        <row r="236">
          <cell r="M236">
            <v>0</v>
          </cell>
          <cell r="O236">
            <v>0</v>
          </cell>
          <cell r="P236">
            <v>0</v>
          </cell>
          <cell r="Q236">
            <v>99</v>
          </cell>
          <cell r="R236">
            <v>0</v>
          </cell>
          <cell r="S236">
            <v>0</v>
          </cell>
          <cell r="T236">
            <v>0</v>
          </cell>
          <cell r="U236" t="str">
            <v>Rajatised</v>
          </cell>
          <cell r="W236">
            <v>0</v>
          </cell>
          <cell r="X236">
            <v>0</v>
          </cell>
          <cell r="Y236">
            <v>0</v>
          </cell>
        </row>
        <row r="237">
          <cell r="M237">
            <v>10100</v>
          </cell>
          <cell r="N237">
            <v>0</v>
          </cell>
          <cell r="O237">
            <v>40</v>
          </cell>
          <cell r="P237">
            <v>1999</v>
          </cell>
          <cell r="Q237">
            <v>100</v>
          </cell>
          <cell r="R237">
            <v>100</v>
          </cell>
          <cell r="S237">
            <v>10100</v>
          </cell>
          <cell r="T237" t="str">
            <v>Rajatised</v>
          </cell>
          <cell r="U237" t="str">
            <v>Rajatised</v>
          </cell>
          <cell r="W237" t="str">
            <v>35 elamukvartali veetrass</v>
          </cell>
          <cell r="X237" t="str">
            <v>Hooned ja rajatised</v>
          </cell>
          <cell r="Y237" t="str">
            <v>Rajatised1999</v>
          </cell>
        </row>
        <row r="238">
          <cell r="M238">
            <v>0</v>
          </cell>
          <cell r="O238">
            <v>0</v>
          </cell>
          <cell r="P238">
            <v>0</v>
          </cell>
          <cell r="Q238">
            <v>100</v>
          </cell>
          <cell r="R238">
            <v>0</v>
          </cell>
          <cell r="S238">
            <v>0</v>
          </cell>
          <cell r="T238">
            <v>0</v>
          </cell>
          <cell r="U238" t="str">
            <v>Rajatised</v>
          </cell>
          <cell r="W238">
            <v>0</v>
          </cell>
          <cell r="X238">
            <v>0</v>
          </cell>
          <cell r="Y238">
            <v>0</v>
          </cell>
        </row>
        <row r="239">
          <cell r="M239">
            <v>10101</v>
          </cell>
          <cell r="N239">
            <v>67500</v>
          </cell>
          <cell r="O239">
            <v>40</v>
          </cell>
          <cell r="P239">
            <v>2000</v>
          </cell>
          <cell r="Q239">
            <v>101</v>
          </cell>
          <cell r="R239">
            <v>101</v>
          </cell>
          <cell r="S239">
            <v>10101</v>
          </cell>
          <cell r="T239" t="str">
            <v>Rajatised</v>
          </cell>
          <cell r="U239" t="str">
            <v>Rajatised</v>
          </cell>
          <cell r="W239" t="str">
            <v>Priimetsa veetrass</v>
          </cell>
          <cell r="X239" t="str">
            <v>Hooned ja rajatised</v>
          </cell>
          <cell r="Y239" t="str">
            <v>Rajatised2000</v>
          </cell>
        </row>
        <row r="240">
          <cell r="M240">
            <v>0</v>
          </cell>
          <cell r="O240">
            <v>0</v>
          </cell>
          <cell r="P240">
            <v>0</v>
          </cell>
          <cell r="Q240">
            <v>101</v>
          </cell>
          <cell r="R240">
            <v>0</v>
          </cell>
          <cell r="S240">
            <v>0</v>
          </cell>
          <cell r="T240">
            <v>0</v>
          </cell>
          <cell r="U240" t="str">
            <v>Rajatised</v>
          </cell>
          <cell r="W240">
            <v>0</v>
          </cell>
          <cell r="X240">
            <v>0</v>
          </cell>
          <cell r="Y240">
            <v>0</v>
          </cell>
        </row>
        <row r="241">
          <cell r="M241">
            <v>10102</v>
          </cell>
          <cell r="N241">
            <v>0</v>
          </cell>
          <cell r="O241">
            <v>40</v>
          </cell>
          <cell r="P241">
            <v>2000</v>
          </cell>
          <cell r="Q241">
            <v>102</v>
          </cell>
          <cell r="R241">
            <v>102</v>
          </cell>
          <cell r="S241">
            <v>10102</v>
          </cell>
          <cell r="T241" t="str">
            <v>Rajatised</v>
          </cell>
          <cell r="U241" t="str">
            <v>Rajatised</v>
          </cell>
          <cell r="W241" t="str">
            <v>Kungla tn. kan. trass</v>
          </cell>
          <cell r="X241" t="str">
            <v>Hooned ja rajatised</v>
          </cell>
          <cell r="Y241" t="str">
            <v>Rajatised2000</v>
          </cell>
        </row>
        <row r="242">
          <cell r="M242">
            <v>0</v>
          </cell>
          <cell r="O242">
            <v>0</v>
          </cell>
          <cell r="P242">
            <v>0</v>
          </cell>
          <cell r="Q242">
            <v>102</v>
          </cell>
          <cell r="R242">
            <v>0</v>
          </cell>
          <cell r="S242">
            <v>0</v>
          </cell>
          <cell r="T242">
            <v>0</v>
          </cell>
          <cell r="U242" t="str">
            <v>Rajatised</v>
          </cell>
          <cell r="W242">
            <v>0</v>
          </cell>
          <cell r="X242">
            <v>0</v>
          </cell>
          <cell r="Y242">
            <v>0</v>
          </cell>
        </row>
        <row r="243">
          <cell r="M243">
            <v>10103</v>
          </cell>
          <cell r="N243">
            <v>0</v>
          </cell>
          <cell r="O243">
            <v>40</v>
          </cell>
          <cell r="P243">
            <v>2000</v>
          </cell>
          <cell r="Q243">
            <v>103</v>
          </cell>
          <cell r="R243">
            <v>103</v>
          </cell>
          <cell r="S243">
            <v>10103</v>
          </cell>
          <cell r="T243" t="str">
            <v>Rajatised</v>
          </cell>
          <cell r="U243" t="str">
            <v>Rajatised</v>
          </cell>
          <cell r="W243" t="str">
            <v>Puiestee tn. kan. trass</v>
          </cell>
          <cell r="X243" t="str">
            <v>Hooned ja rajatised</v>
          </cell>
          <cell r="Y243" t="str">
            <v>Rajatised2000</v>
          </cell>
        </row>
        <row r="244">
          <cell r="M244">
            <v>0</v>
          </cell>
          <cell r="O244">
            <v>0</v>
          </cell>
          <cell r="P244">
            <v>0</v>
          </cell>
          <cell r="Q244">
            <v>103</v>
          </cell>
          <cell r="R244">
            <v>0</v>
          </cell>
          <cell r="S244">
            <v>0</v>
          </cell>
          <cell r="T244">
            <v>0</v>
          </cell>
          <cell r="U244" t="str">
            <v>Rajatised</v>
          </cell>
          <cell r="W244">
            <v>0</v>
          </cell>
          <cell r="X244">
            <v>0</v>
          </cell>
          <cell r="Y244">
            <v>0</v>
          </cell>
        </row>
        <row r="245">
          <cell r="M245">
            <v>10104</v>
          </cell>
          <cell r="N245">
            <v>215083</v>
          </cell>
          <cell r="O245">
            <v>40</v>
          </cell>
          <cell r="P245">
            <v>2007</v>
          </cell>
          <cell r="Q245">
            <v>104</v>
          </cell>
          <cell r="R245">
            <v>104</v>
          </cell>
          <cell r="S245">
            <v>10104</v>
          </cell>
          <cell r="T245" t="str">
            <v>Rajatised</v>
          </cell>
          <cell r="U245" t="str">
            <v>Rajatised</v>
          </cell>
          <cell r="W245">
            <v>0</v>
          </cell>
          <cell r="X245" t="str">
            <v>Hooned ja rajatised</v>
          </cell>
          <cell r="Y245" t="str">
            <v>Rajatised2007</v>
          </cell>
        </row>
        <row r="246">
          <cell r="M246">
            <v>0</v>
          </cell>
          <cell r="O246">
            <v>0</v>
          </cell>
          <cell r="P246">
            <v>0</v>
          </cell>
          <cell r="Q246">
            <v>104</v>
          </cell>
          <cell r="R246">
            <v>0</v>
          </cell>
          <cell r="S246">
            <v>0</v>
          </cell>
          <cell r="T246">
            <v>0</v>
          </cell>
          <cell r="U246" t="str">
            <v>Rajatised</v>
          </cell>
          <cell r="W246">
            <v>0</v>
          </cell>
          <cell r="X246">
            <v>0</v>
          </cell>
          <cell r="Y246">
            <v>0</v>
          </cell>
        </row>
        <row r="247">
          <cell r="M247">
            <v>0</v>
          </cell>
          <cell r="O247">
            <v>0</v>
          </cell>
          <cell r="P247">
            <v>0</v>
          </cell>
          <cell r="Q247">
            <v>104</v>
          </cell>
          <cell r="R247">
            <v>0</v>
          </cell>
          <cell r="S247">
            <v>0</v>
          </cell>
          <cell r="T247">
            <v>0</v>
          </cell>
          <cell r="U247" t="str">
            <v>Rajatised</v>
          </cell>
          <cell r="W247">
            <v>0</v>
          </cell>
          <cell r="X247">
            <v>0</v>
          </cell>
          <cell r="Y247">
            <v>0</v>
          </cell>
        </row>
        <row r="248">
          <cell r="M248">
            <v>10105</v>
          </cell>
          <cell r="N248">
            <v>0</v>
          </cell>
          <cell r="O248">
            <v>40</v>
          </cell>
          <cell r="P248">
            <v>2001</v>
          </cell>
          <cell r="Q248">
            <v>105</v>
          </cell>
          <cell r="R248">
            <v>105</v>
          </cell>
          <cell r="S248">
            <v>10105</v>
          </cell>
          <cell r="T248" t="str">
            <v>Rajatised</v>
          </cell>
          <cell r="U248" t="str">
            <v>Rajatised</v>
          </cell>
          <cell r="W248" t="str">
            <v>Kvartal 13 kan. trass Kesk tn.</v>
          </cell>
          <cell r="X248" t="str">
            <v>Hooned ja rajatised</v>
          </cell>
          <cell r="Y248" t="str">
            <v>Rajatised2001</v>
          </cell>
        </row>
        <row r="249">
          <cell r="M249">
            <v>0</v>
          </cell>
          <cell r="O249">
            <v>0</v>
          </cell>
          <cell r="P249">
            <v>0</v>
          </cell>
          <cell r="Q249">
            <v>105</v>
          </cell>
          <cell r="R249">
            <v>0</v>
          </cell>
          <cell r="S249">
            <v>0</v>
          </cell>
          <cell r="T249">
            <v>0</v>
          </cell>
          <cell r="U249" t="str">
            <v>Rajatised</v>
          </cell>
          <cell r="W249">
            <v>0</v>
          </cell>
          <cell r="X249">
            <v>0</v>
          </cell>
          <cell r="Y249">
            <v>0</v>
          </cell>
        </row>
        <row r="250">
          <cell r="M250">
            <v>10106</v>
          </cell>
          <cell r="N250">
            <v>0</v>
          </cell>
          <cell r="O250">
            <v>40</v>
          </cell>
          <cell r="P250">
            <v>2001</v>
          </cell>
          <cell r="Q250">
            <v>106</v>
          </cell>
          <cell r="R250">
            <v>106</v>
          </cell>
          <cell r="S250">
            <v>10106</v>
          </cell>
          <cell r="T250" t="str">
            <v>Rajatised</v>
          </cell>
          <cell r="U250" t="str">
            <v>Rajatised</v>
          </cell>
          <cell r="W250" t="str">
            <v>Kultuurikeskuse veetrass Kesk tn.</v>
          </cell>
          <cell r="X250" t="str">
            <v>Hooned ja rajatised</v>
          </cell>
          <cell r="Y250" t="str">
            <v>Rajatised2001</v>
          </cell>
        </row>
        <row r="251">
          <cell r="M251">
            <v>0</v>
          </cell>
          <cell r="O251">
            <v>0</v>
          </cell>
          <cell r="P251">
            <v>0</v>
          </cell>
          <cell r="Q251">
            <v>106</v>
          </cell>
          <cell r="R251">
            <v>0</v>
          </cell>
          <cell r="S251">
            <v>0</v>
          </cell>
          <cell r="T251">
            <v>0</v>
          </cell>
          <cell r="U251" t="str">
            <v>Rajatised</v>
          </cell>
          <cell r="W251">
            <v>0</v>
          </cell>
          <cell r="X251">
            <v>0</v>
          </cell>
          <cell r="Y251">
            <v>0</v>
          </cell>
        </row>
        <row r="252">
          <cell r="M252">
            <v>10107</v>
          </cell>
          <cell r="N252">
            <v>0</v>
          </cell>
          <cell r="O252">
            <v>40</v>
          </cell>
          <cell r="P252">
            <v>2001</v>
          </cell>
          <cell r="Q252">
            <v>107</v>
          </cell>
          <cell r="R252">
            <v>107</v>
          </cell>
          <cell r="S252">
            <v>10107</v>
          </cell>
          <cell r="T252" t="str">
            <v>Rajatised</v>
          </cell>
          <cell r="U252" t="str">
            <v>Rajatised</v>
          </cell>
          <cell r="W252" t="str">
            <v>Kultuurikeskuse kan. trass-Puiestee</v>
          </cell>
          <cell r="X252" t="str">
            <v>Hooned ja rajatised</v>
          </cell>
          <cell r="Y252" t="str">
            <v>Rajatised2001</v>
          </cell>
        </row>
        <row r="253">
          <cell r="M253">
            <v>0</v>
          </cell>
          <cell r="O253">
            <v>0</v>
          </cell>
          <cell r="P253">
            <v>0</v>
          </cell>
          <cell r="Q253">
            <v>107</v>
          </cell>
          <cell r="R253">
            <v>0</v>
          </cell>
          <cell r="S253">
            <v>0</v>
          </cell>
          <cell r="T253">
            <v>0</v>
          </cell>
          <cell r="U253" t="str">
            <v>Rajatised</v>
          </cell>
          <cell r="W253">
            <v>0</v>
          </cell>
          <cell r="X253">
            <v>0</v>
          </cell>
          <cell r="Y253">
            <v>0</v>
          </cell>
        </row>
        <row r="254">
          <cell r="M254">
            <v>10108</v>
          </cell>
          <cell r="N254">
            <v>142791</v>
          </cell>
          <cell r="O254">
            <v>40</v>
          </cell>
          <cell r="P254">
            <v>2001</v>
          </cell>
          <cell r="Q254">
            <v>108</v>
          </cell>
          <cell r="R254">
            <v>108</v>
          </cell>
          <cell r="S254">
            <v>10108</v>
          </cell>
          <cell r="T254" t="str">
            <v>Rajatised</v>
          </cell>
          <cell r="U254" t="str">
            <v>Rajatised</v>
          </cell>
          <cell r="W254" t="str">
            <v>Sulevi tn. kanal. trass- Võru tn.</v>
          </cell>
          <cell r="X254" t="str">
            <v>Hooned ja rajatised</v>
          </cell>
          <cell r="Y254" t="str">
            <v>Rajatised2001</v>
          </cell>
        </row>
        <row r="255">
          <cell r="M255">
            <v>0</v>
          </cell>
          <cell r="O255">
            <v>0</v>
          </cell>
          <cell r="P255">
            <v>0</v>
          </cell>
          <cell r="Q255">
            <v>108</v>
          </cell>
          <cell r="R255">
            <v>0</v>
          </cell>
          <cell r="S255">
            <v>0</v>
          </cell>
          <cell r="T255">
            <v>0</v>
          </cell>
          <cell r="U255" t="str">
            <v>Rajatised</v>
          </cell>
          <cell r="W255">
            <v>0</v>
          </cell>
          <cell r="X255">
            <v>0</v>
          </cell>
          <cell r="Y255">
            <v>0</v>
          </cell>
        </row>
        <row r="256">
          <cell r="M256">
            <v>10109</v>
          </cell>
          <cell r="N256">
            <v>0</v>
          </cell>
          <cell r="O256">
            <v>40</v>
          </cell>
          <cell r="P256">
            <v>2001</v>
          </cell>
          <cell r="Q256">
            <v>109</v>
          </cell>
          <cell r="R256">
            <v>109</v>
          </cell>
          <cell r="S256">
            <v>10109</v>
          </cell>
          <cell r="T256" t="str">
            <v>Rajatised</v>
          </cell>
          <cell r="U256" t="str">
            <v>Rajatised</v>
          </cell>
          <cell r="W256" t="str">
            <v>Sadevee kanalisatsioon Võru tn.</v>
          </cell>
          <cell r="X256" t="str">
            <v>Hooned ja rajatised</v>
          </cell>
          <cell r="Y256" t="str">
            <v>Rajatised2001</v>
          </cell>
        </row>
        <row r="257">
          <cell r="M257">
            <v>0</v>
          </cell>
          <cell r="O257">
            <v>0</v>
          </cell>
          <cell r="P257">
            <v>0</v>
          </cell>
          <cell r="Q257">
            <v>109</v>
          </cell>
          <cell r="R257">
            <v>0</v>
          </cell>
          <cell r="S257">
            <v>0</v>
          </cell>
          <cell r="T257">
            <v>0</v>
          </cell>
          <cell r="U257" t="str">
            <v>Rajatised</v>
          </cell>
          <cell r="W257">
            <v>0</v>
          </cell>
          <cell r="X257">
            <v>0</v>
          </cell>
          <cell r="Y257">
            <v>0</v>
          </cell>
        </row>
        <row r="258">
          <cell r="M258">
            <v>10110</v>
          </cell>
          <cell r="N258">
            <v>536806</v>
          </cell>
          <cell r="O258">
            <v>40</v>
          </cell>
          <cell r="P258">
            <v>2002</v>
          </cell>
          <cell r="Q258">
            <v>110</v>
          </cell>
          <cell r="R258">
            <v>110</v>
          </cell>
          <cell r="S258">
            <v>10110</v>
          </cell>
          <cell r="T258" t="str">
            <v>Rajatised</v>
          </cell>
          <cell r="U258" t="str">
            <v>Rajatised</v>
          </cell>
          <cell r="W258" t="str">
            <v>Kungla tn. sadevete trass</v>
          </cell>
          <cell r="X258" t="str">
            <v>Hooned ja rajatised</v>
          </cell>
          <cell r="Y258" t="str">
            <v>Rajatised2002</v>
          </cell>
        </row>
        <row r="259">
          <cell r="M259">
            <v>0</v>
          </cell>
          <cell r="O259">
            <v>0</v>
          </cell>
          <cell r="P259">
            <v>0</v>
          </cell>
          <cell r="Q259">
            <v>110</v>
          </cell>
          <cell r="R259">
            <v>0</v>
          </cell>
          <cell r="S259">
            <v>0</v>
          </cell>
          <cell r="T259">
            <v>0</v>
          </cell>
          <cell r="U259" t="str">
            <v>Rajatised</v>
          </cell>
          <cell r="W259">
            <v>0</v>
          </cell>
          <cell r="X259">
            <v>0</v>
          </cell>
          <cell r="Y259">
            <v>0</v>
          </cell>
        </row>
        <row r="260">
          <cell r="M260">
            <v>10111</v>
          </cell>
          <cell r="N260">
            <v>100000</v>
          </cell>
          <cell r="O260">
            <v>40</v>
          </cell>
          <cell r="P260">
            <v>2002</v>
          </cell>
          <cell r="Q260">
            <v>111</v>
          </cell>
          <cell r="R260">
            <v>111</v>
          </cell>
          <cell r="S260">
            <v>10111</v>
          </cell>
          <cell r="T260" t="str">
            <v>Rajatised</v>
          </cell>
          <cell r="U260" t="str">
            <v>Rajatised</v>
          </cell>
          <cell r="W260" t="str">
            <v>Võru tn. veetrass</v>
          </cell>
          <cell r="X260" t="str">
            <v>Hooned ja rajatised</v>
          </cell>
          <cell r="Y260" t="str">
            <v>Rajatised2002</v>
          </cell>
        </row>
        <row r="261">
          <cell r="M261">
            <v>0</v>
          </cell>
          <cell r="O261">
            <v>0</v>
          </cell>
          <cell r="P261">
            <v>0</v>
          </cell>
          <cell r="Q261">
            <v>111</v>
          </cell>
          <cell r="R261">
            <v>0</v>
          </cell>
          <cell r="S261">
            <v>0</v>
          </cell>
          <cell r="T261">
            <v>0</v>
          </cell>
          <cell r="U261" t="str">
            <v>Rajatised</v>
          </cell>
          <cell r="W261">
            <v>0</v>
          </cell>
          <cell r="X261">
            <v>0</v>
          </cell>
          <cell r="Y261">
            <v>0</v>
          </cell>
        </row>
        <row r="262">
          <cell r="M262">
            <v>10112</v>
          </cell>
          <cell r="N262">
            <v>61560</v>
          </cell>
          <cell r="O262">
            <v>40</v>
          </cell>
          <cell r="P262">
            <v>2002</v>
          </cell>
          <cell r="Q262">
            <v>112</v>
          </cell>
          <cell r="R262">
            <v>112</v>
          </cell>
          <cell r="S262">
            <v>10112</v>
          </cell>
          <cell r="T262" t="str">
            <v>Rajatised</v>
          </cell>
          <cell r="U262" t="str">
            <v>Rajatised</v>
          </cell>
          <cell r="W262" t="str">
            <v>Võru tn. kanalisatsioonitrass</v>
          </cell>
          <cell r="X262" t="str">
            <v>Hooned ja rajatised</v>
          </cell>
          <cell r="Y262" t="str">
            <v>Rajatised2002</v>
          </cell>
        </row>
        <row r="263">
          <cell r="M263">
            <v>0</v>
          </cell>
          <cell r="O263">
            <v>0</v>
          </cell>
          <cell r="P263">
            <v>0</v>
          </cell>
          <cell r="Q263">
            <v>112</v>
          </cell>
          <cell r="R263">
            <v>0</v>
          </cell>
          <cell r="S263">
            <v>0</v>
          </cell>
          <cell r="T263">
            <v>0</v>
          </cell>
          <cell r="U263" t="str">
            <v>Rajatised</v>
          </cell>
          <cell r="W263">
            <v>0</v>
          </cell>
          <cell r="X263">
            <v>0</v>
          </cell>
          <cell r="Y263">
            <v>0</v>
          </cell>
        </row>
        <row r="264">
          <cell r="M264">
            <v>10113</v>
          </cell>
          <cell r="N264">
            <v>2882172</v>
          </cell>
          <cell r="O264">
            <v>40</v>
          </cell>
          <cell r="P264">
            <v>2003</v>
          </cell>
          <cell r="Q264">
            <v>113</v>
          </cell>
          <cell r="R264">
            <v>113</v>
          </cell>
          <cell r="S264">
            <v>10113</v>
          </cell>
          <cell r="T264" t="str">
            <v>Rajatised</v>
          </cell>
          <cell r="U264" t="str">
            <v>Rajatised</v>
          </cell>
          <cell r="W264" t="str">
            <v>Veetrass Männiku,Petseri,Pikk tn,</v>
          </cell>
          <cell r="X264" t="str">
            <v>Hooned ja rajatised</v>
          </cell>
          <cell r="Y264" t="str">
            <v>Rajatised2003</v>
          </cell>
        </row>
        <row r="265">
          <cell r="M265">
            <v>0</v>
          </cell>
          <cell r="O265">
            <v>0</v>
          </cell>
          <cell r="P265">
            <v>0</v>
          </cell>
          <cell r="Q265">
            <v>113</v>
          </cell>
          <cell r="R265">
            <v>0</v>
          </cell>
          <cell r="S265">
            <v>0</v>
          </cell>
          <cell r="T265">
            <v>0</v>
          </cell>
          <cell r="U265" t="str">
            <v>Rajatised</v>
          </cell>
          <cell r="W265">
            <v>0</v>
          </cell>
          <cell r="X265">
            <v>0</v>
          </cell>
          <cell r="Y265">
            <v>0</v>
          </cell>
        </row>
        <row r="266">
          <cell r="M266">
            <v>10114</v>
          </cell>
          <cell r="N266">
            <v>2791203</v>
          </cell>
          <cell r="O266">
            <v>40</v>
          </cell>
          <cell r="P266">
            <v>2003</v>
          </cell>
          <cell r="Q266">
            <v>114</v>
          </cell>
          <cell r="R266">
            <v>114</v>
          </cell>
          <cell r="S266">
            <v>10114</v>
          </cell>
          <cell r="T266" t="str">
            <v>Rajatised</v>
          </cell>
          <cell r="U266" t="str">
            <v>Rajatised</v>
          </cell>
          <cell r="W266" t="str">
            <v>Kanal.trass Petseri,Pikk tn.</v>
          </cell>
          <cell r="X266" t="str">
            <v>Hooned ja rajatised</v>
          </cell>
          <cell r="Y266" t="str">
            <v>Rajatised2003</v>
          </cell>
        </row>
        <row r="267">
          <cell r="M267">
            <v>0</v>
          </cell>
          <cell r="O267">
            <v>0</v>
          </cell>
          <cell r="P267">
            <v>0</v>
          </cell>
          <cell r="Q267">
            <v>114</v>
          </cell>
          <cell r="R267">
            <v>0</v>
          </cell>
          <cell r="S267">
            <v>0</v>
          </cell>
          <cell r="T267">
            <v>0</v>
          </cell>
          <cell r="U267" t="str">
            <v>Rajatised</v>
          </cell>
          <cell r="W267">
            <v>0</v>
          </cell>
          <cell r="X267">
            <v>0</v>
          </cell>
          <cell r="Y267">
            <v>0</v>
          </cell>
        </row>
        <row r="268">
          <cell r="M268">
            <v>10115</v>
          </cell>
          <cell r="N268">
            <v>36244</v>
          </cell>
          <cell r="O268">
            <v>15</v>
          </cell>
          <cell r="P268">
            <v>2003</v>
          </cell>
          <cell r="Q268">
            <v>115</v>
          </cell>
          <cell r="R268">
            <v>115</v>
          </cell>
          <cell r="S268">
            <v>10115</v>
          </cell>
          <cell r="T268" t="str">
            <v>pumpla</v>
          </cell>
          <cell r="U268" t="str">
            <v>Rajatised</v>
          </cell>
          <cell r="V268" t="str">
            <v>pumpla</v>
          </cell>
          <cell r="W268" t="str">
            <v>Reovee ülepumpla Petseri</v>
          </cell>
          <cell r="X268" t="str">
            <v>Masinad ja seadmed</v>
          </cell>
          <cell r="Y268" t="str">
            <v>pumpla2003</v>
          </cell>
        </row>
        <row r="269">
          <cell r="M269">
            <v>0</v>
          </cell>
          <cell r="O269">
            <v>0</v>
          </cell>
          <cell r="P269">
            <v>0</v>
          </cell>
          <cell r="Q269">
            <v>115</v>
          </cell>
          <cell r="R269">
            <v>0</v>
          </cell>
          <cell r="S269">
            <v>0</v>
          </cell>
          <cell r="T269">
            <v>0</v>
          </cell>
          <cell r="U269" t="str">
            <v>Rajatised</v>
          </cell>
          <cell r="W269">
            <v>0</v>
          </cell>
          <cell r="X269">
            <v>0</v>
          </cell>
          <cell r="Y269">
            <v>0</v>
          </cell>
        </row>
        <row r="270">
          <cell r="M270">
            <v>10116</v>
          </cell>
          <cell r="N270">
            <v>282203</v>
          </cell>
          <cell r="O270">
            <v>40</v>
          </cell>
          <cell r="P270">
            <v>2003</v>
          </cell>
          <cell r="Q270">
            <v>116</v>
          </cell>
          <cell r="R270">
            <v>116</v>
          </cell>
          <cell r="S270">
            <v>10116</v>
          </cell>
          <cell r="T270" t="str">
            <v>Rajatised</v>
          </cell>
          <cell r="U270" t="str">
            <v>Rajatised</v>
          </cell>
          <cell r="W270" t="str">
            <v>VeetrassToogipalu</v>
          </cell>
          <cell r="X270" t="str">
            <v>Hooned ja rajatised</v>
          </cell>
          <cell r="Y270" t="str">
            <v>Rajatised2003</v>
          </cell>
        </row>
        <row r="271">
          <cell r="M271">
            <v>0</v>
          </cell>
          <cell r="O271">
            <v>0</v>
          </cell>
          <cell r="P271">
            <v>0</v>
          </cell>
          <cell r="Q271">
            <v>116</v>
          </cell>
          <cell r="R271">
            <v>0</v>
          </cell>
          <cell r="S271">
            <v>0</v>
          </cell>
          <cell r="T271">
            <v>0</v>
          </cell>
          <cell r="U271" t="str">
            <v>Rajatised</v>
          </cell>
          <cell r="W271">
            <v>0</v>
          </cell>
          <cell r="X271">
            <v>0</v>
          </cell>
          <cell r="Y271">
            <v>0</v>
          </cell>
        </row>
        <row r="272">
          <cell r="M272">
            <v>10117</v>
          </cell>
          <cell r="N272">
            <v>539918</v>
          </cell>
          <cell r="O272">
            <v>40</v>
          </cell>
          <cell r="P272">
            <v>2003</v>
          </cell>
          <cell r="Q272">
            <v>117</v>
          </cell>
          <cell r="R272">
            <v>117</v>
          </cell>
          <cell r="S272">
            <v>10117</v>
          </cell>
          <cell r="T272" t="str">
            <v>Rajatised</v>
          </cell>
          <cell r="U272" t="str">
            <v>Rajatised</v>
          </cell>
          <cell r="W272" t="str">
            <v>Sadevee  trass Petseri,Pikk tn.</v>
          </cell>
          <cell r="X272" t="str">
            <v>Hooned ja rajatised</v>
          </cell>
          <cell r="Y272" t="str">
            <v>Rajatised2003</v>
          </cell>
        </row>
        <row r="273">
          <cell r="M273">
            <v>0</v>
          </cell>
          <cell r="O273">
            <v>0</v>
          </cell>
          <cell r="P273">
            <v>0</v>
          </cell>
          <cell r="Q273">
            <v>117</v>
          </cell>
          <cell r="R273">
            <v>0</v>
          </cell>
          <cell r="S273">
            <v>0</v>
          </cell>
          <cell r="T273">
            <v>0</v>
          </cell>
          <cell r="U273" t="str">
            <v>Rajatised</v>
          </cell>
          <cell r="W273">
            <v>0</v>
          </cell>
          <cell r="X273">
            <v>0</v>
          </cell>
          <cell r="Y273">
            <v>0</v>
          </cell>
        </row>
        <row r="274">
          <cell r="M274">
            <v>10118</v>
          </cell>
          <cell r="N274">
            <v>18200</v>
          </cell>
          <cell r="O274">
            <v>40</v>
          </cell>
          <cell r="P274">
            <v>2003</v>
          </cell>
          <cell r="Q274">
            <v>118</v>
          </cell>
          <cell r="R274">
            <v>118</v>
          </cell>
          <cell r="S274">
            <v>10118</v>
          </cell>
          <cell r="T274" t="str">
            <v>Rajatised</v>
          </cell>
          <cell r="U274" t="str">
            <v>Rajatised</v>
          </cell>
          <cell r="W274" t="str">
            <v>VeetrassToogipalu surnuaial</v>
          </cell>
          <cell r="X274" t="str">
            <v>Hooned ja rajatised</v>
          </cell>
          <cell r="Y274" t="str">
            <v>Rajatised2003</v>
          </cell>
        </row>
        <row r="275">
          <cell r="M275">
            <v>0</v>
          </cell>
          <cell r="O275">
            <v>0</v>
          </cell>
          <cell r="P275">
            <v>0</v>
          </cell>
          <cell r="Q275">
            <v>118</v>
          </cell>
          <cell r="R275">
            <v>0</v>
          </cell>
          <cell r="S275">
            <v>0</v>
          </cell>
          <cell r="T275">
            <v>0</v>
          </cell>
          <cell r="U275" t="str">
            <v>Rajatised</v>
          </cell>
          <cell r="W275">
            <v>0</v>
          </cell>
          <cell r="X275">
            <v>0</v>
          </cell>
          <cell r="Y275">
            <v>0</v>
          </cell>
        </row>
        <row r="276">
          <cell r="M276">
            <v>10119</v>
          </cell>
          <cell r="N276">
            <v>50610</v>
          </cell>
          <cell r="O276">
            <v>40</v>
          </cell>
          <cell r="P276">
            <v>2003</v>
          </cell>
          <cell r="Q276">
            <v>119</v>
          </cell>
          <cell r="R276">
            <v>119</v>
          </cell>
          <cell r="S276">
            <v>10119</v>
          </cell>
          <cell r="T276" t="str">
            <v>Rajatised</v>
          </cell>
          <cell r="U276" t="str">
            <v>Rajatised</v>
          </cell>
          <cell r="W276" t="str">
            <v>Veetrass Valga haigla</v>
          </cell>
          <cell r="X276" t="str">
            <v>Hooned ja rajatised</v>
          </cell>
          <cell r="Y276" t="str">
            <v>Rajatised2003</v>
          </cell>
        </row>
        <row r="277">
          <cell r="M277">
            <v>0</v>
          </cell>
          <cell r="O277">
            <v>0</v>
          </cell>
          <cell r="P277">
            <v>0</v>
          </cell>
          <cell r="Q277">
            <v>119</v>
          </cell>
          <cell r="R277">
            <v>0</v>
          </cell>
          <cell r="S277">
            <v>0</v>
          </cell>
          <cell r="T277">
            <v>0</v>
          </cell>
          <cell r="U277" t="str">
            <v>Rajatised</v>
          </cell>
          <cell r="W277">
            <v>0</v>
          </cell>
          <cell r="X277">
            <v>0</v>
          </cell>
          <cell r="Y277">
            <v>0</v>
          </cell>
        </row>
        <row r="278">
          <cell r="M278">
            <v>10120</v>
          </cell>
          <cell r="N278">
            <v>60665</v>
          </cell>
          <cell r="O278">
            <v>40</v>
          </cell>
          <cell r="P278">
            <v>2003</v>
          </cell>
          <cell r="Q278">
            <v>120</v>
          </cell>
          <cell r="R278">
            <v>120</v>
          </cell>
          <cell r="S278">
            <v>10120</v>
          </cell>
          <cell r="T278" t="str">
            <v>Rajatised</v>
          </cell>
          <cell r="U278" t="str">
            <v>Rajatised</v>
          </cell>
          <cell r="W278" t="str">
            <v>Sadevee trass Veski tn.</v>
          </cell>
          <cell r="X278" t="str">
            <v>Hooned ja rajatised</v>
          </cell>
          <cell r="Y278" t="str">
            <v>Rajatised2003</v>
          </cell>
        </row>
        <row r="279">
          <cell r="M279">
            <v>0</v>
          </cell>
          <cell r="O279">
            <v>0</v>
          </cell>
          <cell r="P279">
            <v>0</v>
          </cell>
          <cell r="Q279">
            <v>120</v>
          </cell>
          <cell r="R279">
            <v>0</v>
          </cell>
          <cell r="S279">
            <v>0</v>
          </cell>
          <cell r="T279">
            <v>0</v>
          </cell>
          <cell r="U279" t="str">
            <v>Rajatised</v>
          </cell>
          <cell r="W279">
            <v>0</v>
          </cell>
          <cell r="X279">
            <v>0</v>
          </cell>
          <cell r="Y279">
            <v>0</v>
          </cell>
        </row>
        <row r="280">
          <cell r="M280">
            <v>10121</v>
          </cell>
          <cell r="N280">
            <v>531468</v>
          </cell>
          <cell r="O280">
            <v>40</v>
          </cell>
          <cell r="P280">
            <v>2005</v>
          </cell>
          <cell r="Q280">
            <v>121</v>
          </cell>
          <cell r="R280">
            <v>121</v>
          </cell>
          <cell r="S280">
            <v>10121</v>
          </cell>
          <cell r="T280" t="str">
            <v>Rajatised</v>
          </cell>
          <cell r="U280" t="str">
            <v>Rajatised</v>
          </cell>
          <cell r="W280" t="str">
            <v>Kanalisatsioonitrass Tartu tn.</v>
          </cell>
          <cell r="X280" t="str">
            <v>Hooned ja rajatised</v>
          </cell>
          <cell r="Y280" t="str">
            <v>Rajatised2005</v>
          </cell>
        </row>
        <row r="281">
          <cell r="M281">
            <v>0</v>
          </cell>
          <cell r="O281">
            <v>0</v>
          </cell>
          <cell r="P281">
            <v>0</v>
          </cell>
          <cell r="Q281">
            <v>121</v>
          </cell>
          <cell r="R281">
            <v>0</v>
          </cell>
          <cell r="S281">
            <v>0</v>
          </cell>
          <cell r="T281">
            <v>0</v>
          </cell>
          <cell r="U281" t="str">
            <v>Rajatised</v>
          </cell>
          <cell r="W281">
            <v>0</v>
          </cell>
          <cell r="X281">
            <v>0</v>
          </cell>
          <cell r="Y281">
            <v>0</v>
          </cell>
        </row>
        <row r="282">
          <cell r="M282">
            <v>10122</v>
          </cell>
          <cell r="N282">
            <v>348601</v>
          </cell>
          <cell r="O282">
            <v>40</v>
          </cell>
          <cell r="P282">
            <v>2005</v>
          </cell>
          <cell r="Q282">
            <v>122</v>
          </cell>
          <cell r="R282">
            <v>122</v>
          </cell>
          <cell r="S282">
            <v>10122</v>
          </cell>
          <cell r="T282" t="str">
            <v>Rajatised</v>
          </cell>
          <cell r="U282" t="str">
            <v>Rajatised</v>
          </cell>
          <cell r="W282" t="str">
            <v>Survekanal. trass Perve-Tartu tn.</v>
          </cell>
          <cell r="X282" t="str">
            <v>Hooned ja rajatised</v>
          </cell>
          <cell r="Y282" t="str">
            <v>Rajatised2005</v>
          </cell>
        </row>
        <row r="283">
          <cell r="M283">
            <v>0</v>
          </cell>
          <cell r="O283">
            <v>0</v>
          </cell>
          <cell r="P283">
            <v>0</v>
          </cell>
          <cell r="Q283">
            <v>122</v>
          </cell>
          <cell r="R283">
            <v>0</v>
          </cell>
          <cell r="S283">
            <v>0</v>
          </cell>
          <cell r="T283">
            <v>0</v>
          </cell>
          <cell r="U283" t="str">
            <v>Rajatised</v>
          </cell>
          <cell r="W283">
            <v>0</v>
          </cell>
          <cell r="X283">
            <v>0</v>
          </cell>
          <cell r="Y283">
            <v>0</v>
          </cell>
        </row>
        <row r="284">
          <cell r="M284">
            <v>10123</v>
          </cell>
          <cell r="N284">
            <v>258969</v>
          </cell>
          <cell r="O284">
            <v>40</v>
          </cell>
          <cell r="P284">
            <v>2005</v>
          </cell>
          <cell r="Q284">
            <v>123</v>
          </cell>
          <cell r="R284">
            <v>123</v>
          </cell>
          <cell r="S284">
            <v>10123</v>
          </cell>
          <cell r="T284" t="str">
            <v>Rajatised</v>
          </cell>
          <cell r="U284" t="str">
            <v>Rajatised</v>
          </cell>
          <cell r="W284" t="str">
            <v>Veetrass Kuuse tn.</v>
          </cell>
          <cell r="X284" t="str">
            <v>Hooned ja rajatised</v>
          </cell>
          <cell r="Y284" t="str">
            <v>Rajatised2005</v>
          </cell>
        </row>
        <row r="285">
          <cell r="M285">
            <v>0</v>
          </cell>
          <cell r="O285">
            <v>0</v>
          </cell>
          <cell r="P285">
            <v>0</v>
          </cell>
          <cell r="Q285">
            <v>123</v>
          </cell>
          <cell r="R285">
            <v>0</v>
          </cell>
          <cell r="S285">
            <v>0</v>
          </cell>
          <cell r="T285">
            <v>0</v>
          </cell>
          <cell r="U285" t="str">
            <v>Rajatised</v>
          </cell>
          <cell r="W285">
            <v>0</v>
          </cell>
          <cell r="X285">
            <v>0</v>
          </cell>
          <cell r="Y285">
            <v>0</v>
          </cell>
        </row>
        <row r="286">
          <cell r="M286">
            <v>10124</v>
          </cell>
          <cell r="N286">
            <v>388454</v>
          </cell>
          <cell r="O286">
            <v>40</v>
          </cell>
          <cell r="P286">
            <v>2005</v>
          </cell>
          <cell r="Q286">
            <v>124</v>
          </cell>
          <cell r="R286">
            <v>124</v>
          </cell>
          <cell r="S286">
            <v>10124</v>
          </cell>
          <cell r="T286" t="str">
            <v>Rajatised</v>
          </cell>
          <cell r="U286" t="str">
            <v>Rajatised</v>
          </cell>
          <cell r="W286" t="str">
            <v>Kanalisatsioonitrass Kuuse tn.</v>
          </cell>
          <cell r="X286" t="str">
            <v>Hooned ja rajatised</v>
          </cell>
          <cell r="Y286" t="str">
            <v>Rajatised2005</v>
          </cell>
        </row>
        <row r="287">
          <cell r="M287">
            <v>0</v>
          </cell>
          <cell r="O287">
            <v>0</v>
          </cell>
          <cell r="P287">
            <v>0</v>
          </cell>
          <cell r="Q287">
            <v>124</v>
          </cell>
          <cell r="R287">
            <v>0</v>
          </cell>
          <cell r="S287">
            <v>0</v>
          </cell>
          <cell r="T287">
            <v>0</v>
          </cell>
          <cell r="U287" t="str">
            <v>Rajatised</v>
          </cell>
          <cell r="W287">
            <v>0</v>
          </cell>
          <cell r="X287">
            <v>0</v>
          </cell>
          <cell r="Y287">
            <v>0</v>
          </cell>
        </row>
        <row r="288">
          <cell r="M288">
            <v>10125</v>
          </cell>
          <cell r="N288">
            <v>204087</v>
          </cell>
          <cell r="O288">
            <v>40</v>
          </cell>
          <cell r="P288">
            <v>2005</v>
          </cell>
          <cell r="Q288">
            <v>125</v>
          </cell>
          <cell r="R288">
            <v>125</v>
          </cell>
          <cell r="S288">
            <v>10125</v>
          </cell>
          <cell r="T288" t="str">
            <v>Rajatised</v>
          </cell>
          <cell r="U288" t="str">
            <v>Rajatised</v>
          </cell>
          <cell r="W288" t="str">
            <v>Veetrass Väike-Lepatn.</v>
          </cell>
          <cell r="X288" t="str">
            <v>Hooned ja rajatised</v>
          </cell>
          <cell r="Y288" t="str">
            <v>Rajatised2005</v>
          </cell>
        </row>
        <row r="289">
          <cell r="M289">
            <v>0</v>
          </cell>
          <cell r="O289">
            <v>0</v>
          </cell>
          <cell r="P289">
            <v>0</v>
          </cell>
          <cell r="Q289">
            <v>125</v>
          </cell>
          <cell r="R289">
            <v>0</v>
          </cell>
          <cell r="S289">
            <v>0</v>
          </cell>
          <cell r="T289">
            <v>0</v>
          </cell>
          <cell r="U289" t="str">
            <v>Rajatised</v>
          </cell>
          <cell r="W289">
            <v>0</v>
          </cell>
          <cell r="X289">
            <v>0</v>
          </cell>
          <cell r="Y289">
            <v>0</v>
          </cell>
        </row>
        <row r="290">
          <cell r="M290">
            <v>10126</v>
          </cell>
          <cell r="N290">
            <v>306131</v>
          </cell>
          <cell r="O290">
            <v>40</v>
          </cell>
          <cell r="P290">
            <v>2005</v>
          </cell>
          <cell r="Q290">
            <v>126</v>
          </cell>
          <cell r="R290">
            <v>126</v>
          </cell>
          <cell r="S290">
            <v>10126</v>
          </cell>
          <cell r="T290" t="str">
            <v>Rajatised</v>
          </cell>
          <cell r="U290" t="str">
            <v>Rajatised</v>
          </cell>
          <cell r="W290" t="str">
            <v>Kanalisatsioonitrass Väike Lepa tn.</v>
          </cell>
          <cell r="X290" t="str">
            <v>Hooned ja rajatised</v>
          </cell>
          <cell r="Y290" t="str">
            <v>Rajatised2005</v>
          </cell>
        </row>
        <row r="291">
          <cell r="M291">
            <v>0</v>
          </cell>
          <cell r="O291">
            <v>0</v>
          </cell>
          <cell r="P291">
            <v>0</v>
          </cell>
          <cell r="Q291">
            <v>126</v>
          </cell>
          <cell r="R291">
            <v>0</v>
          </cell>
          <cell r="S291">
            <v>0</v>
          </cell>
          <cell r="T291">
            <v>0</v>
          </cell>
          <cell r="U291" t="str">
            <v>Rajatised</v>
          </cell>
          <cell r="W291">
            <v>0</v>
          </cell>
          <cell r="X291">
            <v>0</v>
          </cell>
          <cell r="Y291">
            <v>0</v>
          </cell>
        </row>
        <row r="292">
          <cell r="M292">
            <v>10127</v>
          </cell>
          <cell r="N292">
            <v>255691</v>
          </cell>
          <cell r="O292">
            <v>40</v>
          </cell>
          <cell r="P292">
            <v>2005</v>
          </cell>
          <cell r="Q292">
            <v>127</v>
          </cell>
          <cell r="R292">
            <v>127</v>
          </cell>
          <cell r="S292">
            <v>10127</v>
          </cell>
          <cell r="T292" t="str">
            <v>Rajatised</v>
          </cell>
          <cell r="U292" t="str">
            <v>Rajatised</v>
          </cell>
          <cell r="W292" t="str">
            <v>Veetrass Räni tn.</v>
          </cell>
          <cell r="X292" t="str">
            <v>Hooned ja rajatised</v>
          </cell>
          <cell r="Y292" t="str">
            <v>Rajatised2005</v>
          </cell>
        </row>
        <row r="293">
          <cell r="M293">
            <v>0</v>
          </cell>
          <cell r="O293">
            <v>0</v>
          </cell>
          <cell r="P293">
            <v>0</v>
          </cell>
          <cell r="Q293">
            <v>127</v>
          </cell>
          <cell r="R293">
            <v>0</v>
          </cell>
          <cell r="S293">
            <v>0</v>
          </cell>
          <cell r="T293">
            <v>0</v>
          </cell>
          <cell r="U293" t="str">
            <v>Rajatised</v>
          </cell>
          <cell r="W293">
            <v>0</v>
          </cell>
          <cell r="X293">
            <v>0</v>
          </cell>
          <cell r="Y293">
            <v>0</v>
          </cell>
        </row>
        <row r="294">
          <cell r="M294">
            <v>10128</v>
          </cell>
          <cell r="N294">
            <v>383536</v>
          </cell>
          <cell r="O294">
            <v>40</v>
          </cell>
          <cell r="P294">
            <v>2005</v>
          </cell>
          <cell r="Q294">
            <v>128</v>
          </cell>
          <cell r="R294">
            <v>128</v>
          </cell>
          <cell r="S294">
            <v>10128</v>
          </cell>
          <cell r="T294" t="str">
            <v>Rajatised</v>
          </cell>
          <cell r="U294" t="str">
            <v>Rajatised</v>
          </cell>
          <cell r="W294" t="str">
            <v>Kanalisatsioonitrass Räni tn.</v>
          </cell>
          <cell r="X294" t="str">
            <v>Hooned ja rajatised</v>
          </cell>
          <cell r="Y294" t="str">
            <v>Rajatised2005</v>
          </cell>
        </row>
        <row r="295">
          <cell r="M295">
            <v>0</v>
          </cell>
          <cell r="O295">
            <v>0</v>
          </cell>
          <cell r="P295">
            <v>0</v>
          </cell>
          <cell r="Q295">
            <v>128</v>
          </cell>
          <cell r="R295">
            <v>0</v>
          </cell>
          <cell r="S295">
            <v>0</v>
          </cell>
          <cell r="T295">
            <v>0</v>
          </cell>
          <cell r="U295" t="str">
            <v>Rajatised</v>
          </cell>
          <cell r="W295">
            <v>0</v>
          </cell>
          <cell r="X295">
            <v>0</v>
          </cell>
          <cell r="Y295">
            <v>0</v>
          </cell>
        </row>
        <row r="296">
          <cell r="M296">
            <v>10129</v>
          </cell>
          <cell r="N296">
            <v>330730</v>
          </cell>
          <cell r="O296">
            <v>40</v>
          </cell>
          <cell r="P296">
            <v>2005</v>
          </cell>
          <cell r="Q296">
            <v>129</v>
          </cell>
          <cell r="R296">
            <v>129</v>
          </cell>
          <cell r="S296">
            <v>10129</v>
          </cell>
          <cell r="T296" t="str">
            <v>Rajatised</v>
          </cell>
          <cell r="U296" t="str">
            <v>Rajatised</v>
          </cell>
          <cell r="W296" t="str">
            <v>Veetrass Lepa tn.</v>
          </cell>
          <cell r="X296" t="str">
            <v>Hooned ja rajatised</v>
          </cell>
          <cell r="Y296" t="str">
            <v>Rajatised2005</v>
          </cell>
        </row>
        <row r="297">
          <cell r="M297">
            <v>0</v>
          </cell>
          <cell r="O297">
            <v>0</v>
          </cell>
          <cell r="P297">
            <v>0</v>
          </cell>
          <cell r="Q297">
            <v>129</v>
          </cell>
          <cell r="R297">
            <v>0</v>
          </cell>
          <cell r="S297">
            <v>0</v>
          </cell>
          <cell r="T297">
            <v>0</v>
          </cell>
          <cell r="U297" t="str">
            <v>Rajatised</v>
          </cell>
          <cell r="W297">
            <v>0</v>
          </cell>
          <cell r="X297">
            <v>0</v>
          </cell>
          <cell r="Y297">
            <v>0</v>
          </cell>
        </row>
        <row r="298">
          <cell r="M298">
            <v>10130</v>
          </cell>
          <cell r="N298">
            <v>496095</v>
          </cell>
          <cell r="O298">
            <v>40</v>
          </cell>
          <cell r="P298">
            <v>2005</v>
          </cell>
          <cell r="Q298">
            <v>130</v>
          </cell>
          <cell r="R298">
            <v>130</v>
          </cell>
          <cell r="S298">
            <v>10130</v>
          </cell>
          <cell r="T298" t="str">
            <v>Rajatised</v>
          </cell>
          <cell r="U298" t="str">
            <v>Rajatised</v>
          </cell>
          <cell r="W298" t="str">
            <v>Kanalisatsioonitrass Lepa tn.</v>
          </cell>
          <cell r="X298" t="str">
            <v>Hooned ja rajatised</v>
          </cell>
          <cell r="Y298" t="str">
            <v>Rajatised2005</v>
          </cell>
        </row>
        <row r="299">
          <cell r="M299">
            <v>0</v>
          </cell>
          <cell r="O299">
            <v>0</v>
          </cell>
          <cell r="P299">
            <v>0</v>
          </cell>
          <cell r="Q299">
            <v>130</v>
          </cell>
          <cell r="R299">
            <v>0</v>
          </cell>
          <cell r="S299">
            <v>0</v>
          </cell>
          <cell r="T299">
            <v>0</v>
          </cell>
          <cell r="U299" t="str">
            <v>Rajatised</v>
          </cell>
          <cell r="W299">
            <v>0</v>
          </cell>
          <cell r="X299">
            <v>0</v>
          </cell>
          <cell r="Y299">
            <v>0</v>
          </cell>
        </row>
        <row r="300">
          <cell r="M300">
            <v>10131</v>
          </cell>
          <cell r="N300">
            <v>250666</v>
          </cell>
          <cell r="O300">
            <v>40</v>
          </cell>
          <cell r="P300">
            <v>2005</v>
          </cell>
          <cell r="Q300">
            <v>131</v>
          </cell>
          <cell r="R300">
            <v>131</v>
          </cell>
          <cell r="S300">
            <v>10131</v>
          </cell>
          <cell r="T300" t="str">
            <v>Rajatised</v>
          </cell>
          <cell r="U300" t="str">
            <v>Rajatised</v>
          </cell>
          <cell r="W300" t="str">
            <v>Veetrass Kanepi tn.</v>
          </cell>
          <cell r="X300" t="str">
            <v>Hooned ja rajatised</v>
          </cell>
          <cell r="Y300" t="str">
            <v>Rajatised2005</v>
          </cell>
        </row>
        <row r="301">
          <cell r="M301">
            <v>0</v>
          </cell>
          <cell r="O301">
            <v>0</v>
          </cell>
          <cell r="P301">
            <v>0</v>
          </cell>
          <cell r="Q301">
            <v>131</v>
          </cell>
          <cell r="R301">
            <v>0</v>
          </cell>
          <cell r="S301">
            <v>0</v>
          </cell>
          <cell r="T301">
            <v>0</v>
          </cell>
          <cell r="U301" t="str">
            <v>Rajatised</v>
          </cell>
          <cell r="W301">
            <v>0</v>
          </cell>
          <cell r="X301">
            <v>0</v>
          </cell>
          <cell r="Y301">
            <v>0</v>
          </cell>
        </row>
        <row r="302">
          <cell r="M302">
            <v>10132</v>
          </cell>
          <cell r="N302">
            <v>375998</v>
          </cell>
          <cell r="O302">
            <v>40</v>
          </cell>
          <cell r="P302">
            <v>2005</v>
          </cell>
          <cell r="Q302">
            <v>132</v>
          </cell>
          <cell r="R302">
            <v>132</v>
          </cell>
          <cell r="S302">
            <v>10132</v>
          </cell>
          <cell r="T302" t="str">
            <v>Rajatised</v>
          </cell>
          <cell r="U302" t="str">
            <v>Rajatised</v>
          </cell>
          <cell r="W302" t="str">
            <v>Kanalisatsioonitrass Kanepi tn.</v>
          </cell>
          <cell r="X302" t="str">
            <v>Hooned ja rajatised</v>
          </cell>
          <cell r="Y302" t="str">
            <v>Rajatised2005</v>
          </cell>
        </row>
        <row r="303">
          <cell r="M303">
            <v>0</v>
          </cell>
          <cell r="O303">
            <v>0</v>
          </cell>
          <cell r="P303">
            <v>0</v>
          </cell>
          <cell r="Q303">
            <v>132</v>
          </cell>
          <cell r="R303">
            <v>0</v>
          </cell>
          <cell r="S303">
            <v>0</v>
          </cell>
          <cell r="T303">
            <v>0</v>
          </cell>
          <cell r="U303" t="str">
            <v>Rajatised</v>
          </cell>
          <cell r="W303">
            <v>0</v>
          </cell>
          <cell r="X303">
            <v>0</v>
          </cell>
          <cell r="Y303">
            <v>0</v>
          </cell>
        </row>
        <row r="304">
          <cell r="M304">
            <v>10133</v>
          </cell>
          <cell r="N304">
            <v>800639</v>
          </cell>
          <cell r="O304">
            <v>40</v>
          </cell>
          <cell r="P304">
            <v>2005</v>
          </cell>
          <cell r="Q304">
            <v>133</v>
          </cell>
          <cell r="R304">
            <v>133</v>
          </cell>
          <cell r="S304">
            <v>10133</v>
          </cell>
          <cell r="T304" t="str">
            <v>Rajatised</v>
          </cell>
          <cell r="U304" t="str">
            <v>Rajatised</v>
          </cell>
          <cell r="W304" t="str">
            <v>Veetrass Pikk tn.</v>
          </cell>
          <cell r="X304" t="str">
            <v>Hooned ja rajatised</v>
          </cell>
          <cell r="Y304" t="str">
            <v>Rajatised2005</v>
          </cell>
        </row>
        <row r="305">
          <cell r="M305">
            <v>0</v>
          </cell>
          <cell r="O305">
            <v>0</v>
          </cell>
          <cell r="P305">
            <v>0</v>
          </cell>
          <cell r="Q305">
            <v>133</v>
          </cell>
          <cell r="R305">
            <v>0</v>
          </cell>
          <cell r="S305">
            <v>0</v>
          </cell>
          <cell r="T305">
            <v>0</v>
          </cell>
          <cell r="U305" t="str">
            <v>Rajatised</v>
          </cell>
          <cell r="W305">
            <v>0</v>
          </cell>
          <cell r="X305">
            <v>0</v>
          </cell>
          <cell r="Y305">
            <v>0</v>
          </cell>
        </row>
        <row r="306">
          <cell r="M306">
            <v>10134</v>
          </cell>
          <cell r="N306">
            <v>200500</v>
          </cell>
          <cell r="O306">
            <v>15</v>
          </cell>
          <cell r="P306">
            <v>2005</v>
          </cell>
          <cell r="Q306">
            <v>134</v>
          </cell>
          <cell r="R306">
            <v>134</v>
          </cell>
          <cell r="S306">
            <v>10134</v>
          </cell>
          <cell r="T306" t="str">
            <v>pumpla</v>
          </cell>
          <cell r="U306" t="str">
            <v>Rajatised</v>
          </cell>
          <cell r="V306" t="str">
            <v>pumpla</v>
          </cell>
          <cell r="W306" t="str">
            <v>Reovee pumpla Lõuna tn.</v>
          </cell>
          <cell r="X306" t="str">
            <v>Masinad ja seadmed</v>
          </cell>
          <cell r="Y306" t="str">
            <v>pumpla2005</v>
          </cell>
        </row>
        <row r="307">
          <cell r="M307">
            <v>0</v>
          </cell>
          <cell r="O307">
            <v>0</v>
          </cell>
          <cell r="P307">
            <v>0</v>
          </cell>
          <cell r="Q307">
            <v>134</v>
          </cell>
          <cell r="R307">
            <v>0</v>
          </cell>
          <cell r="S307">
            <v>0</v>
          </cell>
          <cell r="T307">
            <v>0</v>
          </cell>
          <cell r="U307" t="str">
            <v>Rajatised</v>
          </cell>
          <cell r="W307">
            <v>0</v>
          </cell>
          <cell r="X307">
            <v>0</v>
          </cell>
          <cell r="Y307">
            <v>0</v>
          </cell>
        </row>
        <row r="308">
          <cell r="M308">
            <v>10135</v>
          </cell>
          <cell r="N308">
            <v>125115</v>
          </cell>
          <cell r="O308">
            <v>15</v>
          </cell>
          <cell r="P308">
            <v>2005</v>
          </cell>
          <cell r="Q308">
            <v>135</v>
          </cell>
          <cell r="R308">
            <v>135</v>
          </cell>
          <cell r="S308">
            <v>10135</v>
          </cell>
          <cell r="T308" t="str">
            <v>pumpla</v>
          </cell>
          <cell r="U308" t="str">
            <v>Rajatised</v>
          </cell>
          <cell r="V308" t="str">
            <v>pumpla</v>
          </cell>
          <cell r="W308" t="str">
            <v>Reoveepumpla Kolde tn.</v>
          </cell>
          <cell r="X308" t="str">
            <v>Masinad ja seadmed</v>
          </cell>
          <cell r="Y308" t="str">
            <v>pumpla2005</v>
          </cell>
        </row>
        <row r="309">
          <cell r="M309">
            <v>0</v>
          </cell>
          <cell r="O309">
            <v>0</v>
          </cell>
          <cell r="P309">
            <v>0</v>
          </cell>
          <cell r="Q309">
            <v>135</v>
          </cell>
          <cell r="R309">
            <v>0</v>
          </cell>
          <cell r="S309">
            <v>0</v>
          </cell>
          <cell r="T309">
            <v>0</v>
          </cell>
          <cell r="U309" t="str">
            <v>Rajatised</v>
          </cell>
          <cell r="W309">
            <v>0</v>
          </cell>
          <cell r="X309">
            <v>0</v>
          </cell>
          <cell r="Y309">
            <v>0</v>
          </cell>
        </row>
        <row r="310">
          <cell r="M310">
            <v>10136</v>
          </cell>
          <cell r="N310">
            <v>125117</v>
          </cell>
          <cell r="O310">
            <v>15</v>
          </cell>
          <cell r="P310">
            <v>2005</v>
          </cell>
          <cell r="Q310">
            <v>136</v>
          </cell>
          <cell r="R310">
            <v>136</v>
          </cell>
          <cell r="S310">
            <v>10136</v>
          </cell>
          <cell r="T310" t="str">
            <v>pumpla</v>
          </cell>
          <cell r="U310" t="str">
            <v>Rajatised</v>
          </cell>
          <cell r="V310" t="str">
            <v>pumpla</v>
          </cell>
          <cell r="W310" t="str">
            <v>Reoveepumpla Perve tn.</v>
          </cell>
          <cell r="X310" t="str">
            <v>Masinad ja seadmed</v>
          </cell>
          <cell r="Y310" t="str">
            <v>pumpla2005</v>
          </cell>
        </row>
        <row r="311">
          <cell r="M311">
            <v>0</v>
          </cell>
          <cell r="O311">
            <v>0</v>
          </cell>
          <cell r="P311">
            <v>0</v>
          </cell>
          <cell r="Q311">
            <v>136</v>
          </cell>
          <cell r="R311">
            <v>0</v>
          </cell>
          <cell r="S311">
            <v>0</v>
          </cell>
          <cell r="T311">
            <v>0</v>
          </cell>
          <cell r="U311" t="str">
            <v>Rajatised</v>
          </cell>
          <cell r="W311">
            <v>0</v>
          </cell>
          <cell r="X311">
            <v>0</v>
          </cell>
          <cell r="Y311">
            <v>0</v>
          </cell>
        </row>
        <row r="312">
          <cell r="M312">
            <v>10137</v>
          </cell>
          <cell r="N312">
            <v>208603</v>
          </cell>
          <cell r="O312">
            <v>40</v>
          </cell>
          <cell r="P312">
            <v>2005</v>
          </cell>
          <cell r="Q312">
            <v>137</v>
          </cell>
          <cell r="R312">
            <v>137</v>
          </cell>
          <cell r="S312">
            <v>10137</v>
          </cell>
          <cell r="T312" t="str">
            <v>Rajatised</v>
          </cell>
          <cell r="U312" t="str">
            <v>Rajatised</v>
          </cell>
          <cell r="W312" t="str">
            <v>Veetrass Tuubi tn.</v>
          </cell>
          <cell r="X312" t="str">
            <v>Hooned ja rajatised</v>
          </cell>
          <cell r="Y312" t="str">
            <v>Rajatised2005</v>
          </cell>
        </row>
        <row r="313">
          <cell r="M313">
            <v>0</v>
          </cell>
          <cell r="O313">
            <v>0</v>
          </cell>
          <cell r="P313">
            <v>0</v>
          </cell>
          <cell r="Q313">
            <v>137</v>
          </cell>
          <cell r="R313">
            <v>0</v>
          </cell>
          <cell r="S313">
            <v>0</v>
          </cell>
          <cell r="T313">
            <v>0</v>
          </cell>
          <cell r="U313" t="str">
            <v>Rajatised</v>
          </cell>
          <cell r="W313">
            <v>0</v>
          </cell>
          <cell r="X313">
            <v>0</v>
          </cell>
          <cell r="Y313">
            <v>0</v>
          </cell>
        </row>
        <row r="314">
          <cell r="M314">
            <v>10138</v>
          </cell>
          <cell r="N314">
            <v>347671</v>
          </cell>
          <cell r="O314">
            <v>40</v>
          </cell>
          <cell r="P314">
            <v>2005</v>
          </cell>
          <cell r="Q314">
            <v>138</v>
          </cell>
          <cell r="R314">
            <v>138</v>
          </cell>
          <cell r="S314">
            <v>10138</v>
          </cell>
          <cell r="T314" t="str">
            <v>Rajatised</v>
          </cell>
          <cell r="U314" t="str">
            <v>Rajatised</v>
          </cell>
          <cell r="W314" t="str">
            <v>Kanalisatsioonitrass Tuubi tn.</v>
          </cell>
          <cell r="X314" t="str">
            <v>Hooned ja rajatised</v>
          </cell>
          <cell r="Y314" t="str">
            <v>Rajatised2005</v>
          </cell>
        </row>
        <row r="315">
          <cell r="M315">
            <v>0</v>
          </cell>
          <cell r="O315">
            <v>0</v>
          </cell>
          <cell r="P315">
            <v>0</v>
          </cell>
          <cell r="Q315">
            <v>138</v>
          </cell>
          <cell r="R315">
            <v>0</v>
          </cell>
          <cell r="S315">
            <v>0</v>
          </cell>
          <cell r="T315">
            <v>0</v>
          </cell>
          <cell r="U315" t="str">
            <v>Rajatised</v>
          </cell>
          <cell r="W315">
            <v>0</v>
          </cell>
          <cell r="X315">
            <v>0</v>
          </cell>
          <cell r="Y315">
            <v>0</v>
          </cell>
        </row>
        <row r="316">
          <cell r="M316">
            <v>10139</v>
          </cell>
          <cell r="N316">
            <v>139068</v>
          </cell>
          <cell r="O316">
            <v>40</v>
          </cell>
          <cell r="P316">
            <v>2005</v>
          </cell>
          <cell r="Q316">
            <v>139</v>
          </cell>
          <cell r="R316">
            <v>139</v>
          </cell>
          <cell r="S316">
            <v>10139</v>
          </cell>
          <cell r="T316" t="str">
            <v>Rajatised</v>
          </cell>
          <cell r="U316" t="str">
            <v>Rajatised</v>
          </cell>
          <cell r="W316" t="str">
            <v>Survekanalisatsioonitrass Tuubi tn.</v>
          </cell>
          <cell r="X316" t="str">
            <v>Hooned ja rajatised</v>
          </cell>
          <cell r="Y316" t="str">
            <v>Rajatised2005</v>
          </cell>
        </row>
        <row r="317">
          <cell r="M317">
            <v>0</v>
          </cell>
          <cell r="O317">
            <v>0</v>
          </cell>
          <cell r="P317">
            <v>0</v>
          </cell>
          <cell r="Q317">
            <v>139</v>
          </cell>
          <cell r="R317">
            <v>0</v>
          </cell>
          <cell r="S317">
            <v>0</v>
          </cell>
          <cell r="T317">
            <v>0</v>
          </cell>
          <cell r="U317" t="str">
            <v>Rajatised</v>
          </cell>
          <cell r="W317">
            <v>0</v>
          </cell>
          <cell r="X317">
            <v>0</v>
          </cell>
          <cell r="Y317">
            <v>0</v>
          </cell>
        </row>
        <row r="318">
          <cell r="M318">
            <v>10140</v>
          </cell>
          <cell r="N318">
            <v>110821</v>
          </cell>
          <cell r="O318">
            <v>40</v>
          </cell>
          <cell r="P318">
            <v>2005</v>
          </cell>
          <cell r="Q318">
            <v>140</v>
          </cell>
          <cell r="R318">
            <v>140</v>
          </cell>
          <cell r="S318">
            <v>10140</v>
          </cell>
          <cell r="T318" t="str">
            <v>Rajatised</v>
          </cell>
          <cell r="U318" t="str">
            <v>Rajatised</v>
          </cell>
          <cell r="W318" t="str">
            <v>Veetrass Talve tn.</v>
          </cell>
          <cell r="X318" t="str">
            <v>Hooned ja rajatised</v>
          </cell>
          <cell r="Y318" t="str">
            <v>Rajatised2005</v>
          </cell>
        </row>
        <row r="319">
          <cell r="M319">
            <v>0</v>
          </cell>
          <cell r="O319">
            <v>0</v>
          </cell>
          <cell r="P319">
            <v>0</v>
          </cell>
          <cell r="Q319">
            <v>140</v>
          </cell>
          <cell r="R319">
            <v>0</v>
          </cell>
          <cell r="S319">
            <v>0</v>
          </cell>
          <cell r="T319">
            <v>0</v>
          </cell>
          <cell r="U319" t="str">
            <v>Rajatised</v>
          </cell>
          <cell r="W319">
            <v>0</v>
          </cell>
          <cell r="X319">
            <v>0</v>
          </cell>
          <cell r="Y319">
            <v>0</v>
          </cell>
        </row>
        <row r="320">
          <cell r="M320">
            <v>10141</v>
          </cell>
          <cell r="N320">
            <v>166232</v>
          </cell>
          <cell r="O320">
            <v>40</v>
          </cell>
          <cell r="P320">
            <v>2005</v>
          </cell>
          <cell r="Q320">
            <v>141</v>
          </cell>
          <cell r="R320">
            <v>141</v>
          </cell>
          <cell r="S320">
            <v>10141</v>
          </cell>
          <cell r="T320" t="str">
            <v>Rajatised</v>
          </cell>
          <cell r="U320" t="str">
            <v>Rajatised</v>
          </cell>
          <cell r="W320" t="str">
            <v>Kanalisatsioonitrass Talve tn.</v>
          </cell>
          <cell r="X320" t="str">
            <v>Hooned ja rajatised</v>
          </cell>
          <cell r="Y320" t="str">
            <v>Rajatised2005</v>
          </cell>
        </row>
        <row r="321">
          <cell r="M321">
            <v>0</v>
          </cell>
          <cell r="O321">
            <v>0</v>
          </cell>
          <cell r="P321">
            <v>0</v>
          </cell>
          <cell r="Q321">
            <v>141</v>
          </cell>
          <cell r="R321">
            <v>0</v>
          </cell>
          <cell r="S321">
            <v>0</v>
          </cell>
          <cell r="T321">
            <v>0</v>
          </cell>
          <cell r="U321" t="str">
            <v>Rajatised</v>
          </cell>
          <cell r="W321">
            <v>0</v>
          </cell>
          <cell r="X321">
            <v>0</v>
          </cell>
          <cell r="Y321">
            <v>0</v>
          </cell>
        </row>
        <row r="322">
          <cell r="M322">
            <v>10142</v>
          </cell>
          <cell r="N322">
            <v>129971</v>
          </cell>
          <cell r="O322">
            <v>40</v>
          </cell>
          <cell r="P322">
            <v>2005</v>
          </cell>
          <cell r="Q322">
            <v>142</v>
          </cell>
          <cell r="R322">
            <v>142</v>
          </cell>
          <cell r="S322">
            <v>10142</v>
          </cell>
          <cell r="T322" t="str">
            <v>Rajatised</v>
          </cell>
          <cell r="U322" t="str">
            <v>Rajatised</v>
          </cell>
          <cell r="W322" t="str">
            <v>Veetrass Kolde tn.</v>
          </cell>
          <cell r="X322" t="str">
            <v>Hooned ja rajatised</v>
          </cell>
          <cell r="Y322" t="str">
            <v>Rajatised2005</v>
          </cell>
        </row>
        <row r="323">
          <cell r="M323">
            <v>0</v>
          </cell>
          <cell r="O323">
            <v>0</v>
          </cell>
          <cell r="P323">
            <v>0</v>
          </cell>
          <cell r="Q323">
            <v>142</v>
          </cell>
          <cell r="R323">
            <v>0</v>
          </cell>
          <cell r="S323">
            <v>0</v>
          </cell>
          <cell r="T323">
            <v>0</v>
          </cell>
          <cell r="U323" t="str">
            <v>Rajatised</v>
          </cell>
          <cell r="W323">
            <v>0</v>
          </cell>
          <cell r="X323">
            <v>0</v>
          </cell>
          <cell r="Y323">
            <v>0</v>
          </cell>
        </row>
        <row r="324">
          <cell r="M324">
            <v>10143</v>
          </cell>
          <cell r="N324">
            <v>216618</v>
          </cell>
          <cell r="O324">
            <v>40</v>
          </cell>
          <cell r="P324">
            <v>2005</v>
          </cell>
          <cell r="Q324">
            <v>143</v>
          </cell>
          <cell r="R324">
            <v>143</v>
          </cell>
          <cell r="S324">
            <v>10143</v>
          </cell>
          <cell r="T324" t="str">
            <v>Rajatised</v>
          </cell>
          <cell r="U324" t="str">
            <v>Rajatised</v>
          </cell>
          <cell r="W324" t="str">
            <v>Kanalisatsioonitrass Kolde tn.</v>
          </cell>
          <cell r="X324" t="str">
            <v>Hooned ja rajatised</v>
          </cell>
          <cell r="Y324" t="str">
            <v>Rajatised2005</v>
          </cell>
        </row>
        <row r="325">
          <cell r="M325">
            <v>0</v>
          </cell>
          <cell r="O325">
            <v>0</v>
          </cell>
          <cell r="P325">
            <v>0</v>
          </cell>
          <cell r="Q325">
            <v>143</v>
          </cell>
          <cell r="R325">
            <v>0</v>
          </cell>
          <cell r="S325">
            <v>0</v>
          </cell>
          <cell r="T325">
            <v>0</v>
          </cell>
          <cell r="U325" t="str">
            <v>Rajatised</v>
          </cell>
          <cell r="W325">
            <v>0</v>
          </cell>
          <cell r="X325">
            <v>0</v>
          </cell>
          <cell r="Y325">
            <v>0</v>
          </cell>
        </row>
        <row r="326">
          <cell r="M326">
            <v>10144</v>
          </cell>
          <cell r="N326">
            <v>86647</v>
          </cell>
          <cell r="O326">
            <v>40</v>
          </cell>
          <cell r="P326">
            <v>2005</v>
          </cell>
          <cell r="Q326">
            <v>144</v>
          </cell>
          <cell r="R326">
            <v>144</v>
          </cell>
          <cell r="S326">
            <v>10144</v>
          </cell>
          <cell r="T326" t="str">
            <v>Rajatised</v>
          </cell>
          <cell r="U326" t="str">
            <v>Rajatised</v>
          </cell>
          <cell r="W326" t="str">
            <v>Survekanalisatsioonitrass Kolde tn.</v>
          </cell>
          <cell r="X326" t="str">
            <v>Hooned ja rajatised</v>
          </cell>
          <cell r="Y326" t="str">
            <v>Rajatised2005</v>
          </cell>
        </row>
        <row r="327">
          <cell r="M327">
            <v>0</v>
          </cell>
          <cell r="O327">
            <v>0</v>
          </cell>
          <cell r="P327">
            <v>0</v>
          </cell>
          <cell r="Q327">
            <v>144</v>
          </cell>
          <cell r="R327">
            <v>0</v>
          </cell>
          <cell r="S327">
            <v>0</v>
          </cell>
          <cell r="T327">
            <v>0</v>
          </cell>
          <cell r="U327" t="str">
            <v>Rajatised</v>
          </cell>
          <cell r="W327">
            <v>0</v>
          </cell>
          <cell r="X327">
            <v>0</v>
          </cell>
          <cell r="Y327">
            <v>0</v>
          </cell>
        </row>
        <row r="328">
          <cell r="M328">
            <v>10145</v>
          </cell>
          <cell r="N328">
            <v>579165</v>
          </cell>
          <cell r="O328">
            <v>40</v>
          </cell>
          <cell r="P328">
            <v>2005</v>
          </cell>
          <cell r="Q328">
            <v>145</v>
          </cell>
          <cell r="R328">
            <v>145</v>
          </cell>
          <cell r="S328">
            <v>10145</v>
          </cell>
          <cell r="T328" t="str">
            <v>Rajatised</v>
          </cell>
          <cell r="U328" t="str">
            <v>Rajatised</v>
          </cell>
          <cell r="W328" t="str">
            <v>Veetrass Võnnu tn.</v>
          </cell>
          <cell r="X328" t="str">
            <v>Hooned ja rajatised</v>
          </cell>
          <cell r="Y328" t="str">
            <v>Rajatised2005</v>
          </cell>
        </row>
        <row r="329">
          <cell r="M329">
            <v>0</v>
          </cell>
          <cell r="O329">
            <v>0</v>
          </cell>
          <cell r="P329">
            <v>0</v>
          </cell>
          <cell r="Q329">
            <v>145</v>
          </cell>
          <cell r="R329">
            <v>0</v>
          </cell>
          <cell r="S329">
            <v>0</v>
          </cell>
          <cell r="T329">
            <v>0</v>
          </cell>
          <cell r="U329" t="str">
            <v>Rajatised</v>
          </cell>
          <cell r="W329">
            <v>0</v>
          </cell>
          <cell r="X329">
            <v>0</v>
          </cell>
          <cell r="Y329">
            <v>0</v>
          </cell>
        </row>
        <row r="330">
          <cell r="M330">
            <v>10146</v>
          </cell>
          <cell r="N330">
            <v>723956</v>
          </cell>
          <cell r="O330">
            <v>40</v>
          </cell>
          <cell r="P330">
            <v>2005</v>
          </cell>
          <cell r="Q330">
            <v>146</v>
          </cell>
          <cell r="R330">
            <v>146</v>
          </cell>
          <cell r="S330">
            <v>10146</v>
          </cell>
          <cell r="T330" t="str">
            <v>Rajatised</v>
          </cell>
          <cell r="U330" t="str">
            <v>Rajatised</v>
          </cell>
          <cell r="W330" t="str">
            <v>Kanalisatsioonitrass Võnnu tn.</v>
          </cell>
          <cell r="X330" t="str">
            <v>Hooned ja rajatised</v>
          </cell>
          <cell r="Y330" t="str">
            <v>Rajatised2005</v>
          </cell>
        </row>
        <row r="331">
          <cell r="M331">
            <v>0</v>
          </cell>
          <cell r="O331">
            <v>0</v>
          </cell>
          <cell r="P331">
            <v>0</v>
          </cell>
          <cell r="Q331">
            <v>146</v>
          </cell>
          <cell r="R331">
            <v>0</v>
          </cell>
          <cell r="S331">
            <v>0</v>
          </cell>
          <cell r="T331">
            <v>0</v>
          </cell>
          <cell r="U331" t="str">
            <v>Rajatised</v>
          </cell>
          <cell r="W331">
            <v>0</v>
          </cell>
          <cell r="X331">
            <v>0</v>
          </cell>
          <cell r="Y331">
            <v>0</v>
          </cell>
        </row>
        <row r="332">
          <cell r="M332">
            <v>10147</v>
          </cell>
          <cell r="N332">
            <v>144791</v>
          </cell>
          <cell r="O332">
            <v>40</v>
          </cell>
          <cell r="P332">
            <v>2005</v>
          </cell>
          <cell r="Q332">
            <v>147</v>
          </cell>
          <cell r="R332">
            <v>147</v>
          </cell>
          <cell r="S332">
            <v>10147</v>
          </cell>
          <cell r="T332" t="str">
            <v>Rajatised</v>
          </cell>
          <cell r="U332" t="str">
            <v>Rajatised</v>
          </cell>
          <cell r="W332" t="str">
            <v>Survekanalisatsioonitrass Võnnu tn.</v>
          </cell>
          <cell r="X332" t="str">
            <v>Hooned ja rajatised</v>
          </cell>
          <cell r="Y332" t="str">
            <v>Rajatised2005</v>
          </cell>
        </row>
        <row r="333">
          <cell r="M333">
            <v>0</v>
          </cell>
          <cell r="O333">
            <v>0</v>
          </cell>
          <cell r="P333">
            <v>0</v>
          </cell>
          <cell r="Q333">
            <v>147</v>
          </cell>
          <cell r="R333">
            <v>0</v>
          </cell>
          <cell r="S333">
            <v>0</v>
          </cell>
          <cell r="T333">
            <v>0</v>
          </cell>
          <cell r="U333" t="str">
            <v>Rajatised</v>
          </cell>
          <cell r="W333">
            <v>0</v>
          </cell>
          <cell r="X333">
            <v>0</v>
          </cell>
          <cell r="Y333">
            <v>0</v>
          </cell>
        </row>
        <row r="334">
          <cell r="M334">
            <v>10148</v>
          </cell>
          <cell r="N334">
            <v>311754</v>
          </cell>
          <cell r="O334">
            <v>40</v>
          </cell>
          <cell r="P334">
            <v>2005</v>
          </cell>
          <cell r="Q334">
            <v>148</v>
          </cell>
          <cell r="R334">
            <v>148</v>
          </cell>
          <cell r="S334">
            <v>10148</v>
          </cell>
          <cell r="T334" t="str">
            <v>Rajatised</v>
          </cell>
          <cell r="U334" t="str">
            <v>Rajatised</v>
          </cell>
          <cell r="W334" t="str">
            <v>Veetrass Suve tn.</v>
          </cell>
          <cell r="X334" t="str">
            <v>Hooned ja rajatised</v>
          </cell>
          <cell r="Y334" t="str">
            <v>Rajatised2005</v>
          </cell>
        </row>
        <row r="335">
          <cell r="M335">
            <v>0</v>
          </cell>
          <cell r="O335">
            <v>0</v>
          </cell>
          <cell r="P335">
            <v>0</v>
          </cell>
          <cell r="Q335">
            <v>148</v>
          </cell>
          <cell r="R335">
            <v>0</v>
          </cell>
          <cell r="S335">
            <v>0</v>
          </cell>
          <cell r="T335">
            <v>0</v>
          </cell>
          <cell r="U335" t="str">
            <v>Rajatised</v>
          </cell>
          <cell r="W335">
            <v>0</v>
          </cell>
          <cell r="X335">
            <v>0</v>
          </cell>
          <cell r="Y335">
            <v>0</v>
          </cell>
        </row>
        <row r="336">
          <cell r="M336">
            <v>10149</v>
          </cell>
          <cell r="N336">
            <v>727425</v>
          </cell>
          <cell r="O336">
            <v>40</v>
          </cell>
          <cell r="P336">
            <v>2005</v>
          </cell>
          <cell r="Q336">
            <v>149</v>
          </cell>
          <cell r="R336">
            <v>149</v>
          </cell>
          <cell r="S336">
            <v>10149</v>
          </cell>
          <cell r="T336" t="str">
            <v>Rajatised</v>
          </cell>
          <cell r="U336" t="str">
            <v>Rajatised</v>
          </cell>
          <cell r="W336" t="str">
            <v>Kanalisatsioonitrass Suve tn.</v>
          </cell>
          <cell r="X336" t="str">
            <v>Hooned ja rajatised</v>
          </cell>
          <cell r="Y336" t="str">
            <v>Rajatised2005</v>
          </cell>
        </row>
        <row r="337">
          <cell r="M337">
            <v>0</v>
          </cell>
          <cell r="O337">
            <v>0</v>
          </cell>
          <cell r="P337">
            <v>0</v>
          </cell>
          <cell r="Q337">
            <v>149</v>
          </cell>
          <cell r="R337">
            <v>0</v>
          </cell>
          <cell r="S337">
            <v>0</v>
          </cell>
          <cell r="T337">
            <v>0</v>
          </cell>
          <cell r="U337" t="str">
            <v>Rajatised</v>
          </cell>
          <cell r="W337">
            <v>0</v>
          </cell>
          <cell r="X337">
            <v>0</v>
          </cell>
          <cell r="Y337">
            <v>0</v>
          </cell>
        </row>
        <row r="338">
          <cell r="M338">
            <v>10150</v>
          </cell>
          <cell r="N338">
            <v>81942</v>
          </cell>
          <cell r="O338">
            <v>40</v>
          </cell>
          <cell r="P338">
            <v>2005</v>
          </cell>
          <cell r="Q338">
            <v>150</v>
          </cell>
          <cell r="R338">
            <v>150</v>
          </cell>
          <cell r="S338">
            <v>10150</v>
          </cell>
          <cell r="T338" t="str">
            <v>Rajatised</v>
          </cell>
          <cell r="U338" t="str">
            <v>Rajatised</v>
          </cell>
          <cell r="W338" t="str">
            <v>Veetrass Vahe tn.</v>
          </cell>
          <cell r="X338" t="str">
            <v>Hooned ja rajatised</v>
          </cell>
          <cell r="Y338" t="str">
            <v>Rajatised2005</v>
          </cell>
        </row>
        <row r="339">
          <cell r="M339">
            <v>0</v>
          </cell>
          <cell r="O339">
            <v>0</v>
          </cell>
          <cell r="P339">
            <v>0</v>
          </cell>
          <cell r="Q339">
            <v>150</v>
          </cell>
          <cell r="R339">
            <v>0</v>
          </cell>
          <cell r="S339">
            <v>0</v>
          </cell>
          <cell r="T339">
            <v>0</v>
          </cell>
          <cell r="U339" t="str">
            <v>Rajatised</v>
          </cell>
          <cell r="W339">
            <v>0</v>
          </cell>
          <cell r="X339">
            <v>0</v>
          </cell>
          <cell r="Y339">
            <v>0</v>
          </cell>
        </row>
        <row r="340">
          <cell r="M340">
            <v>10151</v>
          </cell>
          <cell r="N340">
            <v>122912</v>
          </cell>
          <cell r="O340">
            <v>40</v>
          </cell>
          <cell r="P340">
            <v>2005</v>
          </cell>
          <cell r="Q340">
            <v>151</v>
          </cell>
          <cell r="R340">
            <v>151</v>
          </cell>
          <cell r="S340">
            <v>10151</v>
          </cell>
          <cell r="T340" t="str">
            <v>Rajatised</v>
          </cell>
          <cell r="U340" t="str">
            <v>Rajatised</v>
          </cell>
          <cell r="W340" t="str">
            <v>Kanalisatsioonitrass Vahe tn.</v>
          </cell>
          <cell r="X340" t="str">
            <v>Hooned ja rajatised</v>
          </cell>
          <cell r="Y340" t="str">
            <v>Rajatised2005</v>
          </cell>
        </row>
        <row r="341">
          <cell r="M341">
            <v>0</v>
          </cell>
          <cell r="O341">
            <v>0</v>
          </cell>
          <cell r="P341">
            <v>0</v>
          </cell>
          <cell r="Q341">
            <v>151</v>
          </cell>
          <cell r="R341">
            <v>0</v>
          </cell>
          <cell r="S341">
            <v>0</v>
          </cell>
          <cell r="T341">
            <v>0</v>
          </cell>
          <cell r="U341" t="str">
            <v>Rajatised</v>
          </cell>
          <cell r="W341">
            <v>0</v>
          </cell>
          <cell r="X341">
            <v>0</v>
          </cell>
          <cell r="Y341">
            <v>0</v>
          </cell>
        </row>
        <row r="342">
          <cell r="M342">
            <v>10152</v>
          </cell>
          <cell r="N342">
            <v>135905</v>
          </cell>
          <cell r="O342">
            <v>40</v>
          </cell>
          <cell r="P342">
            <v>2005</v>
          </cell>
          <cell r="Q342">
            <v>152</v>
          </cell>
          <cell r="R342">
            <v>152</v>
          </cell>
          <cell r="S342">
            <v>10152</v>
          </cell>
          <cell r="T342" t="str">
            <v>Rajatised</v>
          </cell>
          <cell r="U342" t="str">
            <v>Rajatised</v>
          </cell>
          <cell r="W342" t="str">
            <v>Veetrass Kagu tn.</v>
          </cell>
          <cell r="X342" t="str">
            <v>Hooned ja rajatised</v>
          </cell>
          <cell r="Y342" t="str">
            <v>Rajatised2005</v>
          </cell>
        </row>
        <row r="343">
          <cell r="M343">
            <v>0</v>
          </cell>
          <cell r="O343">
            <v>0</v>
          </cell>
          <cell r="P343">
            <v>0</v>
          </cell>
          <cell r="Q343">
            <v>152</v>
          </cell>
          <cell r="R343">
            <v>0</v>
          </cell>
          <cell r="S343">
            <v>0</v>
          </cell>
          <cell r="T343">
            <v>0</v>
          </cell>
          <cell r="U343" t="str">
            <v>Rajatised</v>
          </cell>
          <cell r="W343">
            <v>0</v>
          </cell>
          <cell r="X343">
            <v>0</v>
          </cell>
          <cell r="Y343">
            <v>0</v>
          </cell>
        </row>
        <row r="344">
          <cell r="M344">
            <v>10153</v>
          </cell>
          <cell r="N344">
            <v>203858</v>
          </cell>
          <cell r="O344">
            <v>40</v>
          </cell>
          <cell r="P344">
            <v>2005</v>
          </cell>
          <cell r="Q344">
            <v>153</v>
          </cell>
          <cell r="R344">
            <v>153</v>
          </cell>
          <cell r="S344">
            <v>10153</v>
          </cell>
          <cell r="T344" t="str">
            <v>Rajatised</v>
          </cell>
          <cell r="U344" t="str">
            <v>Rajatised</v>
          </cell>
          <cell r="W344" t="str">
            <v>Kanalisatsioonitrass Kagu tn.</v>
          </cell>
          <cell r="X344" t="str">
            <v>Hooned ja rajatised</v>
          </cell>
          <cell r="Y344" t="str">
            <v>Rajatised2005</v>
          </cell>
        </row>
        <row r="345">
          <cell r="M345">
            <v>0</v>
          </cell>
          <cell r="O345">
            <v>0</v>
          </cell>
          <cell r="P345">
            <v>0</v>
          </cell>
          <cell r="Q345">
            <v>153</v>
          </cell>
          <cell r="R345">
            <v>0</v>
          </cell>
          <cell r="S345">
            <v>0</v>
          </cell>
          <cell r="T345">
            <v>0</v>
          </cell>
          <cell r="U345" t="str">
            <v>Rajatised</v>
          </cell>
          <cell r="W345">
            <v>0</v>
          </cell>
          <cell r="X345">
            <v>0</v>
          </cell>
          <cell r="Y345">
            <v>0</v>
          </cell>
        </row>
        <row r="346">
          <cell r="M346">
            <v>10154</v>
          </cell>
          <cell r="N346">
            <v>262604</v>
          </cell>
          <cell r="O346">
            <v>40</v>
          </cell>
          <cell r="P346">
            <v>2005</v>
          </cell>
          <cell r="Q346">
            <v>154</v>
          </cell>
          <cell r="R346">
            <v>154</v>
          </cell>
          <cell r="S346">
            <v>10154</v>
          </cell>
          <cell r="T346" t="str">
            <v>Rajatised</v>
          </cell>
          <cell r="U346" t="str">
            <v>Rajatised</v>
          </cell>
          <cell r="W346" t="str">
            <v>Veetrass Sulevi tn.</v>
          </cell>
          <cell r="X346" t="str">
            <v>Hooned ja rajatised</v>
          </cell>
          <cell r="Y346" t="str">
            <v>Rajatised2005</v>
          </cell>
        </row>
        <row r="347">
          <cell r="M347">
            <v>0</v>
          </cell>
          <cell r="O347">
            <v>0</v>
          </cell>
          <cell r="P347">
            <v>0</v>
          </cell>
          <cell r="Q347">
            <v>154</v>
          </cell>
          <cell r="R347">
            <v>0</v>
          </cell>
          <cell r="S347">
            <v>0</v>
          </cell>
          <cell r="T347">
            <v>0</v>
          </cell>
          <cell r="U347" t="str">
            <v>Rajatised</v>
          </cell>
          <cell r="W347">
            <v>0</v>
          </cell>
          <cell r="X347">
            <v>0</v>
          </cell>
          <cell r="Y347">
            <v>0</v>
          </cell>
        </row>
        <row r="348">
          <cell r="M348">
            <v>10155</v>
          </cell>
          <cell r="N348">
            <v>393906</v>
          </cell>
          <cell r="O348">
            <v>40</v>
          </cell>
          <cell r="P348">
            <v>2005</v>
          </cell>
          <cell r="Q348">
            <v>155</v>
          </cell>
          <cell r="R348">
            <v>155</v>
          </cell>
          <cell r="S348">
            <v>10155</v>
          </cell>
          <cell r="T348" t="str">
            <v>Rajatised</v>
          </cell>
          <cell r="U348" t="str">
            <v>Rajatised</v>
          </cell>
          <cell r="W348" t="str">
            <v>Kanalisatsioonitrass Sulevi tn.</v>
          </cell>
          <cell r="X348" t="str">
            <v>Hooned ja rajatised</v>
          </cell>
          <cell r="Y348" t="str">
            <v>Rajatised2005</v>
          </cell>
        </row>
        <row r="349">
          <cell r="M349">
            <v>0</v>
          </cell>
          <cell r="O349">
            <v>0</v>
          </cell>
          <cell r="P349">
            <v>0</v>
          </cell>
          <cell r="Q349">
            <v>155</v>
          </cell>
          <cell r="R349">
            <v>0</v>
          </cell>
          <cell r="S349">
            <v>0</v>
          </cell>
          <cell r="T349">
            <v>0</v>
          </cell>
          <cell r="U349" t="str">
            <v>Rajatised</v>
          </cell>
          <cell r="W349">
            <v>0</v>
          </cell>
          <cell r="X349">
            <v>0</v>
          </cell>
          <cell r="Y349">
            <v>0</v>
          </cell>
        </row>
        <row r="350">
          <cell r="M350">
            <v>10156</v>
          </cell>
          <cell r="N350">
            <v>116466</v>
          </cell>
          <cell r="O350">
            <v>40</v>
          </cell>
          <cell r="P350">
            <v>2005</v>
          </cell>
          <cell r="Q350">
            <v>156</v>
          </cell>
          <cell r="R350">
            <v>156</v>
          </cell>
          <cell r="S350">
            <v>10156</v>
          </cell>
          <cell r="T350" t="str">
            <v>Rajatised</v>
          </cell>
          <cell r="U350" t="str">
            <v>Rajatised</v>
          </cell>
          <cell r="W350" t="str">
            <v>Veetrass Kevade tn.</v>
          </cell>
          <cell r="X350" t="str">
            <v>Hooned ja rajatised</v>
          </cell>
          <cell r="Y350" t="str">
            <v>Rajatised2005</v>
          </cell>
        </row>
        <row r="351">
          <cell r="M351">
            <v>0</v>
          </cell>
          <cell r="O351">
            <v>0</v>
          </cell>
          <cell r="P351">
            <v>0</v>
          </cell>
          <cell r="Q351">
            <v>156</v>
          </cell>
          <cell r="R351">
            <v>0</v>
          </cell>
          <cell r="S351">
            <v>0</v>
          </cell>
          <cell r="T351">
            <v>0</v>
          </cell>
          <cell r="U351" t="str">
            <v>Rajatised</v>
          </cell>
          <cell r="W351">
            <v>0</v>
          </cell>
          <cell r="X351">
            <v>0</v>
          </cell>
          <cell r="Y351">
            <v>0</v>
          </cell>
        </row>
        <row r="352">
          <cell r="M352">
            <v>10157</v>
          </cell>
          <cell r="N352">
            <v>174698</v>
          </cell>
          <cell r="O352">
            <v>40</v>
          </cell>
          <cell r="P352">
            <v>2005</v>
          </cell>
          <cell r="Q352">
            <v>157</v>
          </cell>
          <cell r="R352">
            <v>157</v>
          </cell>
          <cell r="S352">
            <v>10157</v>
          </cell>
          <cell r="T352" t="str">
            <v>Rajatised</v>
          </cell>
          <cell r="U352" t="str">
            <v>Rajatised</v>
          </cell>
          <cell r="W352" t="str">
            <v>Kanalisatsioonitrass  Kevade tn.</v>
          </cell>
          <cell r="X352" t="str">
            <v>Hooned ja rajatised</v>
          </cell>
          <cell r="Y352" t="str">
            <v>Rajatised2005</v>
          </cell>
        </row>
        <row r="353">
          <cell r="M353">
            <v>0</v>
          </cell>
          <cell r="O353">
            <v>0</v>
          </cell>
          <cell r="P353">
            <v>0</v>
          </cell>
          <cell r="Q353">
            <v>157</v>
          </cell>
          <cell r="R353">
            <v>0</v>
          </cell>
          <cell r="S353">
            <v>0</v>
          </cell>
          <cell r="T353">
            <v>0</v>
          </cell>
          <cell r="U353" t="str">
            <v>Rajatised</v>
          </cell>
          <cell r="W353">
            <v>0</v>
          </cell>
          <cell r="X353">
            <v>0</v>
          </cell>
          <cell r="Y353">
            <v>0</v>
          </cell>
        </row>
        <row r="354">
          <cell r="M354">
            <v>10158</v>
          </cell>
          <cell r="N354">
            <v>111808</v>
          </cell>
          <cell r="O354">
            <v>40</v>
          </cell>
          <cell r="P354">
            <v>2005</v>
          </cell>
          <cell r="Q354">
            <v>158</v>
          </cell>
          <cell r="R354">
            <v>158</v>
          </cell>
          <cell r="S354">
            <v>10158</v>
          </cell>
          <cell r="T354" t="str">
            <v>Rajatised</v>
          </cell>
          <cell r="U354" t="str">
            <v>Rajatised</v>
          </cell>
          <cell r="W354" t="str">
            <v>Veetrass Sügise tn.</v>
          </cell>
          <cell r="X354" t="str">
            <v>Hooned ja rajatised</v>
          </cell>
          <cell r="Y354" t="str">
            <v>Rajatised2005</v>
          </cell>
        </row>
        <row r="355">
          <cell r="M355">
            <v>0</v>
          </cell>
          <cell r="O355">
            <v>0</v>
          </cell>
          <cell r="P355">
            <v>0</v>
          </cell>
          <cell r="Q355">
            <v>158</v>
          </cell>
          <cell r="R355">
            <v>0</v>
          </cell>
          <cell r="S355">
            <v>0</v>
          </cell>
          <cell r="T355">
            <v>0</v>
          </cell>
          <cell r="U355" t="str">
            <v>Rajatised</v>
          </cell>
          <cell r="W355">
            <v>0</v>
          </cell>
          <cell r="X355">
            <v>0</v>
          </cell>
          <cell r="Y355">
            <v>0</v>
          </cell>
        </row>
        <row r="356">
          <cell r="M356">
            <v>10159</v>
          </cell>
          <cell r="N356">
            <v>167712</v>
          </cell>
          <cell r="O356">
            <v>40</v>
          </cell>
          <cell r="P356">
            <v>2005</v>
          </cell>
          <cell r="Q356">
            <v>159</v>
          </cell>
          <cell r="R356">
            <v>159</v>
          </cell>
          <cell r="S356">
            <v>10159</v>
          </cell>
          <cell r="T356" t="str">
            <v>Rajatised</v>
          </cell>
          <cell r="U356" t="str">
            <v>Rajatised</v>
          </cell>
          <cell r="W356" t="str">
            <v>Kanalisatsioonitrass Sügise tn.</v>
          </cell>
          <cell r="X356" t="str">
            <v>Hooned ja rajatised</v>
          </cell>
          <cell r="Y356" t="str">
            <v>Rajatised2005</v>
          </cell>
        </row>
        <row r="357">
          <cell r="M357">
            <v>0</v>
          </cell>
          <cell r="O357">
            <v>0</v>
          </cell>
          <cell r="P357">
            <v>0</v>
          </cell>
          <cell r="Q357">
            <v>159</v>
          </cell>
          <cell r="R357">
            <v>0</v>
          </cell>
          <cell r="S357">
            <v>0</v>
          </cell>
          <cell r="T357">
            <v>0</v>
          </cell>
          <cell r="U357" t="str">
            <v>Rajatised</v>
          </cell>
          <cell r="W357">
            <v>0</v>
          </cell>
          <cell r="X357">
            <v>0</v>
          </cell>
          <cell r="Y357">
            <v>0</v>
          </cell>
        </row>
        <row r="358">
          <cell r="M358">
            <v>10160</v>
          </cell>
          <cell r="N358">
            <v>82505</v>
          </cell>
          <cell r="O358">
            <v>40</v>
          </cell>
          <cell r="P358">
            <v>2005</v>
          </cell>
          <cell r="Q358">
            <v>160</v>
          </cell>
          <cell r="R358">
            <v>160</v>
          </cell>
          <cell r="S358">
            <v>10160</v>
          </cell>
          <cell r="T358" t="str">
            <v>Rajatised</v>
          </cell>
          <cell r="U358" t="str">
            <v>Rajatised</v>
          </cell>
          <cell r="W358" t="str">
            <v>Kanalisatsioonitrass Leiva tn.</v>
          </cell>
          <cell r="X358" t="str">
            <v>Hooned ja rajatised</v>
          </cell>
          <cell r="Y358" t="str">
            <v>Rajatised2005</v>
          </cell>
        </row>
        <row r="359">
          <cell r="M359">
            <v>0</v>
          </cell>
          <cell r="O359">
            <v>0</v>
          </cell>
          <cell r="P359">
            <v>0</v>
          </cell>
          <cell r="Q359">
            <v>160</v>
          </cell>
          <cell r="R359">
            <v>0</v>
          </cell>
          <cell r="S359">
            <v>0</v>
          </cell>
          <cell r="T359">
            <v>0</v>
          </cell>
          <cell r="U359" t="str">
            <v>Rajatised</v>
          </cell>
          <cell r="W359">
            <v>0</v>
          </cell>
          <cell r="X359">
            <v>0</v>
          </cell>
          <cell r="Y359">
            <v>0</v>
          </cell>
        </row>
        <row r="360">
          <cell r="M360">
            <v>10161</v>
          </cell>
          <cell r="N360">
            <v>139013</v>
          </cell>
          <cell r="O360">
            <v>40</v>
          </cell>
          <cell r="P360">
            <v>2005</v>
          </cell>
          <cell r="Q360">
            <v>161</v>
          </cell>
          <cell r="R360">
            <v>161</v>
          </cell>
          <cell r="S360">
            <v>10161</v>
          </cell>
          <cell r="T360" t="str">
            <v>Rajatised</v>
          </cell>
          <cell r="U360" t="str">
            <v>Rajatised</v>
          </cell>
          <cell r="W360" t="str">
            <v>Veetrass Pagari tn.</v>
          </cell>
          <cell r="X360" t="str">
            <v>Hooned ja rajatised</v>
          </cell>
          <cell r="Y360" t="str">
            <v>Rajatised2005</v>
          </cell>
        </row>
        <row r="361">
          <cell r="M361">
            <v>0</v>
          </cell>
          <cell r="O361">
            <v>0</v>
          </cell>
          <cell r="P361">
            <v>0</v>
          </cell>
          <cell r="Q361">
            <v>161</v>
          </cell>
          <cell r="R361">
            <v>0</v>
          </cell>
          <cell r="S361">
            <v>0</v>
          </cell>
          <cell r="T361">
            <v>0</v>
          </cell>
          <cell r="U361" t="str">
            <v>Rajatised</v>
          </cell>
          <cell r="W361">
            <v>0</v>
          </cell>
          <cell r="X361">
            <v>0</v>
          </cell>
          <cell r="Y361">
            <v>0</v>
          </cell>
        </row>
        <row r="362">
          <cell r="M362">
            <v>10162</v>
          </cell>
          <cell r="N362">
            <v>208519</v>
          </cell>
          <cell r="O362">
            <v>40</v>
          </cell>
          <cell r="P362">
            <v>2005</v>
          </cell>
          <cell r="Q362">
            <v>162</v>
          </cell>
          <cell r="R362">
            <v>162</v>
          </cell>
          <cell r="S362">
            <v>10162</v>
          </cell>
          <cell r="T362" t="str">
            <v>Rajatised</v>
          </cell>
          <cell r="U362" t="str">
            <v>Rajatised</v>
          </cell>
          <cell r="W362" t="str">
            <v>Kanalisatsioonitrass Pagari tn.</v>
          </cell>
          <cell r="X362" t="str">
            <v>Hooned ja rajatised</v>
          </cell>
          <cell r="Y362" t="str">
            <v>Rajatised2005</v>
          </cell>
        </row>
        <row r="363">
          <cell r="M363">
            <v>0</v>
          </cell>
          <cell r="O363">
            <v>0</v>
          </cell>
          <cell r="P363">
            <v>0</v>
          </cell>
          <cell r="Q363">
            <v>162</v>
          </cell>
          <cell r="R363">
            <v>0</v>
          </cell>
          <cell r="S363">
            <v>0</v>
          </cell>
          <cell r="T363">
            <v>0</v>
          </cell>
          <cell r="U363" t="str">
            <v>Rajatised</v>
          </cell>
          <cell r="W363">
            <v>0</v>
          </cell>
          <cell r="X363">
            <v>0</v>
          </cell>
          <cell r="Y363">
            <v>0</v>
          </cell>
        </row>
        <row r="364">
          <cell r="M364">
            <v>10163</v>
          </cell>
          <cell r="N364">
            <v>195938</v>
          </cell>
          <cell r="O364">
            <v>40</v>
          </cell>
          <cell r="P364">
            <v>2005</v>
          </cell>
          <cell r="Q364">
            <v>163</v>
          </cell>
          <cell r="R364">
            <v>163</v>
          </cell>
          <cell r="S364">
            <v>10163</v>
          </cell>
          <cell r="T364" t="str">
            <v>Rajatised</v>
          </cell>
          <cell r="U364" t="str">
            <v>Rajatised</v>
          </cell>
          <cell r="W364" t="str">
            <v>Veetrass Allika tn.</v>
          </cell>
          <cell r="X364" t="str">
            <v>Hooned ja rajatised</v>
          </cell>
          <cell r="Y364" t="str">
            <v>Rajatised2005</v>
          </cell>
        </row>
        <row r="365">
          <cell r="M365">
            <v>0</v>
          </cell>
          <cell r="O365">
            <v>0</v>
          </cell>
          <cell r="P365">
            <v>0</v>
          </cell>
          <cell r="Q365">
            <v>163</v>
          </cell>
          <cell r="R365">
            <v>0</v>
          </cell>
          <cell r="S365">
            <v>0</v>
          </cell>
          <cell r="T365">
            <v>0</v>
          </cell>
          <cell r="U365" t="str">
            <v>Rajatised</v>
          </cell>
          <cell r="W365">
            <v>0</v>
          </cell>
          <cell r="X365">
            <v>0</v>
          </cell>
          <cell r="Y365">
            <v>0</v>
          </cell>
        </row>
        <row r="366">
          <cell r="M366">
            <v>10164</v>
          </cell>
          <cell r="N366">
            <v>457189</v>
          </cell>
          <cell r="O366">
            <v>40</v>
          </cell>
          <cell r="P366">
            <v>2005</v>
          </cell>
          <cell r="Q366">
            <v>164</v>
          </cell>
          <cell r="R366">
            <v>164</v>
          </cell>
          <cell r="S366">
            <v>10164</v>
          </cell>
          <cell r="T366" t="str">
            <v>Rajatised</v>
          </cell>
          <cell r="U366" t="str">
            <v>Rajatised</v>
          </cell>
          <cell r="W366" t="str">
            <v>Kanalisatsioonitrass Allika tn.</v>
          </cell>
          <cell r="X366" t="str">
            <v>Hooned ja rajatised</v>
          </cell>
          <cell r="Y366" t="str">
            <v>Rajatised2005</v>
          </cell>
        </row>
        <row r="367">
          <cell r="M367">
            <v>0</v>
          </cell>
          <cell r="O367">
            <v>0</v>
          </cell>
          <cell r="P367">
            <v>0</v>
          </cell>
          <cell r="Q367">
            <v>164</v>
          </cell>
          <cell r="R367">
            <v>0</v>
          </cell>
          <cell r="S367">
            <v>0</v>
          </cell>
          <cell r="T367">
            <v>0</v>
          </cell>
          <cell r="U367" t="str">
            <v>Rajatised</v>
          </cell>
          <cell r="W367">
            <v>0</v>
          </cell>
          <cell r="X367">
            <v>0</v>
          </cell>
          <cell r="Y367">
            <v>0</v>
          </cell>
        </row>
        <row r="368">
          <cell r="M368">
            <v>10165</v>
          </cell>
          <cell r="N368">
            <v>1374851</v>
          </cell>
          <cell r="O368">
            <v>40</v>
          </cell>
          <cell r="P368">
            <v>2005</v>
          </cell>
          <cell r="Q368">
            <v>165</v>
          </cell>
          <cell r="R368">
            <v>165</v>
          </cell>
          <cell r="S368">
            <v>10165</v>
          </cell>
          <cell r="T368" t="str">
            <v>Rajatised</v>
          </cell>
          <cell r="U368" t="str">
            <v>Rajatised</v>
          </cell>
          <cell r="W368" t="str">
            <v>Veetrass Jaama tn.</v>
          </cell>
          <cell r="X368" t="str">
            <v>Hooned ja rajatised</v>
          </cell>
          <cell r="Y368" t="str">
            <v>Rajatised2005</v>
          </cell>
        </row>
        <row r="369">
          <cell r="M369">
            <v>0</v>
          </cell>
          <cell r="O369">
            <v>0</v>
          </cell>
          <cell r="P369">
            <v>0</v>
          </cell>
          <cell r="Q369">
            <v>165</v>
          </cell>
          <cell r="R369">
            <v>0</v>
          </cell>
          <cell r="S369">
            <v>0</v>
          </cell>
          <cell r="T369">
            <v>0</v>
          </cell>
          <cell r="U369" t="str">
            <v>Rajatised</v>
          </cell>
          <cell r="W369">
            <v>0</v>
          </cell>
          <cell r="X369">
            <v>0</v>
          </cell>
          <cell r="Y369">
            <v>0</v>
          </cell>
        </row>
        <row r="370">
          <cell r="M370">
            <v>10166</v>
          </cell>
          <cell r="N370">
            <v>1891419</v>
          </cell>
          <cell r="O370">
            <v>40</v>
          </cell>
          <cell r="P370">
            <v>2005</v>
          </cell>
          <cell r="Q370">
            <v>166</v>
          </cell>
          <cell r="R370">
            <v>166</v>
          </cell>
          <cell r="S370">
            <v>10166</v>
          </cell>
          <cell r="T370" t="str">
            <v>Rajatised</v>
          </cell>
          <cell r="U370" t="str">
            <v>Rajatised</v>
          </cell>
          <cell r="W370" t="str">
            <v>Kanalisatsioonitrass Jaama tn.</v>
          </cell>
          <cell r="X370" t="str">
            <v>Hooned ja rajatised</v>
          </cell>
          <cell r="Y370" t="str">
            <v>Rajatised2005</v>
          </cell>
        </row>
        <row r="371">
          <cell r="M371">
            <v>0</v>
          </cell>
          <cell r="O371">
            <v>0</v>
          </cell>
          <cell r="P371">
            <v>0</v>
          </cell>
          <cell r="Q371">
            <v>166</v>
          </cell>
          <cell r="R371">
            <v>0</v>
          </cell>
          <cell r="S371">
            <v>0</v>
          </cell>
          <cell r="T371">
            <v>0</v>
          </cell>
          <cell r="U371" t="str">
            <v>Rajatised</v>
          </cell>
          <cell r="W371">
            <v>0</v>
          </cell>
          <cell r="X371">
            <v>0</v>
          </cell>
          <cell r="Y371">
            <v>0</v>
          </cell>
        </row>
        <row r="372">
          <cell r="M372">
            <v>10167</v>
          </cell>
          <cell r="N372">
            <v>516567</v>
          </cell>
          <cell r="O372">
            <v>40</v>
          </cell>
          <cell r="P372">
            <v>2005</v>
          </cell>
          <cell r="Q372">
            <v>167</v>
          </cell>
          <cell r="R372">
            <v>167</v>
          </cell>
          <cell r="S372">
            <v>10167</v>
          </cell>
          <cell r="T372" t="str">
            <v>Rajatised</v>
          </cell>
          <cell r="U372" t="str">
            <v>Rajatised</v>
          </cell>
          <cell r="W372" t="str">
            <v>Sadeveetrass Jaama tn.</v>
          </cell>
          <cell r="X372" t="str">
            <v>Hooned ja rajatised</v>
          </cell>
          <cell r="Y372" t="str">
            <v>Rajatised2005</v>
          </cell>
        </row>
        <row r="373">
          <cell r="M373">
            <v>0</v>
          </cell>
          <cell r="O373">
            <v>0</v>
          </cell>
          <cell r="P373">
            <v>0</v>
          </cell>
          <cell r="Q373">
            <v>167</v>
          </cell>
          <cell r="R373">
            <v>0</v>
          </cell>
          <cell r="S373">
            <v>0</v>
          </cell>
          <cell r="T373">
            <v>0</v>
          </cell>
          <cell r="U373" t="str">
            <v>Rajatised</v>
          </cell>
          <cell r="W373">
            <v>0</v>
          </cell>
          <cell r="X373">
            <v>0</v>
          </cell>
          <cell r="Y373">
            <v>0</v>
          </cell>
        </row>
        <row r="374">
          <cell r="M374">
            <v>10168</v>
          </cell>
          <cell r="N374">
            <v>435863</v>
          </cell>
          <cell r="O374">
            <v>40</v>
          </cell>
          <cell r="P374">
            <v>2005</v>
          </cell>
          <cell r="Q374">
            <v>168</v>
          </cell>
          <cell r="R374">
            <v>168</v>
          </cell>
          <cell r="S374">
            <v>10168</v>
          </cell>
          <cell r="T374" t="str">
            <v>Rajatised</v>
          </cell>
          <cell r="U374" t="str">
            <v>Rajatised</v>
          </cell>
          <cell r="W374" t="str">
            <v>Veetrass Võru tn.</v>
          </cell>
          <cell r="X374" t="str">
            <v>Hooned ja rajatised</v>
          </cell>
          <cell r="Y374" t="str">
            <v>Rajatised2005</v>
          </cell>
        </row>
        <row r="375">
          <cell r="M375">
            <v>0</v>
          </cell>
          <cell r="O375">
            <v>0</v>
          </cell>
          <cell r="P375">
            <v>0</v>
          </cell>
          <cell r="Q375">
            <v>168</v>
          </cell>
          <cell r="R375">
            <v>0</v>
          </cell>
          <cell r="S375">
            <v>0</v>
          </cell>
          <cell r="T375">
            <v>0</v>
          </cell>
          <cell r="U375" t="str">
            <v>Rajatised</v>
          </cell>
          <cell r="W375">
            <v>0</v>
          </cell>
          <cell r="X375">
            <v>0</v>
          </cell>
          <cell r="Y375">
            <v>0</v>
          </cell>
        </row>
        <row r="376">
          <cell r="M376">
            <v>10169</v>
          </cell>
          <cell r="N376">
            <v>326898</v>
          </cell>
          <cell r="O376">
            <v>40</v>
          </cell>
          <cell r="P376">
            <v>2005</v>
          </cell>
          <cell r="Q376">
            <v>169</v>
          </cell>
          <cell r="R376">
            <v>169</v>
          </cell>
          <cell r="S376">
            <v>10169</v>
          </cell>
          <cell r="T376" t="str">
            <v>Rajatised</v>
          </cell>
          <cell r="U376" t="str">
            <v>Rajatised</v>
          </cell>
          <cell r="W376" t="str">
            <v>Kanalisatsioonitrass Võru tn.</v>
          </cell>
          <cell r="X376" t="str">
            <v>Hooned ja rajatised</v>
          </cell>
          <cell r="Y376" t="str">
            <v>Rajatised2005</v>
          </cell>
        </row>
        <row r="377">
          <cell r="M377">
            <v>0</v>
          </cell>
          <cell r="O377">
            <v>0</v>
          </cell>
          <cell r="P377">
            <v>0</v>
          </cell>
          <cell r="Q377">
            <v>169</v>
          </cell>
          <cell r="R377">
            <v>0</v>
          </cell>
          <cell r="S377">
            <v>0</v>
          </cell>
          <cell r="T377">
            <v>0</v>
          </cell>
          <cell r="U377" t="str">
            <v>Rajatised</v>
          </cell>
          <cell r="W377">
            <v>0</v>
          </cell>
          <cell r="X377">
            <v>0</v>
          </cell>
          <cell r="Y377">
            <v>0</v>
          </cell>
        </row>
        <row r="378">
          <cell r="M378">
            <v>10170</v>
          </cell>
          <cell r="N378">
            <v>326898</v>
          </cell>
          <cell r="O378">
            <v>40</v>
          </cell>
          <cell r="P378">
            <v>2005</v>
          </cell>
          <cell r="Q378">
            <v>170</v>
          </cell>
          <cell r="R378">
            <v>170</v>
          </cell>
          <cell r="S378">
            <v>10170</v>
          </cell>
          <cell r="T378" t="str">
            <v>Rajatised</v>
          </cell>
          <cell r="U378" t="str">
            <v>Rajatised</v>
          </cell>
          <cell r="W378" t="str">
            <v>Sadeveetrass Võru tn.</v>
          </cell>
          <cell r="X378" t="str">
            <v>Hooned ja rajatised</v>
          </cell>
          <cell r="Y378" t="str">
            <v>Rajatised2005</v>
          </cell>
        </row>
        <row r="379">
          <cell r="M379">
            <v>0</v>
          </cell>
          <cell r="O379">
            <v>0</v>
          </cell>
          <cell r="P379">
            <v>0</v>
          </cell>
          <cell r="Q379">
            <v>170</v>
          </cell>
          <cell r="R379">
            <v>0</v>
          </cell>
          <cell r="S379">
            <v>0</v>
          </cell>
          <cell r="T379">
            <v>0</v>
          </cell>
          <cell r="U379" t="str">
            <v>Rajatised</v>
          </cell>
          <cell r="W379">
            <v>0</v>
          </cell>
          <cell r="X379">
            <v>0</v>
          </cell>
          <cell r="Y379">
            <v>0</v>
          </cell>
        </row>
        <row r="380">
          <cell r="M380">
            <v>10171</v>
          </cell>
          <cell r="N380">
            <v>540186</v>
          </cell>
          <cell r="O380">
            <v>40</v>
          </cell>
          <cell r="P380">
            <v>2005</v>
          </cell>
          <cell r="Q380">
            <v>171</v>
          </cell>
          <cell r="R380">
            <v>171</v>
          </cell>
          <cell r="S380">
            <v>10171</v>
          </cell>
          <cell r="T380" t="str">
            <v>Rajatised</v>
          </cell>
          <cell r="U380" t="str">
            <v>Rajatised</v>
          </cell>
          <cell r="W380" t="str">
            <v>Veetrass Vabaduse tn.</v>
          </cell>
          <cell r="X380" t="str">
            <v>Hooned ja rajatised</v>
          </cell>
          <cell r="Y380" t="str">
            <v>Rajatised2005</v>
          </cell>
        </row>
        <row r="381">
          <cell r="M381">
            <v>0</v>
          </cell>
          <cell r="O381">
            <v>0</v>
          </cell>
          <cell r="P381">
            <v>0</v>
          </cell>
          <cell r="Q381">
            <v>171</v>
          </cell>
          <cell r="R381">
            <v>0</v>
          </cell>
          <cell r="S381">
            <v>0</v>
          </cell>
          <cell r="T381">
            <v>0</v>
          </cell>
          <cell r="U381" t="str">
            <v>Rajatised</v>
          </cell>
          <cell r="W381">
            <v>0</v>
          </cell>
          <cell r="X381">
            <v>0</v>
          </cell>
          <cell r="Y381">
            <v>0</v>
          </cell>
        </row>
        <row r="382">
          <cell r="M382">
            <v>10172</v>
          </cell>
          <cell r="N382">
            <v>1080373</v>
          </cell>
          <cell r="O382">
            <v>40</v>
          </cell>
          <cell r="P382">
            <v>2005</v>
          </cell>
          <cell r="Q382">
            <v>172</v>
          </cell>
          <cell r="R382">
            <v>172</v>
          </cell>
          <cell r="S382">
            <v>10172</v>
          </cell>
          <cell r="T382" t="str">
            <v>Rajatised</v>
          </cell>
          <cell r="U382" t="str">
            <v>Rajatised</v>
          </cell>
          <cell r="W382" t="str">
            <v>Kanalisatsioonitrass Vabaduse tn.</v>
          </cell>
          <cell r="X382" t="str">
            <v>Hooned ja rajatised</v>
          </cell>
          <cell r="Y382" t="str">
            <v>Rajatised2005</v>
          </cell>
        </row>
        <row r="383">
          <cell r="M383">
            <v>0</v>
          </cell>
          <cell r="O383">
            <v>0</v>
          </cell>
          <cell r="P383">
            <v>0</v>
          </cell>
          <cell r="Q383">
            <v>172</v>
          </cell>
          <cell r="R383">
            <v>0</v>
          </cell>
          <cell r="S383">
            <v>0</v>
          </cell>
          <cell r="T383">
            <v>0</v>
          </cell>
          <cell r="U383" t="str">
            <v>Rajatised</v>
          </cell>
          <cell r="W383">
            <v>0</v>
          </cell>
          <cell r="X383">
            <v>0</v>
          </cell>
          <cell r="Y383">
            <v>0</v>
          </cell>
        </row>
        <row r="384">
          <cell r="M384">
            <v>10173</v>
          </cell>
          <cell r="N384">
            <v>1080373</v>
          </cell>
          <cell r="O384">
            <v>40</v>
          </cell>
          <cell r="P384">
            <v>2005</v>
          </cell>
          <cell r="Q384">
            <v>173</v>
          </cell>
          <cell r="R384">
            <v>173</v>
          </cell>
          <cell r="S384">
            <v>10173</v>
          </cell>
          <cell r="T384" t="str">
            <v>Rajatised</v>
          </cell>
          <cell r="U384" t="str">
            <v>Rajatised</v>
          </cell>
          <cell r="W384" t="str">
            <v>Sadeveetrass Vabaduse tn.</v>
          </cell>
          <cell r="X384" t="str">
            <v>Hooned ja rajatised</v>
          </cell>
          <cell r="Y384" t="str">
            <v>Rajatised2005</v>
          </cell>
        </row>
        <row r="385">
          <cell r="M385">
            <v>0</v>
          </cell>
          <cell r="O385">
            <v>0</v>
          </cell>
          <cell r="P385">
            <v>0</v>
          </cell>
          <cell r="Q385">
            <v>173</v>
          </cell>
          <cell r="R385">
            <v>0</v>
          </cell>
          <cell r="S385">
            <v>0</v>
          </cell>
          <cell r="T385">
            <v>0</v>
          </cell>
          <cell r="U385" t="str">
            <v>Rajatised</v>
          </cell>
          <cell r="W385">
            <v>0</v>
          </cell>
          <cell r="X385">
            <v>0</v>
          </cell>
          <cell r="Y385">
            <v>0</v>
          </cell>
        </row>
        <row r="386">
          <cell r="M386">
            <v>10174</v>
          </cell>
          <cell r="N386">
            <v>382119</v>
          </cell>
          <cell r="O386">
            <v>40</v>
          </cell>
          <cell r="P386">
            <v>2005</v>
          </cell>
          <cell r="Q386">
            <v>174</v>
          </cell>
          <cell r="R386">
            <v>174</v>
          </cell>
          <cell r="S386">
            <v>10174</v>
          </cell>
          <cell r="T386" t="str">
            <v>Rajatised</v>
          </cell>
          <cell r="U386" t="str">
            <v>Rajatised</v>
          </cell>
          <cell r="W386" t="str">
            <v>Veetrass Hiie tn.</v>
          </cell>
          <cell r="X386" t="str">
            <v>Hooned ja rajatised</v>
          </cell>
          <cell r="Y386" t="str">
            <v>Rajatised2005</v>
          </cell>
        </row>
        <row r="387">
          <cell r="M387">
            <v>0</v>
          </cell>
          <cell r="O387">
            <v>0</v>
          </cell>
          <cell r="P387">
            <v>0</v>
          </cell>
          <cell r="Q387">
            <v>174</v>
          </cell>
          <cell r="R387">
            <v>0</v>
          </cell>
          <cell r="S387">
            <v>0</v>
          </cell>
          <cell r="T387">
            <v>0</v>
          </cell>
          <cell r="U387" t="str">
            <v>Rajatised</v>
          </cell>
          <cell r="W387">
            <v>0</v>
          </cell>
          <cell r="X387">
            <v>0</v>
          </cell>
          <cell r="Y387">
            <v>0</v>
          </cell>
        </row>
        <row r="388">
          <cell r="M388">
            <v>10175</v>
          </cell>
          <cell r="N388">
            <v>764237</v>
          </cell>
          <cell r="O388">
            <v>40</v>
          </cell>
          <cell r="P388">
            <v>2005</v>
          </cell>
          <cell r="Q388">
            <v>175</v>
          </cell>
          <cell r="R388">
            <v>175</v>
          </cell>
          <cell r="S388">
            <v>10175</v>
          </cell>
          <cell r="T388" t="str">
            <v>Rajatised</v>
          </cell>
          <cell r="U388" t="str">
            <v>Rajatised</v>
          </cell>
          <cell r="W388" t="str">
            <v>Kanalisatsioonitrass Hiie tn.</v>
          </cell>
          <cell r="X388" t="str">
            <v>Hooned ja rajatised</v>
          </cell>
          <cell r="Y388" t="str">
            <v>Rajatised2005</v>
          </cell>
        </row>
        <row r="389">
          <cell r="M389">
            <v>0</v>
          </cell>
          <cell r="O389">
            <v>0</v>
          </cell>
          <cell r="P389">
            <v>0</v>
          </cell>
          <cell r="Q389">
            <v>175</v>
          </cell>
          <cell r="R389">
            <v>0</v>
          </cell>
          <cell r="S389">
            <v>0</v>
          </cell>
          <cell r="T389">
            <v>0</v>
          </cell>
          <cell r="U389" t="str">
            <v>Rajatised</v>
          </cell>
          <cell r="W389">
            <v>0</v>
          </cell>
          <cell r="X389">
            <v>0</v>
          </cell>
          <cell r="Y389">
            <v>0</v>
          </cell>
        </row>
        <row r="390">
          <cell r="M390">
            <v>10176</v>
          </cell>
          <cell r="N390">
            <v>127373</v>
          </cell>
          <cell r="O390">
            <v>40</v>
          </cell>
          <cell r="P390">
            <v>2005</v>
          </cell>
          <cell r="Q390">
            <v>176</v>
          </cell>
          <cell r="R390">
            <v>176</v>
          </cell>
          <cell r="S390">
            <v>10176</v>
          </cell>
          <cell r="T390" t="str">
            <v>Rajatised</v>
          </cell>
          <cell r="U390" t="str">
            <v>Rajatised</v>
          </cell>
          <cell r="W390" t="str">
            <v>Survekanalisatsioonitrass Hiie tn.</v>
          </cell>
          <cell r="X390" t="str">
            <v>Hooned ja rajatised</v>
          </cell>
          <cell r="Y390" t="str">
            <v>Rajatised2005</v>
          </cell>
        </row>
        <row r="391">
          <cell r="M391">
            <v>0</v>
          </cell>
          <cell r="O391">
            <v>0</v>
          </cell>
          <cell r="P391">
            <v>0</v>
          </cell>
          <cell r="Q391">
            <v>176</v>
          </cell>
          <cell r="R391">
            <v>0</v>
          </cell>
          <cell r="S391">
            <v>0</v>
          </cell>
          <cell r="T391">
            <v>0</v>
          </cell>
          <cell r="U391" t="str">
            <v>Rajatised</v>
          </cell>
          <cell r="W391">
            <v>0</v>
          </cell>
          <cell r="X391">
            <v>0</v>
          </cell>
          <cell r="Y391">
            <v>0</v>
          </cell>
        </row>
        <row r="392">
          <cell r="M392">
            <v>10177</v>
          </cell>
          <cell r="N392">
            <v>109810</v>
          </cell>
          <cell r="O392">
            <v>40</v>
          </cell>
          <cell r="P392">
            <v>2005</v>
          </cell>
          <cell r="Q392">
            <v>177</v>
          </cell>
          <cell r="R392">
            <v>177</v>
          </cell>
          <cell r="S392">
            <v>10177</v>
          </cell>
          <cell r="T392" t="str">
            <v>Rajatised</v>
          </cell>
          <cell r="U392" t="str">
            <v>Rajatised</v>
          </cell>
          <cell r="W392" t="str">
            <v>Veetrass Heina tn.</v>
          </cell>
          <cell r="X392" t="str">
            <v>Hooned ja rajatised</v>
          </cell>
          <cell r="Y392" t="str">
            <v>Rajatised2005</v>
          </cell>
        </row>
        <row r="393">
          <cell r="M393">
            <v>0</v>
          </cell>
          <cell r="O393">
            <v>0</v>
          </cell>
          <cell r="P393">
            <v>0</v>
          </cell>
          <cell r="Q393">
            <v>177</v>
          </cell>
          <cell r="R393">
            <v>0</v>
          </cell>
          <cell r="S393">
            <v>0</v>
          </cell>
          <cell r="T393">
            <v>0</v>
          </cell>
          <cell r="U393" t="str">
            <v>Rajatised</v>
          </cell>
          <cell r="W393">
            <v>0</v>
          </cell>
          <cell r="X393">
            <v>0</v>
          </cell>
          <cell r="Y393">
            <v>0</v>
          </cell>
        </row>
        <row r="394">
          <cell r="M394">
            <v>10178</v>
          </cell>
          <cell r="N394">
            <v>256222</v>
          </cell>
          <cell r="O394">
            <v>40</v>
          </cell>
          <cell r="P394">
            <v>2005</v>
          </cell>
          <cell r="Q394">
            <v>178</v>
          </cell>
          <cell r="R394">
            <v>178</v>
          </cell>
          <cell r="S394">
            <v>10178</v>
          </cell>
          <cell r="T394" t="str">
            <v>Rajatised</v>
          </cell>
          <cell r="U394" t="str">
            <v>Rajatised</v>
          </cell>
          <cell r="W394" t="str">
            <v>Kanalisatsioonitrass Heina tn.</v>
          </cell>
          <cell r="X394" t="str">
            <v>Hooned ja rajatised</v>
          </cell>
          <cell r="Y394" t="str">
            <v>Rajatised2005</v>
          </cell>
        </row>
        <row r="395">
          <cell r="M395">
            <v>0</v>
          </cell>
          <cell r="O395">
            <v>0</v>
          </cell>
          <cell r="P395">
            <v>0</v>
          </cell>
          <cell r="Q395">
            <v>178</v>
          </cell>
          <cell r="R395">
            <v>0</v>
          </cell>
          <cell r="S395">
            <v>0</v>
          </cell>
          <cell r="T395">
            <v>0</v>
          </cell>
          <cell r="U395" t="str">
            <v>Rajatised</v>
          </cell>
          <cell r="W395">
            <v>0</v>
          </cell>
          <cell r="X395">
            <v>0</v>
          </cell>
          <cell r="Y395">
            <v>0</v>
          </cell>
        </row>
        <row r="396">
          <cell r="M396">
            <v>10179</v>
          </cell>
          <cell r="N396">
            <v>258888</v>
          </cell>
          <cell r="O396">
            <v>40</v>
          </cell>
          <cell r="P396">
            <v>2005</v>
          </cell>
          <cell r="Q396">
            <v>179</v>
          </cell>
          <cell r="R396">
            <v>179</v>
          </cell>
          <cell r="S396">
            <v>10179</v>
          </cell>
          <cell r="T396" t="str">
            <v>Rajatised</v>
          </cell>
          <cell r="U396" t="str">
            <v>Rajatised</v>
          </cell>
          <cell r="W396" t="str">
            <v>Veetrass Õhtu tn.</v>
          </cell>
          <cell r="X396" t="str">
            <v>Hooned ja rajatised</v>
          </cell>
          <cell r="Y396" t="str">
            <v>Rajatised2005</v>
          </cell>
        </row>
        <row r="397">
          <cell r="M397">
            <v>0</v>
          </cell>
          <cell r="O397">
            <v>0</v>
          </cell>
          <cell r="P397">
            <v>0</v>
          </cell>
          <cell r="Q397">
            <v>179</v>
          </cell>
          <cell r="R397">
            <v>0</v>
          </cell>
          <cell r="S397">
            <v>0</v>
          </cell>
          <cell r="T397">
            <v>0</v>
          </cell>
          <cell r="U397" t="str">
            <v>Rajatised</v>
          </cell>
          <cell r="W397">
            <v>0</v>
          </cell>
          <cell r="X397">
            <v>0</v>
          </cell>
          <cell r="Y397">
            <v>0</v>
          </cell>
        </row>
        <row r="398">
          <cell r="M398">
            <v>10180</v>
          </cell>
          <cell r="N398">
            <v>336702</v>
          </cell>
          <cell r="O398">
            <v>40</v>
          </cell>
          <cell r="P398">
            <v>2005</v>
          </cell>
          <cell r="Q398">
            <v>180</v>
          </cell>
          <cell r="R398">
            <v>180</v>
          </cell>
          <cell r="S398">
            <v>10180</v>
          </cell>
          <cell r="T398" t="str">
            <v>Rajatised</v>
          </cell>
          <cell r="U398" t="str">
            <v>Rajatised</v>
          </cell>
          <cell r="W398" t="str">
            <v>Veetrass Välja tn.</v>
          </cell>
          <cell r="X398" t="str">
            <v>Hooned ja rajatised</v>
          </cell>
          <cell r="Y398" t="str">
            <v>Rajatised2005</v>
          </cell>
        </row>
        <row r="399">
          <cell r="M399">
            <v>0</v>
          </cell>
          <cell r="O399">
            <v>0</v>
          </cell>
          <cell r="P399">
            <v>0</v>
          </cell>
          <cell r="Q399">
            <v>180</v>
          </cell>
          <cell r="R399">
            <v>0</v>
          </cell>
          <cell r="S399">
            <v>0</v>
          </cell>
          <cell r="T399">
            <v>0</v>
          </cell>
          <cell r="U399" t="str">
            <v>Rajatised</v>
          </cell>
          <cell r="W399">
            <v>0</v>
          </cell>
          <cell r="X399">
            <v>0</v>
          </cell>
          <cell r="Y399">
            <v>0</v>
          </cell>
        </row>
        <row r="400">
          <cell r="M400">
            <v>10181</v>
          </cell>
          <cell r="N400">
            <v>505053</v>
          </cell>
          <cell r="O400">
            <v>40</v>
          </cell>
          <cell r="P400">
            <v>2005</v>
          </cell>
          <cell r="Q400">
            <v>181</v>
          </cell>
          <cell r="R400">
            <v>181</v>
          </cell>
          <cell r="S400">
            <v>10181</v>
          </cell>
          <cell r="T400" t="str">
            <v>Rajatised</v>
          </cell>
          <cell r="U400" t="str">
            <v>Rajatised</v>
          </cell>
          <cell r="W400" t="str">
            <v>Kanalisatsioonitrass Välja tn.</v>
          </cell>
          <cell r="X400" t="str">
            <v>Hooned ja rajatised</v>
          </cell>
          <cell r="Y400" t="str">
            <v>Rajatised2005</v>
          </cell>
        </row>
        <row r="401">
          <cell r="M401">
            <v>0</v>
          </cell>
          <cell r="O401">
            <v>0</v>
          </cell>
          <cell r="P401">
            <v>0</v>
          </cell>
          <cell r="Q401">
            <v>181</v>
          </cell>
          <cell r="R401">
            <v>0</v>
          </cell>
          <cell r="S401">
            <v>0</v>
          </cell>
          <cell r="T401">
            <v>0</v>
          </cell>
          <cell r="U401" t="str">
            <v>Rajatised</v>
          </cell>
          <cell r="W401">
            <v>0</v>
          </cell>
          <cell r="X401">
            <v>0</v>
          </cell>
          <cell r="Y401">
            <v>0</v>
          </cell>
        </row>
        <row r="402">
          <cell r="M402">
            <v>10182</v>
          </cell>
          <cell r="N402">
            <v>179199</v>
          </cell>
          <cell r="O402">
            <v>40</v>
          </cell>
          <cell r="P402">
            <v>2005</v>
          </cell>
          <cell r="Q402">
            <v>182</v>
          </cell>
          <cell r="R402">
            <v>182</v>
          </cell>
          <cell r="S402">
            <v>10182</v>
          </cell>
          <cell r="T402" t="str">
            <v>Rajatised</v>
          </cell>
          <cell r="U402" t="str">
            <v>Rajatised</v>
          </cell>
          <cell r="W402" t="str">
            <v>Veetrass Uus-Koidu tn.</v>
          </cell>
          <cell r="X402" t="str">
            <v>Hooned ja rajatised</v>
          </cell>
          <cell r="Y402" t="str">
            <v>Rajatised2005</v>
          </cell>
        </row>
        <row r="403">
          <cell r="M403">
            <v>0</v>
          </cell>
          <cell r="O403">
            <v>0</v>
          </cell>
          <cell r="P403">
            <v>0</v>
          </cell>
          <cell r="Q403">
            <v>182</v>
          </cell>
          <cell r="R403">
            <v>0</v>
          </cell>
          <cell r="S403">
            <v>0</v>
          </cell>
          <cell r="T403">
            <v>0</v>
          </cell>
          <cell r="U403" t="str">
            <v>Rajatised</v>
          </cell>
          <cell r="W403">
            <v>0</v>
          </cell>
          <cell r="X403">
            <v>0</v>
          </cell>
          <cell r="Y403">
            <v>0</v>
          </cell>
        </row>
        <row r="404">
          <cell r="M404">
            <v>10183</v>
          </cell>
          <cell r="N404">
            <v>268798</v>
          </cell>
          <cell r="O404">
            <v>40</v>
          </cell>
          <cell r="P404">
            <v>2005</v>
          </cell>
          <cell r="Q404">
            <v>183</v>
          </cell>
          <cell r="R404">
            <v>183</v>
          </cell>
          <cell r="S404">
            <v>10183</v>
          </cell>
          <cell r="T404" t="str">
            <v>Rajatised</v>
          </cell>
          <cell r="U404" t="str">
            <v>Rajatised</v>
          </cell>
          <cell r="W404" t="str">
            <v>Kanalisatsioonitrass Uus-Koidu tn.</v>
          </cell>
          <cell r="X404" t="str">
            <v>Hooned ja rajatised</v>
          </cell>
          <cell r="Y404" t="str">
            <v>Rajatised2005</v>
          </cell>
        </row>
        <row r="405">
          <cell r="M405">
            <v>0</v>
          </cell>
          <cell r="O405">
            <v>0</v>
          </cell>
          <cell r="P405">
            <v>0</v>
          </cell>
          <cell r="Q405">
            <v>183</v>
          </cell>
          <cell r="R405">
            <v>0</v>
          </cell>
          <cell r="S405">
            <v>0</v>
          </cell>
          <cell r="T405">
            <v>0</v>
          </cell>
          <cell r="U405" t="str">
            <v>Rajatised</v>
          </cell>
          <cell r="W405">
            <v>0</v>
          </cell>
          <cell r="X405">
            <v>0</v>
          </cell>
          <cell r="Y405">
            <v>0</v>
          </cell>
        </row>
        <row r="406">
          <cell r="M406">
            <v>10184</v>
          </cell>
          <cell r="N406">
            <v>560783</v>
          </cell>
          <cell r="O406">
            <v>40</v>
          </cell>
          <cell r="P406">
            <v>2005</v>
          </cell>
          <cell r="Q406">
            <v>184</v>
          </cell>
          <cell r="R406">
            <v>184</v>
          </cell>
          <cell r="S406">
            <v>10184</v>
          </cell>
          <cell r="T406" t="str">
            <v>Rajatised</v>
          </cell>
          <cell r="U406" t="str">
            <v>Rajatised</v>
          </cell>
          <cell r="W406" t="str">
            <v>Veetrass Lõuna tn.</v>
          </cell>
          <cell r="X406" t="str">
            <v>Hooned ja rajatised</v>
          </cell>
          <cell r="Y406" t="str">
            <v>Rajatised2005</v>
          </cell>
        </row>
        <row r="407">
          <cell r="M407">
            <v>0</v>
          </cell>
          <cell r="O407">
            <v>0</v>
          </cell>
          <cell r="P407">
            <v>0</v>
          </cell>
          <cell r="Q407">
            <v>184</v>
          </cell>
          <cell r="R407">
            <v>0</v>
          </cell>
          <cell r="S407">
            <v>0</v>
          </cell>
          <cell r="T407">
            <v>0</v>
          </cell>
          <cell r="U407" t="str">
            <v>Rajatised</v>
          </cell>
          <cell r="W407">
            <v>0</v>
          </cell>
          <cell r="X407">
            <v>0</v>
          </cell>
          <cell r="Y407">
            <v>0</v>
          </cell>
        </row>
        <row r="408">
          <cell r="M408">
            <v>10185</v>
          </cell>
          <cell r="N408">
            <v>934639</v>
          </cell>
          <cell r="O408">
            <v>40</v>
          </cell>
          <cell r="P408">
            <v>2005</v>
          </cell>
          <cell r="Q408">
            <v>185</v>
          </cell>
          <cell r="R408">
            <v>185</v>
          </cell>
          <cell r="S408">
            <v>10185</v>
          </cell>
          <cell r="T408" t="str">
            <v>Rajatised</v>
          </cell>
          <cell r="U408" t="str">
            <v>Rajatised</v>
          </cell>
          <cell r="W408" t="str">
            <v>Kanalisatsioonitrass Lõuna tn.</v>
          </cell>
          <cell r="X408" t="str">
            <v>Hooned ja rajatised</v>
          </cell>
          <cell r="Y408" t="str">
            <v>Rajatised2005</v>
          </cell>
        </row>
        <row r="409">
          <cell r="M409">
            <v>0</v>
          </cell>
          <cell r="O409">
            <v>0</v>
          </cell>
          <cell r="P409">
            <v>0</v>
          </cell>
          <cell r="Q409">
            <v>185</v>
          </cell>
          <cell r="R409">
            <v>0</v>
          </cell>
          <cell r="S409">
            <v>0</v>
          </cell>
          <cell r="T409">
            <v>0</v>
          </cell>
          <cell r="U409" t="str">
            <v>Rajatised</v>
          </cell>
          <cell r="W409">
            <v>0</v>
          </cell>
          <cell r="X409">
            <v>0</v>
          </cell>
          <cell r="Y409">
            <v>0</v>
          </cell>
        </row>
        <row r="410">
          <cell r="M410">
            <v>10186</v>
          </cell>
          <cell r="N410">
            <v>1149623</v>
          </cell>
          <cell r="O410">
            <v>40</v>
          </cell>
          <cell r="P410">
            <v>2005</v>
          </cell>
          <cell r="Q410">
            <v>186</v>
          </cell>
          <cell r="R410">
            <v>186</v>
          </cell>
          <cell r="S410">
            <v>10186</v>
          </cell>
          <cell r="T410" t="str">
            <v>Rajatised</v>
          </cell>
          <cell r="U410" t="str">
            <v>Rajatised</v>
          </cell>
          <cell r="W410" t="str">
            <v>Veetrass Võru tn.</v>
          </cell>
          <cell r="X410" t="str">
            <v>Hooned ja rajatised</v>
          </cell>
          <cell r="Y410" t="str">
            <v>Rajatised2005</v>
          </cell>
        </row>
        <row r="411">
          <cell r="M411">
            <v>0</v>
          </cell>
          <cell r="O411">
            <v>0</v>
          </cell>
          <cell r="P411">
            <v>0</v>
          </cell>
          <cell r="Q411">
            <v>186</v>
          </cell>
          <cell r="R411">
            <v>0</v>
          </cell>
          <cell r="S411">
            <v>0</v>
          </cell>
          <cell r="T411">
            <v>0</v>
          </cell>
          <cell r="U411" t="str">
            <v>Rajatised</v>
          </cell>
          <cell r="W411">
            <v>0</v>
          </cell>
          <cell r="X411">
            <v>0</v>
          </cell>
          <cell r="Y411">
            <v>0</v>
          </cell>
        </row>
        <row r="412">
          <cell r="M412">
            <v>10187</v>
          </cell>
          <cell r="N412">
            <v>1149623</v>
          </cell>
          <cell r="O412">
            <v>40</v>
          </cell>
          <cell r="P412">
            <v>2005</v>
          </cell>
          <cell r="Q412">
            <v>187</v>
          </cell>
          <cell r="R412">
            <v>187</v>
          </cell>
          <cell r="S412">
            <v>10187</v>
          </cell>
          <cell r="T412" t="str">
            <v>Rajatised</v>
          </cell>
          <cell r="U412" t="str">
            <v>Rajatised</v>
          </cell>
          <cell r="W412" t="str">
            <v>Kanalisatsioonitrass Võru tn.</v>
          </cell>
          <cell r="X412" t="str">
            <v>Hooned ja rajatised</v>
          </cell>
          <cell r="Y412" t="str">
            <v>Rajatised2005</v>
          </cell>
        </row>
        <row r="413">
          <cell r="M413">
            <v>0</v>
          </cell>
          <cell r="O413">
            <v>0</v>
          </cell>
          <cell r="P413">
            <v>0</v>
          </cell>
          <cell r="Q413">
            <v>187</v>
          </cell>
          <cell r="R413">
            <v>0</v>
          </cell>
          <cell r="S413">
            <v>0</v>
          </cell>
          <cell r="T413">
            <v>0</v>
          </cell>
          <cell r="U413" t="str">
            <v>Rajatised</v>
          </cell>
          <cell r="W413">
            <v>0</v>
          </cell>
          <cell r="X413">
            <v>0</v>
          </cell>
          <cell r="Y413">
            <v>0</v>
          </cell>
        </row>
        <row r="414">
          <cell r="M414">
            <v>10188</v>
          </cell>
          <cell r="N414">
            <v>373856</v>
          </cell>
          <cell r="O414">
            <v>40</v>
          </cell>
          <cell r="P414">
            <v>2005</v>
          </cell>
          <cell r="Q414">
            <v>188</v>
          </cell>
          <cell r="R414">
            <v>188</v>
          </cell>
          <cell r="S414">
            <v>10188</v>
          </cell>
          <cell r="T414" t="str">
            <v>Rajatised</v>
          </cell>
          <cell r="U414" t="str">
            <v>Rajatised</v>
          </cell>
          <cell r="W414" t="str">
            <v>Survekanalisatsioonitrass Lõuna tn.</v>
          </cell>
          <cell r="X414" t="str">
            <v>Hooned ja rajatised</v>
          </cell>
          <cell r="Y414" t="str">
            <v>Rajatised2005</v>
          </cell>
        </row>
        <row r="415">
          <cell r="M415">
            <v>0</v>
          </cell>
          <cell r="O415">
            <v>0</v>
          </cell>
          <cell r="P415">
            <v>0</v>
          </cell>
          <cell r="Q415">
            <v>188</v>
          </cell>
          <cell r="R415">
            <v>0</v>
          </cell>
          <cell r="S415">
            <v>0</v>
          </cell>
          <cell r="T415">
            <v>0</v>
          </cell>
          <cell r="U415" t="str">
            <v>Rajatised</v>
          </cell>
          <cell r="W415">
            <v>0</v>
          </cell>
          <cell r="X415">
            <v>0</v>
          </cell>
          <cell r="Y415">
            <v>0</v>
          </cell>
        </row>
        <row r="416">
          <cell r="M416">
            <v>10189</v>
          </cell>
          <cell r="N416">
            <v>172555</v>
          </cell>
          <cell r="O416">
            <v>40</v>
          </cell>
          <cell r="P416">
            <v>2005</v>
          </cell>
          <cell r="Q416">
            <v>189</v>
          </cell>
          <cell r="R416">
            <v>189</v>
          </cell>
          <cell r="S416">
            <v>10189</v>
          </cell>
          <cell r="T416" t="str">
            <v>Rajatised</v>
          </cell>
          <cell r="U416" t="str">
            <v>Rajatised</v>
          </cell>
          <cell r="W416" t="str">
            <v>Kanalisatsioonitrass Laatsi tn.</v>
          </cell>
          <cell r="X416" t="str">
            <v>Hooned ja rajatised</v>
          </cell>
          <cell r="Y416" t="str">
            <v>Rajatised2005</v>
          </cell>
        </row>
        <row r="417">
          <cell r="M417">
            <v>0</v>
          </cell>
          <cell r="O417">
            <v>0</v>
          </cell>
          <cell r="P417">
            <v>0</v>
          </cell>
          <cell r="Q417">
            <v>189</v>
          </cell>
          <cell r="R417">
            <v>0</v>
          </cell>
          <cell r="S417">
            <v>0</v>
          </cell>
          <cell r="T417">
            <v>0</v>
          </cell>
          <cell r="U417" t="str">
            <v>Rajatised</v>
          </cell>
          <cell r="W417">
            <v>0</v>
          </cell>
          <cell r="X417">
            <v>0</v>
          </cell>
          <cell r="Y417">
            <v>0</v>
          </cell>
        </row>
        <row r="418">
          <cell r="M418">
            <v>10190</v>
          </cell>
          <cell r="N418">
            <v>100689</v>
          </cell>
          <cell r="O418">
            <v>40</v>
          </cell>
          <cell r="P418">
            <v>2005</v>
          </cell>
          <cell r="Q418">
            <v>190</v>
          </cell>
          <cell r="R418">
            <v>190</v>
          </cell>
          <cell r="S418">
            <v>10190</v>
          </cell>
          <cell r="T418" t="str">
            <v>Rajatised</v>
          </cell>
          <cell r="U418" t="str">
            <v>Rajatised</v>
          </cell>
          <cell r="W418" t="str">
            <v>Veetrass Tulbi tn.</v>
          </cell>
          <cell r="X418" t="str">
            <v>Hooned ja rajatised</v>
          </cell>
          <cell r="Y418" t="str">
            <v>Rajatised2005</v>
          </cell>
        </row>
        <row r="419">
          <cell r="M419">
            <v>0</v>
          </cell>
          <cell r="O419">
            <v>0</v>
          </cell>
          <cell r="P419">
            <v>0</v>
          </cell>
          <cell r="Q419">
            <v>190</v>
          </cell>
          <cell r="R419">
            <v>0</v>
          </cell>
          <cell r="S419">
            <v>0</v>
          </cell>
          <cell r="T419">
            <v>0</v>
          </cell>
          <cell r="U419" t="str">
            <v>Rajatised</v>
          </cell>
          <cell r="W419">
            <v>0</v>
          </cell>
          <cell r="X419">
            <v>0</v>
          </cell>
          <cell r="Y419">
            <v>0</v>
          </cell>
        </row>
        <row r="420">
          <cell r="M420">
            <v>10191</v>
          </cell>
          <cell r="N420">
            <v>402755</v>
          </cell>
          <cell r="O420">
            <v>40</v>
          </cell>
          <cell r="P420">
            <v>2005</v>
          </cell>
          <cell r="Q420">
            <v>191</v>
          </cell>
          <cell r="R420">
            <v>191</v>
          </cell>
          <cell r="S420">
            <v>10191</v>
          </cell>
          <cell r="T420" t="str">
            <v>Rajatised</v>
          </cell>
          <cell r="U420" t="str">
            <v>Rajatised</v>
          </cell>
          <cell r="W420" t="str">
            <v>Kanalisatsioonitrass Tulbi tn.</v>
          </cell>
          <cell r="X420" t="str">
            <v>Hooned ja rajatised</v>
          </cell>
          <cell r="Y420" t="str">
            <v>Rajatised2005</v>
          </cell>
        </row>
        <row r="421">
          <cell r="M421">
            <v>0</v>
          </cell>
          <cell r="O421">
            <v>0</v>
          </cell>
          <cell r="P421">
            <v>0</v>
          </cell>
          <cell r="Q421">
            <v>191</v>
          </cell>
          <cell r="R421">
            <v>0</v>
          </cell>
          <cell r="S421">
            <v>0</v>
          </cell>
          <cell r="T421">
            <v>0</v>
          </cell>
          <cell r="U421" t="str">
            <v>Rajatised</v>
          </cell>
          <cell r="W421">
            <v>0</v>
          </cell>
          <cell r="X421">
            <v>0</v>
          </cell>
          <cell r="Y421">
            <v>0</v>
          </cell>
        </row>
        <row r="422">
          <cell r="M422">
            <v>10192</v>
          </cell>
          <cell r="N422">
            <v>449901</v>
          </cell>
          <cell r="O422">
            <v>40</v>
          </cell>
          <cell r="P422">
            <v>2005</v>
          </cell>
          <cell r="Q422">
            <v>192</v>
          </cell>
          <cell r="R422">
            <v>192</v>
          </cell>
          <cell r="S422">
            <v>10192</v>
          </cell>
          <cell r="T422" t="str">
            <v>Rajatised</v>
          </cell>
          <cell r="U422" t="str">
            <v>Rajatised</v>
          </cell>
          <cell r="W422" t="str">
            <v>Veetrass Lille tn.</v>
          </cell>
          <cell r="X422" t="str">
            <v>Hooned ja rajatised</v>
          </cell>
          <cell r="Y422" t="str">
            <v>Rajatised2005</v>
          </cell>
        </row>
        <row r="423">
          <cell r="M423">
            <v>0</v>
          </cell>
          <cell r="O423">
            <v>0</v>
          </cell>
          <cell r="P423">
            <v>0</v>
          </cell>
          <cell r="Q423">
            <v>192</v>
          </cell>
          <cell r="R423">
            <v>0</v>
          </cell>
          <cell r="S423">
            <v>0</v>
          </cell>
          <cell r="T423">
            <v>0</v>
          </cell>
          <cell r="U423" t="str">
            <v>Rajatised</v>
          </cell>
          <cell r="W423">
            <v>0</v>
          </cell>
          <cell r="X423">
            <v>0</v>
          </cell>
          <cell r="Y423">
            <v>0</v>
          </cell>
        </row>
        <row r="424">
          <cell r="M424">
            <v>10193</v>
          </cell>
          <cell r="N424">
            <v>449901</v>
          </cell>
          <cell r="O424">
            <v>40</v>
          </cell>
          <cell r="P424">
            <v>2005</v>
          </cell>
          <cell r="Q424">
            <v>193</v>
          </cell>
          <cell r="R424">
            <v>193</v>
          </cell>
          <cell r="S424">
            <v>10193</v>
          </cell>
          <cell r="T424" t="str">
            <v>Rajatised</v>
          </cell>
          <cell r="U424" t="str">
            <v>Rajatised</v>
          </cell>
          <cell r="W424" t="str">
            <v>Kanalisatsioonitrass Lille tn.</v>
          </cell>
          <cell r="X424" t="str">
            <v>Hooned ja rajatised</v>
          </cell>
          <cell r="Y424" t="str">
            <v>Rajatised2005</v>
          </cell>
        </row>
        <row r="425">
          <cell r="M425">
            <v>0</v>
          </cell>
          <cell r="O425">
            <v>0</v>
          </cell>
          <cell r="P425">
            <v>0</v>
          </cell>
          <cell r="Q425">
            <v>193</v>
          </cell>
          <cell r="R425">
            <v>0</v>
          </cell>
          <cell r="S425">
            <v>0</v>
          </cell>
          <cell r="T425">
            <v>0</v>
          </cell>
          <cell r="U425" t="str">
            <v>Rajatised</v>
          </cell>
          <cell r="W425">
            <v>0</v>
          </cell>
          <cell r="X425">
            <v>0</v>
          </cell>
          <cell r="Y425">
            <v>0</v>
          </cell>
        </row>
        <row r="426">
          <cell r="M426">
            <v>10194</v>
          </cell>
          <cell r="N426">
            <v>600612</v>
          </cell>
          <cell r="O426">
            <v>40</v>
          </cell>
          <cell r="P426">
            <v>2005</v>
          </cell>
          <cell r="Q426">
            <v>194</v>
          </cell>
          <cell r="R426">
            <v>194</v>
          </cell>
          <cell r="S426">
            <v>10194</v>
          </cell>
          <cell r="T426" t="str">
            <v>Rajatised</v>
          </cell>
          <cell r="U426" t="str">
            <v>Rajatised</v>
          </cell>
          <cell r="W426" t="str">
            <v>Veetrass Piiri tn.</v>
          </cell>
          <cell r="X426" t="str">
            <v>Hooned ja rajatised</v>
          </cell>
          <cell r="Y426" t="str">
            <v>Rajatised2005</v>
          </cell>
        </row>
        <row r="427">
          <cell r="M427">
            <v>0</v>
          </cell>
          <cell r="O427">
            <v>0</v>
          </cell>
          <cell r="P427">
            <v>0</v>
          </cell>
          <cell r="Q427">
            <v>194</v>
          </cell>
          <cell r="R427">
            <v>0</v>
          </cell>
          <cell r="S427">
            <v>0</v>
          </cell>
          <cell r="T427">
            <v>0</v>
          </cell>
          <cell r="U427" t="str">
            <v>Rajatised</v>
          </cell>
          <cell r="W427">
            <v>0</v>
          </cell>
          <cell r="X427">
            <v>0</v>
          </cell>
          <cell r="Y427">
            <v>0</v>
          </cell>
        </row>
        <row r="428">
          <cell r="M428">
            <v>10195</v>
          </cell>
          <cell r="N428">
            <v>900919</v>
          </cell>
          <cell r="O428">
            <v>40</v>
          </cell>
          <cell r="P428">
            <v>2005</v>
          </cell>
          <cell r="Q428">
            <v>195</v>
          </cell>
          <cell r="R428">
            <v>195</v>
          </cell>
          <cell r="S428">
            <v>10195</v>
          </cell>
          <cell r="T428" t="str">
            <v>Rajatised</v>
          </cell>
          <cell r="U428" t="str">
            <v>Rajatised</v>
          </cell>
          <cell r="W428" t="str">
            <v>Kanalisatsioonitrass Piiri tn.</v>
          </cell>
          <cell r="X428" t="str">
            <v>Hooned ja rajatised</v>
          </cell>
          <cell r="Y428" t="str">
            <v>Rajatised2005</v>
          </cell>
        </row>
        <row r="429">
          <cell r="M429">
            <v>0</v>
          </cell>
          <cell r="O429">
            <v>0</v>
          </cell>
          <cell r="P429">
            <v>0</v>
          </cell>
          <cell r="Q429">
            <v>195</v>
          </cell>
          <cell r="R429">
            <v>0</v>
          </cell>
          <cell r="S429">
            <v>0</v>
          </cell>
          <cell r="T429">
            <v>0</v>
          </cell>
          <cell r="U429" t="str">
            <v>Rajatised</v>
          </cell>
          <cell r="W429">
            <v>0</v>
          </cell>
          <cell r="X429">
            <v>0</v>
          </cell>
          <cell r="Y429">
            <v>0</v>
          </cell>
        </row>
        <row r="430">
          <cell r="M430">
            <v>10196</v>
          </cell>
          <cell r="N430">
            <v>49649</v>
          </cell>
          <cell r="O430">
            <v>40</v>
          </cell>
          <cell r="P430">
            <v>2005</v>
          </cell>
          <cell r="Q430">
            <v>196</v>
          </cell>
          <cell r="R430">
            <v>196</v>
          </cell>
          <cell r="S430">
            <v>10196</v>
          </cell>
          <cell r="T430" t="str">
            <v>Rajatised</v>
          </cell>
          <cell r="U430" t="str">
            <v>Rajatised</v>
          </cell>
          <cell r="W430" t="str">
            <v>Veetrass Uus tn.</v>
          </cell>
          <cell r="X430" t="str">
            <v>Hooned ja rajatised</v>
          </cell>
          <cell r="Y430" t="str">
            <v>Rajatised2005</v>
          </cell>
        </row>
        <row r="431">
          <cell r="M431">
            <v>0</v>
          </cell>
          <cell r="O431">
            <v>0</v>
          </cell>
          <cell r="P431">
            <v>0</v>
          </cell>
          <cell r="Q431">
            <v>196</v>
          </cell>
          <cell r="R431">
            <v>0</v>
          </cell>
          <cell r="S431">
            <v>0</v>
          </cell>
          <cell r="T431">
            <v>0</v>
          </cell>
          <cell r="U431" t="str">
            <v>Rajatised</v>
          </cell>
          <cell r="W431">
            <v>0</v>
          </cell>
          <cell r="X431">
            <v>0</v>
          </cell>
          <cell r="Y431">
            <v>0</v>
          </cell>
        </row>
        <row r="432">
          <cell r="M432">
            <v>10197</v>
          </cell>
          <cell r="N432">
            <v>174511</v>
          </cell>
          <cell r="O432">
            <v>40</v>
          </cell>
          <cell r="P432">
            <v>2007</v>
          </cell>
          <cell r="Q432">
            <v>197</v>
          </cell>
          <cell r="R432">
            <v>197</v>
          </cell>
          <cell r="S432">
            <v>10197</v>
          </cell>
          <cell r="T432" t="str">
            <v>Rajatised</v>
          </cell>
          <cell r="U432" t="str">
            <v>Rajatised</v>
          </cell>
          <cell r="W432">
            <v>0</v>
          </cell>
          <cell r="X432" t="str">
            <v>Hooned ja rajatised</v>
          </cell>
          <cell r="Y432" t="str">
            <v>Rajatised2007</v>
          </cell>
        </row>
        <row r="433">
          <cell r="M433">
            <v>0</v>
          </cell>
          <cell r="O433">
            <v>0</v>
          </cell>
          <cell r="P433">
            <v>0</v>
          </cell>
          <cell r="Q433">
            <v>197</v>
          </cell>
          <cell r="R433">
            <v>0</v>
          </cell>
          <cell r="S433">
            <v>0</v>
          </cell>
          <cell r="T433">
            <v>0</v>
          </cell>
          <cell r="U433" t="str">
            <v>Rajatised</v>
          </cell>
          <cell r="W433">
            <v>0</v>
          </cell>
          <cell r="X433">
            <v>0</v>
          </cell>
          <cell r="Y433">
            <v>0</v>
          </cell>
        </row>
        <row r="434">
          <cell r="M434">
            <v>0</v>
          </cell>
          <cell r="O434">
            <v>0</v>
          </cell>
          <cell r="P434">
            <v>0</v>
          </cell>
          <cell r="Q434">
            <v>197</v>
          </cell>
          <cell r="R434">
            <v>0</v>
          </cell>
          <cell r="S434">
            <v>0</v>
          </cell>
          <cell r="T434">
            <v>0</v>
          </cell>
          <cell r="U434" t="str">
            <v>Rajatised</v>
          </cell>
          <cell r="W434">
            <v>0</v>
          </cell>
          <cell r="X434">
            <v>0</v>
          </cell>
          <cell r="Y434">
            <v>0</v>
          </cell>
        </row>
        <row r="435">
          <cell r="M435">
            <v>10198</v>
          </cell>
          <cell r="N435">
            <v>74474</v>
          </cell>
          <cell r="O435">
            <v>40</v>
          </cell>
          <cell r="P435">
            <v>2005</v>
          </cell>
          <cell r="Q435">
            <v>198</v>
          </cell>
          <cell r="R435">
            <v>198</v>
          </cell>
          <cell r="S435">
            <v>10198</v>
          </cell>
          <cell r="T435" t="str">
            <v>Rajatised</v>
          </cell>
          <cell r="U435" t="str">
            <v>Rajatised</v>
          </cell>
          <cell r="W435" t="str">
            <v>Kanalisatsioonitrass Uus tn.</v>
          </cell>
          <cell r="X435" t="str">
            <v>Hooned ja rajatised</v>
          </cell>
          <cell r="Y435" t="str">
            <v>Rajatised2005</v>
          </cell>
        </row>
        <row r="436">
          <cell r="M436">
            <v>0</v>
          </cell>
          <cell r="O436">
            <v>0</v>
          </cell>
          <cell r="P436">
            <v>0</v>
          </cell>
          <cell r="Q436">
            <v>198</v>
          </cell>
          <cell r="R436">
            <v>0</v>
          </cell>
          <cell r="S436">
            <v>0</v>
          </cell>
          <cell r="T436">
            <v>0</v>
          </cell>
          <cell r="U436" t="str">
            <v>Rajatised</v>
          </cell>
          <cell r="W436">
            <v>0</v>
          </cell>
          <cell r="X436">
            <v>0</v>
          </cell>
          <cell r="Y436">
            <v>0</v>
          </cell>
        </row>
        <row r="437">
          <cell r="M437">
            <v>10199</v>
          </cell>
          <cell r="N437">
            <v>174511</v>
          </cell>
          <cell r="O437">
            <v>40</v>
          </cell>
          <cell r="P437">
            <v>2007</v>
          </cell>
          <cell r="Q437">
            <v>199</v>
          </cell>
          <cell r="R437">
            <v>199</v>
          </cell>
          <cell r="S437">
            <v>10199</v>
          </cell>
          <cell r="T437" t="str">
            <v>Rajatised</v>
          </cell>
          <cell r="U437" t="str">
            <v>Rajatised</v>
          </cell>
          <cell r="W437">
            <v>0</v>
          </cell>
          <cell r="X437" t="str">
            <v>Hooned ja rajatised</v>
          </cell>
          <cell r="Y437" t="str">
            <v>Rajatised2007</v>
          </cell>
        </row>
        <row r="438">
          <cell r="M438">
            <v>0</v>
          </cell>
          <cell r="O438">
            <v>0</v>
          </cell>
          <cell r="P438">
            <v>0</v>
          </cell>
          <cell r="Q438">
            <v>199</v>
          </cell>
          <cell r="R438">
            <v>0</v>
          </cell>
          <cell r="S438">
            <v>0</v>
          </cell>
          <cell r="T438">
            <v>0</v>
          </cell>
          <cell r="U438" t="str">
            <v>Rajatised</v>
          </cell>
          <cell r="W438">
            <v>0</v>
          </cell>
          <cell r="X438">
            <v>0</v>
          </cell>
          <cell r="Y438">
            <v>0</v>
          </cell>
        </row>
        <row r="439">
          <cell r="M439">
            <v>0</v>
          </cell>
          <cell r="O439">
            <v>0</v>
          </cell>
          <cell r="P439">
            <v>0</v>
          </cell>
          <cell r="Q439">
            <v>199</v>
          </cell>
          <cell r="R439">
            <v>0</v>
          </cell>
          <cell r="S439">
            <v>0</v>
          </cell>
          <cell r="T439">
            <v>0</v>
          </cell>
          <cell r="U439" t="str">
            <v>Rajatised</v>
          </cell>
          <cell r="W439">
            <v>0</v>
          </cell>
          <cell r="X439">
            <v>0</v>
          </cell>
          <cell r="Y439">
            <v>0</v>
          </cell>
        </row>
        <row r="440">
          <cell r="M440">
            <v>10200</v>
          </cell>
          <cell r="N440">
            <v>123812</v>
          </cell>
          <cell r="O440">
            <v>40</v>
          </cell>
          <cell r="P440">
            <v>2005</v>
          </cell>
          <cell r="Q440">
            <v>200</v>
          </cell>
          <cell r="R440">
            <v>200</v>
          </cell>
          <cell r="S440">
            <v>10200</v>
          </cell>
          <cell r="T440" t="str">
            <v>Rajatised</v>
          </cell>
          <cell r="U440" t="str">
            <v>Rajatised</v>
          </cell>
          <cell r="W440" t="str">
            <v>Veetrass Kalda tn.</v>
          </cell>
          <cell r="X440" t="str">
            <v>Hooned ja rajatised</v>
          </cell>
          <cell r="Y440" t="str">
            <v>Rajatised2005</v>
          </cell>
        </row>
        <row r="441">
          <cell r="M441">
            <v>0</v>
          </cell>
          <cell r="O441">
            <v>0</v>
          </cell>
          <cell r="P441">
            <v>0</v>
          </cell>
          <cell r="Q441">
            <v>200</v>
          </cell>
          <cell r="R441">
            <v>0</v>
          </cell>
          <cell r="S441">
            <v>0</v>
          </cell>
          <cell r="T441">
            <v>0</v>
          </cell>
          <cell r="U441" t="str">
            <v>Rajatised</v>
          </cell>
          <cell r="W441">
            <v>0</v>
          </cell>
          <cell r="X441">
            <v>0</v>
          </cell>
          <cell r="Y441">
            <v>0</v>
          </cell>
        </row>
        <row r="442">
          <cell r="M442">
            <v>10201</v>
          </cell>
          <cell r="N442">
            <v>185718</v>
          </cell>
          <cell r="O442">
            <v>40</v>
          </cell>
          <cell r="P442">
            <v>2005</v>
          </cell>
          <cell r="Q442">
            <v>201</v>
          </cell>
          <cell r="R442">
            <v>201</v>
          </cell>
          <cell r="S442">
            <v>10201</v>
          </cell>
          <cell r="T442" t="str">
            <v>Rajatised</v>
          </cell>
          <cell r="U442" t="str">
            <v>Rajatised</v>
          </cell>
          <cell r="W442" t="str">
            <v>Kanalisatsioonitrass Kalda tn.</v>
          </cell>
          <cell r="X442" t="str">
            <v>Hooned ja rajatised</v>
          </cell>
          <cell r="Y442" t="str">
            <v>Rajatised2005</v>
          </cell>
        </row>
        <row r="443">
          <cell r="M443">
            <v>0</v>
          </cell>
          <cell r="O443">
            <v>0</v>
          </cell>
          <cell r="P443">
            <v>0</v>
          </cell>
          <cell r="Q443">
            <v>201</v>
          </cell>
          <cell r="R443">
            <v>0</v>
          </cell>
          <cell r="S443">
            <v>0</v>
          </cell>
          <cell r="T443">
            <v>0</v>
          </cell>
          <cell r="U443" t="str">
            <v>Rajatised</v>
          </cell>
          <cell r="W443">
            <v>0</v>
          </cell>
          <cell r="X443">
            <v>0</v>
          </cell>
          <cell r="Y443">
            <v>0</v>
          </cell>
        </row>
        <row r="444">
          <cell r="M444">
            <v>10202</v>
          </cell>
          <cell r="N444">
            <v>343131</v>
          </cell>
          <cell r="O444">
            <v>40</v>
          </cell>
          <cell r="P444">
            <v>2005</v>
          </cell>
          <cell r="Q444">
            <v>202</v>
          </cell>
          <cell r="R444">
            <v>202</v>
          </cell>
          <cell r="S444">
            <v>10202</v>
          </cell>
          <cell r="T444" t="str">
            <v>Rajatised</v>
          </cell>
          <cell r="U444" t="str">
            <v>Rajatised</v>
          </cell>
          <cell r="W444" t="str">
            <v>Survekanalisatsioonitrass Pikk tn.</v>
          </cell>
          <cell r="X444" t="str">
            <v>Hooned ja rajatised</v>
          </cell>
          <cell r="Y444" t="str">
            <v>Rajatised2005</v>
          </cell>
        </row>
        <row r="445">
          <cell r="M445">
            <v>0</v>
          </cell>
          <cell r="O445">
            <v>0</v>
          </cell>
          <cell r="P445">
            <v>0</v>
          </cell>
          <cell r="Q445">
            <v>202</v>
          </cell>
          <cell r="R445">
            <v>0</v>
          </cell>
          <cell r="S445">
            <v>0</v>
          </cell>
          <cell r="T445">
            <v>0</v>
          </cell>
          <cell r="U445" t="str">
            <v>Rajatised</v>
          </cell>
          <cell r="W445">
            <v>0</v>
          </cell>
          <cell r="X445">
            <v>0</v>
          </cell>
          <cell r="Y445">
            <v>0</v>
          </cell>
        </row>
        <row r="446">
          <cell r="M446">
            <v>10203</v>
          </cell>
          <cell r="N446">
            <v>448601</v>
          </cell>
          <cell r="O446">
            <v>40</v>
          </cell>
          <cell r="P446">
            <v>2005</v>
          </cell>
          <cell r="Q446">
            <v>203</v>
          </cell>
          <cell r="R446">
            <v>203</v>
          </cell>
          <cell r="S446">
            <v>10203</v>
          </cell>
          <cell r="T446" t="str">
            <v>Rajatised</v>
          </cell>
          <cell r="U446" t="str">
            <v>Rajatised</v>
          </cell>
          <cell r="W446" t="str">
            <v>Veetrass Tartu tn.</v>
          </cell>
          <cell r="X446" t="str">
            <v>Hooned ja rajatised</v>
          </cell>
          <cell r="Y446" t="str">
            <v>Rajatised2005</v>
          </cell>
        </row>
        <row r="447">
          <cell r="M447">
            <v>0</v>
          </cell>
          <cell r="O447">
            <v>0</v>
          </cell>
          <cell r="P447">
            <v>0</v>
          </cell>
          <cell r="Q447">
            <v>203</v>
          </cell>
          <cell r="R447">
            <v>0</v>
          </cell>
          <cell r="S447">
            <v>0</v>
          </cell>
          <cell r="T447">
            <v>0</v>
          </cell>
          <cell r="U447" t="str">
            <v>Rajatised</v>
          </cell>
          <cell r="W447">
            <v>0</v>
          </cell>
          <cell r="X447">
            <v>0</v>
          </cell>
          <cell r="Y447">
            <v>0</v>
          </cell>
        </row>
        <row r="448">
          <cell r="M448">
            <v>10204</v>
          </cell>
          <cell r="N448">
            <v>209040</v>
          </cell>
          <cell r="O448">
            <v>15</v>
          </cell>
          <cell r="P448">
            <v>2005</v>
          </cell>
          <cell r="Q448">
            <v>204</v>
          </cell>
          <cell r="R448">
            <v>204</v>
          </cell>
          <cell r="S448">
            <v>10204</v>
          </cell>
          <cell r="T448" t="str">
            <v>pumpla</v>
          </cell>
          <cell r="U448" t="str">
            <v>Rajatised</v>
          </cell>
          <cell r="V448" t="str">
            <v>pumpla</v>
          </cell>
          <cell r="W448" t="str">
            <v>Valga Ülepumpla sõidutee</v>
          </cell>
          <cell r="X448" t="str">
            <v>Masinad ja seadmed</v>
          </cell>
          <cell r="Y448" t="str">
            <v>pumpla2005</v>
          </cell>
        </row>
        <row r="449">
          <cell r="M449">
            <v>0</v>
          </cell>
          <cell r="O449">
            <v>0</v>
          </cell>
          <cell r="P449">
            <v>0</v>
          </cell>
          <cell r="Q449">
            <v>204</v>
          </cell>
          <cell r="R449">
            <v>0</v>
          </cell>
          <cell r="S449">
            <v>0</v>
          </cell>
          <cell r="T449">
            <v>0</v>
          </cell>
          <cell r="U449" t="str">
            <v>Rajatised</v>
          </cell>
          <cell r="W449">
            <v>0</v>
          </cell>
          <cell r="X449">
            <v>0</v>
          </cell>
          <cell r="Y449">
            <v>0</v>
          </cell>
        </row>
        <row r="450">
          <cell r="M450">
            <v>10205</v>
          </cell>
          <cell r="N450">
            <v>229422</v>
          </cell>
          <cell r="O450">
            <v>15</v>
          </cell>
          <cell r="P450">
            <v>2005</v>
          </cell>
          <cell r="Q450">
            <v>205</v>
          </cell>
          <cell r="R450">
            <v>205</v>
          </cell>
          <cell r="S450">
            <v>10205</v>
          </cell>
          <cell r="T450" t="str">
            <v>pumpla</v>
          </cell>
          <cell r="U450" t="str">
            <v>Rajatised</v>
          </cell>
          <cell r="V450" t="str">
            <v>pumpla</v>
          </cell>
          <cell r="W450" t="str">
            <v>Valga ülepumpla pumbamaja</v>
          </cell>
          <cell r="X450" t="str">
            <v>Masinad ja seadmed</v>
          </cell>
          <cell r="Y450" t="str">
            <v>pumpla2005</v>
          </cell>
        </row>
        <row r="451">
          <cell r="M451">
            <v>0</v>
          </cell>
          <cell r="O451">
            <v>0</v>
          </cell>
          <cell r="P451">
            <v>0</v>
          </cell>
          <cell r="Q451">
            <v>205</v>
          </cell>
          <cell r="R451">
            <v>0</v>
          </cell>
          <cell r="S451">
            <v>0</v>
          </cell>
          <cell r="T451">
            <v>0</v>
          </cell>
          <cell r="U451" t="str">
            <v>Rajatised</v>
          </cell>
          <cell r="W451">
            <v>0</v>
          </cell>
          <cell r="X451">
            <v>0</v>
          </cell>
          <cell r="Y451">
            <v>0</v>
          </cell>
        </row>
        <row r="452">
          <cell r="M452">
            <v>10206</v>
          </cell>
          <cell r="N452">
            <v>9222706</v>
          </cell>
          <cell r="O452">
            <v>40</v>
          </cell>
          <cell r="P452">
            <v>2006</v>
          </cell>
          <cell r="Q452">
            <v>206</v>
          </cell>
          <cell r="R452">
            <v>206</v>
          </cell>
          <cell r="S452">
            <v>10206</v>
          </cell>
          <cell r="T452" t="str">
            <v>Rajatised</v>
          </cell>
          <cell r="U452" t="str">
            <v>Rajatised</v>
          </cell>
          <cell r="W452" t="str">
            <v>Kanal. kollektor Linnapargis</v>
          </cell>
          <cell r="X452" t="str">
            <v>Hooned ja rajatised</v>
          </cell>
          <cell r="Y452" t="str">
            <v>Rajatised2006</v>
          </cell>
        </row>
        <row r="453">
          <cell r="M453">
            <v>0</v>
          </cell>
          <cell r="O453">
            <v>0</v>
          </cell>
          <cell r="P453">
            <v>0</v>
          </cell>
          <cell r="Q453">
            <v>206</v>
          </cell>
          <cell r="R453">
            <v>0</v>
          </cell>
          <cell r="S453">
            <v>0</v>
          </cell>
          <cell r="T453">
            <v>0</v>
          </cell>
          <cell r="U453" t="str">
            <v>Rajatised</v>
          </cell>
          <cell r="W453">
            <v>0</v>
          </cell>
          <cell r="X453">
            <v>0</v>
          </cell>
          <cell r="Y453">
            <v>0</v>
          </cell>
        </row>
        <row r="454">
          <cell r="M454">
            <v>10207</v>
          </cell>
          <cell r="N454">
            <v>4640221</v>
          </cell>
          <cell r="O454">
            <v>40</v>
          </cell>
          <cell r="P454">
            <v>2006</v>
          </cell>
          <cell r="Q454">
            <v>207</v>
          </cell>
          <cell r="R454">
            <v>207</v>
          </cell>
          <cell r="S454">
            <v>10207</v>
          </cell>
          <cell r="T454" t="str">
            <v>Rajatised</v>
          </cell>
          <cell r="U454" t="str">
            <v>Rajatised</v>
          </cell>
          <cell r="W454" t="str">
            <v>Sadevee kollekt. trass Linnapargis</v>
          </cell>
          <cell r="X454" t="str">
            <v>Hooned ja rajatised</v>
          </cell>
          <cell r="Y454" t="str">
            <v>Rajatised2006</v>
          </cell>
        </row>
        <row r="455">
          <cell r="M455">
            <v>0</v>
          </cell>
          <cell r="O455">
            <v>0</v>
          </cell>
          <cell r="P455">
            <v>0</v>
          </cell>
          <cell r="Q455">
            <v>207</v>
          </cell>
          <cell r="R455">
            <v>0</v>
          </cell>
          <cell r="S455">
            <v>0</v>
          </cell>
          <cell r="T455">
            <v>0</v>
          </cell>
          <cell r="U455" t="str">
            <v>Rajatised</v>
          </cell>
          <cell r="W455">
            <v>0</v>
          </cell>
          <cell r="X455">
            <v>0</v>
          </cell>
          <cell r="Y455">
            <v>0</v>
          </cell>
        </row>
        <row r="456">
          <cell r="M456">
            <v>10208</v>
          </cell>
          <cell r="N456">
            <v>463214</v>
          </cell>
          <cell r="O456">
            <v>40</v>
          </cell>
          <cell r="P456">
            <v>2006</v>
          </cell>
          <cell r="Q456">
            <v>208</v>
          </cell>
          <cell r="R456">
            <v>208</v>
          </cell>
          <cell r="S456">
            <v>10208</v>
          </cell>
          <cell r="T456" t="str">
            <v>Rajatised</v>
          </cell>
          <cell r="U456" t="str">
            <v>Rajatised</v>
          </cell>
          <cell r="W456" t="str">
            <v>Veetrass Rahu tn.</v>
          </cell>
          <cell r="X456" t="str">
            <v>Hooned ja rajatised</v>
          </cell>
          <cell r="Y456" t="str">
            <v>Rajatised2006</v>
          </cell>
        </row>
        <row r="457">
          <cell r="M457">
            <v>0</v>
          </cell>
          <cell r="O457">
            <v>0</v>
          </cell>
          <cell r="P457">
            <v>0</v>
          </cell>
          <cell r="Q457">
            <v>208</v>
          </cell>
          <cell r="R457">
            <v>0</v>
          </cell>
          <cell r="S457">
            <v>0</v>
          </cell>
          <cell r="T457">
            <v>0</v>
          </cell>
          <cell r="U457" t="str">
            <v>Rajatised</v>
          </cell>
          <cell r="W457">
            <v>0</v>
          </cell>
          <cell r="X457">
            <v>0</v>
          </cell>
          <cell r="Y457">
            <v>0</v>
          </cell>
        </row>
        <row r="458">
          <cell r="M458">
            <v>10209</v>
          </cell>
          <cell r="N458">
            <v>434235</v>
          </cell>
          <cell r="O458">
            <v>40</v>
          </cell>
          <cell r="P458">
            <v>2006</v>
          </cell>
          <cell r="Q458">
            <v>209</v>
          </cell>
          <cell r="R458">
            <v>209</v>
          </cell>
          <cell r="S458">
            <v>10209</v>
          </cell>
          <cell r="T458" t="str">
            <v>Rajatised</v>
          </cell>
          <cell r="U458" t="str">
            <v>Rajatised</v>
          </cell>
          <cell r="W458" t="str">
            <v>Kanal.trass Rahu tn.</v>
          </cell>
          <cell r="X458" t="str">
            <v>Hooned ja rajatised</v>
          </cell>
          <cell r="Y458" t="str">
            <v>Rajatised2006</v>
          </cell>
        </row>
        <row r="459">
          <cell r="M459">
            <v>0</v>
          </cell>
          <cell r="O459">
            <v>0</v>
          </cell>
          <cell r="P459">
            <v>0</v>
          </cell>
          <cell r="Q459">
            <v>209</v>
          </cell>
          <cell r="R459">
            <v>0</v>
          </cell>
          <cell r="S459">
            <v>0</v>
          </cell>
          <cell r="T459">
            <v>0</v>
          </cell>
          <cell r="U459" t="str">
            <v>Rajatised</v>
          </cell>
          <cell r="W459">
            <v>0</v>
          </cell>
          <cell r="X459">
            <v>0</v>
          </cell>
          <cell r="Y459">
            <v>0</v>
          </cell>
        </row>
        <row r="460">
          <cell r="M460">
            <v>10210</v>
          </cell>
          <cell r="N460">
            <v>461100</v>
          </cell>
          <cell r="O460">
            <v>40</v>
          </cell>
          <cell r="P460">
            <v>2006</v>
          </cell>
          <cell r="Q460">
            <v>210</v>
          </cell>
          <cell r="R460">
            <v>210</v>
          </cell>
          <cell r="S460">
            <v>10210</v>
          </cell>
          <cell r="T460" t="str">
            <v>Rajatised</v>
          </cell>
          <cell r="U460" t="str">
            <v>Rajatised</v>
          </cell>
          <cell r="W460" t="str">
            <v>Veetrass Jõe tn.</v>
          </cell>
          <cell r="X460" t="str">
            <v>Hooned ja rajatised</v>
          </cell>
          <cell r="Y460" t="str">
            <v>Rajatised2006</v>
          </cell>
        </row>
        <row r="461">
          <cell r="M461">
            <v>0</v>
          </cell>
          <cell r="O461">
            <v>0</v>
          </cell>
          <cell r="P461">
            <v>0</v>
          </cell>
          <cell r="Q461">
            <v>210</v>
          </cell>
          <cell r="R461">
            <v>0</v>
          </cell>
          <cell r="S461">
            <v>0</v>
          </cell>
          <cell r="T461">
            <v>0</v>
          </cell>
          <cell r="U461" t="str">
            <v>Rajatised</v>
          </cell>
          <cell r="W461">
            <v>0</v>
          </cell>
          <cell r="X461">
            <v>0</v>
          </cell>
          <cell r="Y461">
            <v>0</v>
          </cell>
        </row>
        <row r="462">
          <cell r="M462">
            <v>10211</v>
          </cell>
          <cell r="N462">
            <v>490179</v>
          </cell>
          <cell r="O462">
            <v>40</v>
          </cell>
          <cell r="P462">
            <v>2006</v>
          </cell>
          <cell r="Q462">
            <v>211</v>
          </cell>
          <cell r="R462">
            <v>211</v>
          </cell>
          <cell r="S462">
            <v>10211</v>
          </cell>
          <cell r="T462" t="str">
            <v>Rajatised</v>
          </cell>
          <cell r="U462" t="str">
            <v>Rajatised</v>
          </cell>
          <cell r="W462" t="str">
            <v>Kanal. trass Jõe tn.</v>
          </cell>
          <cell r="X462" t="str">
            <v>Hooned ja rajatised</v>
          </cell>
          <cell r="Y462" t="str">
            <v>Rajatised2006</v>
          </cell>
        </row>
        <row r="463">
          <cell r="M463">
            <v>0</v>
          </cell>
          <cell r="O463">
            <v>0</v>
          </cell>
          <cell r="P463">
            <v>0</v>
          </cell>
          <cell r="Q463">
            <v>211</v>
          </cell>
          <cell r="R463">
            <v>0</v>
          </cell>
          <cell r="S463">
            <v>0</v>
          </cell>
          <cell r="T463">
            <v>0</v>
          </cell>
          <cell r="U463" t="str">
            <v>Rajatised</v>
          </cell>
          <cell r="W463">
            <v>0</v>
          </cell>
          <cell r="X463">
            <v>0</v>
          </cell>
          <cell r="Y463">
            <v>0</v>
          </cell>
        </row>
        <row r="464">
          <cell r="M464">
            <v>10212</v>
          </cell>
          <cell r="N464">
            <v>383892</v>
          </cell>
          <cell r="O464">
            <v>40</v>
          </cell>
          <cell r="P464">
            <v>2006</v>
          </cell>
          <cell r="Q464">
            <v>212</v>
          </cell>
          <cell r="R464">
            <v>212</v>
          </cell>
          <cell r="S464">
            <v>10212</v>
          </cell>
          <cell r="T464" t="str">
            <v>Rajatised</v>
          </cell>
          <cell r="U464" t="str">
            <v>Rajatised</v>
          </cell>
          <cell r="W464" t="str">
            <v>Veetrass Pedeli tn.</v>
          </cell>
          <cell r="X464" t="str">
            <v>Hooned ja rajatised</v>
          </cell>
          <cell r="Y464" t="str">
            <v>Rajatised2006</v>
          </cell>
        </row>
        <row r="465">
          <cell r="M465">
            <v>0</v>
          </cell>
          <cell r="O465">
            <v>0</v>
          </cell>
          <cell r="P465">
            <v>0</v>
          </cell>
          <cell r="Q465">
            <v>212</v>
          </cell>
          <cell r="R465">
            <v>0</v>
          </cell>
          <cell r="S465">
            <v>0</v>
          </cell>
          <cell r="T465">
            <v>0</v>
          </cell>
          <cell r="U465" t="str">
            <v>Rajatised</v>
          </cell>
          <cell r="W465">
            <v>0</v>
          </cell>
          <cell r="X465">
            <v>0</v>
          </cell>
          <cell r="Y465">
            <v>0</v>
          </cell>
        </row>
        <row r="466">
          <cell r="M466">
            <v>10213</v>
          </cell>
          <cell r="N466">
            <v>375705</v>
          </cell>
          <cell r="O466">
            <v>40</v>
          </cell>
          <cell r="P466">
            <v>2006</v>
          </cell>
          <cell r="Q466">
            <v>213</v>
          </cell>
          <cell r="R466">
            <v>213</v>
          </cell>
          <cell r="S466">
            <v>10213</v>
          </cell>
          <cell r="T466" t="str">
            <v>Rajatised</v>
          </cell>
          <cell r="U466" t="str">
            <v>Rajatised</v>
          </cell>
          <cell r="W466" t="str">
            <v>Kanal. trass Pedeli tn.</v>
          </cell>
          <cell r="X466" t="str">
            <v>Hooned ja rajatised</v>
          </cell>
          <cell r="Y466" t="str">
            <v>Rajatised2006</v>
          </cell>
        </row>
        <row r="467">
          <cell r="M467">
            <v>0</v>
          </cell>
          <cell r="O467">
            <v>0</v>
          </cell>
          <cell r="P467">
            <v>0</v>
          </cell>
          <cell r="Q467">
            <v>213</v>
          </cell>
          <cell r="R467">
            <v>0</v>
          </cell>
          <cell r="S467">
            <v>0</v>
          </cell>
          <cell r="T467">
            <v>0</v>
          </cell>
          <cell r="U467" t="str">
            <v>Rajatised</v>
          </cell>
          <cell r="W467">
            <v>0</v>
          </cell>
          <cell r="X467">
            <v>0</v>
          </cell>
          <cell r="Y467">
            <v>0</v>
          </cell>
        </row>
        <row r="468">
          <cell r="M468">
            <v>10214</v>
          </cell>
          <cell r="N468">
            <v>951673</v>
          </cell>
          <cell r="O468">
            <v>40</v>
          </cell>
          <cell r="P468">
            <v>2006</v>
          </cell>
          <cell r="Q468">
            <v>214</v>
          </cell>
          <cell r="R468">
            <v>214</v>
          </cell>
          <cell r="S468">
            <v>10214</v>
          </cell>
          <cell r="T468" t="str">
            <v>Rajatised</v>
          </cell>
          <cell r="U468" t="str">
            <v>Rajatised</v>
          </cell>
          <cell r="W468" t="str">
            <v>Veetrass Metsa tn.</v>
          </cell>
          <cell r="X468" t="str">
            <v>Hooned ja rajatised</v>
          </cell>
          <cell r="Y468" t="str">
            <v>Rajatised2006</v>
          </cell>
        </row>
        <row r="469">
          <cell r="M469">
            <v>0</v>
          </cell>
          <cell r="O469">
            <v>0</v>
          </cell>
          <cell r="P469">
            <v>0</v>
          </cell>
          <cell r="Q469">
            <v>214</v>
          </cell>
          <cell r="R469">
            <v>0</v>
          </cell>
          <cell r="S469">
            <v>0</v>
          </cell>
          <cell r="T469">
            <v>0</v>
          </cell>
          <cell r="U469" t="str">
            <v>Rajatised</v>
          </cell>
          <cell r="W469">
            <v>0</v>
          </cell>
          <cell r="X469">
            <v>0</v>
          </cell>
          <cell r="Y469">
            <v>0</v>
          </cell>
        </row>
        <row r="470">
          <cell r="M470">
            <v>10215</v>
          </cell>
          <cell r="N470">
            <v>897602</v>
          </cell>
          <cell r="O470">
            <v>40</v>
          </cell>
          <cell r="P470">
            <v>2006</v>
          </cell>
          <cell r="Q470">
            <v>215</v>
          </cell>
          <cell r="R470">
            <v>215</v>
          </cell>
          <cell r="S470">
            <v>10215</v>
          </cell>
          <cell r="T470" t="str">
            <v>Rajatised</v>
          </cell>
          <cell r="U470" t="str">
            <v>Rajatised</v>
          </cell>
          <cell r="W470" t="str">
            <v>Kanal. trass Metsa tn.</v>
          </cell>
          <cell r="X470" t="str">
            <v>Hooned ja rajatised</v>
          </cell>
          <cell r="Y470" t="str">
            <v>Rajatised2006</v>
          </cell>
        </row>
        <row r="471">
          <cell r="M471">
            <v>0</v>
          </cell>
          <cell r="O471">
            <v>0</v>
          </cell>
          <cell r="P471">
            <v>0</v>
          </cell>
          <cell r="Q471">
            <v>215</v>
          </cell>
          <cell r="R471">
            <v>0</v>
          </cell>
          <cell r="S471">
            <v>0</v>
          </cell>
          <cell r="T471">
            <v>0</v>
          </cell>
          <cell r="U471" t="str">
            <v>Rajatised</v>
          </cell>
          <cell r="W471">
            <v>0</v>
          </cell>
          <cell r="X471">
            <v>0</v>
          </cell>
          <cell r="Y471">
            <v>0</v>
          </cell>
        </row>
        <row r="472">
          <cell r="M472">
            <v>10216</v>
          </cell>
          <cell r="N472">
            <v>299238</v>
          </cell>
          <cell r="O472">
            <v>40</v>
          </cell>
          <cell r="P472">
            <v>2006</v>
          </cell>
          <cell r="Q472">
            <v>216</v>
          </cell>
          <cell r="R472">
            <v>216</v>
          </cell>
          <cell r="S472">
            <v>10216</v>
          </cell>
          <cell r="T472" t="str">
            <v>Rajatised</v>
          </cell>
          <cell r="U472" t="str">
            <v>Rajatised</v>
          </cell>
          <cell r="W472" t="str">
            <v>Veetrass Tähe tn.</v>
          </cell>
          <cell r="X472" t="str">
            <v>Hooned ja rajatised</v>
          </cell>
          <cell r="Y472" t="str">
            <v>Rajatised2006</v>
          </cell>
        </row>
        <row r="473">
          <cell r="M473">
            <v>0</v>
          </cell>
          <cell r="O473">
            <v>0</v>
          </cell>
          <cell r="P473">
            <v>0</v>
          </cell>
          <cell r="Q473">
            <v>216</v>
          </cell>
          <cell r="R473">
            <v>0</v>
          </cell>
          <cell r="S473">
            <v>0</v>
          </cell>
          <cell r="T473">
            <v>0</v>
          </cell>
          <cell r="U473" t="str">
            <v>Rajatised</v>
          </cell>
          <cell r="W473">
            <v>0</v>
          </cell>
          <cell r="X473">
            <v>0</v>
          </cell>
          <cell r="Y473">
            <v>0</v>
          </cell>
        </row>
        <row r="474">
          <cell r="M474">
            <v>10217</v>
          </cell>
          <cell r="N474">
            <v>282808</v>
          </cell>
          <cell r="O474">
            <v>40</v>
          </cell>
          <cell r="P474">
            <v>2006</v>
          </cell>
          <cell r="Q474">
            <v>217</v>
          </cell>
          <cell r="R474">
            <v>217</v>
          </cell>
          <cell r="S474">
            <v>10217</v>
          </cell>
          <cell r="T474" t="str">
            <v>Rajatised</v>
          </cell>
          <cell r="U474" t="str">
            <v>Rajatised</v>
          </cell>
          <cell r="W474" t="str">
            <v>Kanal. trass Tähe tn.</v>
          </cell>
          <cell r="X474" t="str">
            <v>Hooned ja rajatised</v>
          </cell>
          <cell r="Y474" t="str">
            <v>Rajatised2006</v>
          </cell>
        </row>
        <row r="475">
          <cell r="M475">
            <v>0</v>
          </cell>
          <cell r="O475">
            <v>0</v>
          </cell>
          <cell r="P475">
            <v>0</v>
          </cell>
          <cell r="Q475">
            <v>217</v>
          </cell>
          <cell r="R475">
            <v>0</v>
          </cell>
          <cell r="S475">
            <v>0</v>
          </cell>
          <cell r="T475">
            <v>0</v>
          </cell>
          <cell r="U475" t="str">
            <v>Rajatised</v>
          </cell>
          <cell r="W475">
            <v>0</v>
          </cell>
          <cell r="X475">
            <v>0</v>
          </cell>
          <cell r="Y475">
            <v>0</v>
          </cell>
        </row>
        <row r="476">
          <cell r="M476">
            <v>10218</v>
          </cell>
          <cell r="N476">
            <v>2603114</v>
          </cell>
          <cell r="O476">
            <v>40</v>
          </cell>
          <cell r="P476">
            <v>2006</v>
          </cell>
          <cell r="Q476">
            <v>218</v>
          </cell>
          <cell r="R476">
            <v>218</v>
          </cell>
          <cell r="S476">
            <v>10218</v>
          </cell>
          <cell r="T476" t="str">
            <v>Rajatised</v>
          </cell>
          <cell r="U476" t="str">
            <v>Rajatised</v>
          </cell>
          <cell r="W476" t="str">
            <v>Veetrass E.Enno tn.</v>
          </cell>
          <cell r="X476" t="str">
            <v>Hooned ja rajatised</v>
          </cell>
          <cell r="Y476" t="str">
            <v>Rajatised2006</v>
          </cell>
        </row>
        <row r="477">
          <cell r="M477">
            <v>0</v>
          </cell>
          <cell r="O477">
            <v>0</v>
          </cell>
          <cell r="P477">
            <v>0</v>
          </cell>
          <cell r="Q477">
            <v>218</v>
          </cell>
          <cell r="R477">
            <v>0</v>
          </cell>
          <cell r="S477">
            <v>0</v>
          </cell>
          <cell r="T477">
            <v>0</v>
          </cell>
          <cell r="U477" t="str">
            <v>Rajatised</v>
          </cell>
          <cell r="W477">
            <v>0</v>
          </cell>
          <cell r="X477">
            <v>0</v>
          </cell>
          <cell r="Y477">
            <v>0</v>
          </cell>
        </row>
        <row r="478">
          <cell r="M478">
            <v>10219</v>
          </cell>
          <cell r="N478">
            <v>463239</v>
          </cell>
          <cell r="O478">
            <v>40</v>
          </cell>
          <cell r="P478">
            <v>2007</v>
          </cell>
          <cell r="Q478">
            <v>219</v>
          </cell>
          <cell r="R478">
            <v>219</v>
          </cell>
          <cell r="S478">
            <v>10219</v>
          </cell>
          <cell r="T478" t="str">
            <v>Rajatised</v>
          </cell>
          <cell r="U478" t="str">
            <v>Rajatised</v>
          </cell>
          <cell r="W478">
            <v>0</v>
          </cell>
          <cell r="X478" t="str">
            <v>Hooned ja rajatised</v>
          </cell>
          <cell r="Y478" t="str">
            <v>Rajatised2007</v>
          </cell>
        </row>
        <row r="479">
          <cell r="M479">
            <v>0</v>
          </cell>
          <cell r="O479">
            <v>0</v>
          </cell>
          <cell r="P479">
            <v>0</v>
          </cell>
          <cell r="Q479">
            <v>219</v>
          </cell>
          <cell r="R479">
            <v>0</v>
          </cell>
          <cell r="S479">
            <v>0</v>
          </cell>
          <cell r="T479">
            <v>0</v>
          </cell>
          <cell r="U479" t="str">
            <v>Rajatised</v>
          </cell>
          <cell r="W479">
            <v>0</v>
          </cell>
          <cell r="X479">
            <v>0</v>
          </cell>
          <cell r="Y479">
            <v>0</v>
          </cell>
        </row>
        <row r="480">
          <cell r="M480">
            <v>0</v>
          </cell>
          <cell r="O480">
            <v>0</v>
          </cell>
          <cell r="P480">
            <v>0</v>
          </cell>
          <cell r="Q480">
            <v>219</v>
          </cell>
          <cell r="R480">
            <v>0</v>
          </cell>
          <cell r="S480">
            <v>0</v>
          </cell>
          <cell r="T480">
            <v>0</v>
          </cell>
          <cell r="U480" t="str">
            <v>Rajatised</v>
          </cell>
          <cell r="W480">
            <v>0</v>
          </cell>
          <cell r="X480">
            <v>0</v>
          </cell>
          <cell r="Y480">
            <v>0</v>
          </cell>
        </row>
        <row r="481">
          <cell r="M481">
            <v>10220</v>
          </cell>
          <cell r="N481">
            <v>2643884</v>
          </cell>
          <cell r="O481">
            <v>40</v>
          </cell>
          <cell r="P481">
            <v>2006</v>
          </cell>
          <cell r="Q481">
            <v>220</v>
          </cell>
          <cell r="R481">
            <v>220</v>
          </cell>
          <cell r="S481">
            <v>10220</v>
          </cell>
          <cell r="T481" t="str">
            <v>Rajatised</v>
          </cell>
          <cell r="U481" t="str">
            <v>Rajatised</v>
          </cell>
          <cell r="W481" t="str">
            <v>Kanal. trass E.Enno tn.</v>
          </cell>
          <cell r="X481" t="str">
            <v>Hooned ja rajatised</v>
          </cell>
          <cell r="Y481" t="str">
            <v>Rajatised2006</v>
          </cell>
        </row>
        <row r="482">
          <cell r="M482">
            <v>0</v>
          </cell>
          <cell r="O482">
            <v>0</v>
          </cell>
          <cell r="P482">
            <v>0</v>
          </cell>
          <cell r="Q482">
            <v>220</v>
          </cell>
          <cell r="R482">
            <v>0</v>
          </cell>
          <cell r="S482">
            <v>0</v>
          </cell>
          <cell r="T482">
            <v>0</v>
          </cell>
          <cell r="U482" t="str">
            <v>Rajatised</v>
          </cell>
          <cell r="W482">
            <v>0</v>
          </cell>
          <cell r="X482">
            <v>0</v>
          </cell>
          <cell r="Y482">
            <v>0</v>
          </cell>
        </row>
        <row r="483">
          <cell r="M483">
            <v>10221</v>
          </cell>
          <cell r="N483">
            <v>463239</v>
          </cell>
          <cell r="O483">
            <v>40</v>
          </cell>
          <cell r="P483">
            <v>2007</v>
          </cell>
          <cell r="Q483">
            <v>221</v>
          </cell>
          <cell r="R483">
            <v>221</v>
          </cell>
          <cell r="S483">
            <v>10221</v>
          </cell>
          <cell r="T483" t="str">
            <v>Rajatised</v>
          </cell>
          <cell r="U483" t="str">
            <v>Rajatised</v>
          </cell>
          <cell r="W483">
            <v>0</v>
          </cell>
          <cell r="X483" t="str">
            <v>Hooned ja rajatised</v>
          </cell>
          <cell r="Y483" t="str">
            <v>Rajatised2007</v>
          </cell>
        </row>
        <row r="484">
          <cell r="M484">
            <v>0</v>
          </cell>
          <cell r="O484">
            <v>0</v>
          </cell>
          <cell r="P484">
            <v>0</v>
          </cell>
          <cell r="Q484">
            <v>221</v>
          </cell>
          <cell r="R484">
            <v>0</v>
          </cell>
          <cell r="S484">
            <v>0</v>
          </cell>
          <cell r="T484">
            <v>0</v>
          </cell>
          <cell r="U484" t="str">
            <v>Rajatised</v>
          </cell>
          <cell r="W484">
            <v>0</v>
          </cell>
          <cell r="X484">
            <v>0</v>
          </cell>
          <cell r="Y484">
            <v>0</v>
          </cell>
        </row>
        <row r="485">
          <cell r="M485">
            <v>0</v>
          </cell>
          <cell r="O485">
            <v>0</v>
          </cell>
          <cell r="P485">
            <v>0</v>
          </cell>
          <cell r="Q485">
            <v>221</v>
          </cell>
          <cell r="R485">
            <v>0</v>
          </cell>
          <cell r="S485">
            <v>0</v>
          </cell>
          <cell r="T485">
            <v>0</v>
          </cell>
          <cell r="U485" t="str">
            <v>Rajatised</v>
          </cell>
          <cell r="W485">
            <v>0</v>
          </cell>
          <cell r="X485">
            <v>0</v>
          </cell>
          <cell r="Y485">
            <v>0</v>
          </cell>
        </row>
        <row r="486">
          <cell r="M486">
            <v>10222</v>
          </cell>
          <cell r="N486">
            <v>1531159</v>
          </cell>
          <cell r="O486">
            <v>40</v>
          </cell>
          <cell r="P486">
            <v>2006</v>
          </cell>
          <cell r="Q486">
            <v>222</v>
          </cell>
          <cell r="R486">
            <v>222</v>
          </cell>
          <cell r="S486">
            <v>10222</v>
          </cell>
          <cell r="T486" t="str">
            <v>Rajatised</v>
          </cell>
          <cell r="U486" t="str">
            <v>Rajatised</v>
          </cell>
          <cell r="W486" t="str">
            <v>Sadevee trass E.Enno tn.</v>
          </cell>
          <cell r="X486" t="str">
            <v>Hooned ja rajatised</v>
          </cell>
          <cell r="Y486" t="str">
            <v>Rajatised2006</v>
          </cell>
        </row>
        <row r="487">
          <cell r="M487">
            <v>0</v>
          </cell>
          <cell r="O487">
            <v>0</v>
          </cell>
          <cell r="P487">
            <v>0</v>
          </cell>
          <cell r="Q487">
            <v>222</v>
          </cell>
          <cell r="R487">
            <v>0</v>
          </cell>
          <cell r="S487">
            <v>0</v>
          </cell>
          <cell r="T487">
            <v>0</v>
          </cell>
          <cell r="U487" t="str">
            <v>Rajatised</v>
          </cell>
          <cell r="W487">
            <v>0</v>
          </cell>
          <cell r="X487">
            <v>0</v>
          </cell>
          <cell r="Y487">
            <v>0</v>
          </cell>
        </row>
        <row r="488">
          <cell r="M488">
            <v>10223</v>
          </cell>
          <cell r="N488">
            <v>264991</v>
          </cell>
          <cell r="O488">
            <v>40</v>
          </cell>
          <cell r="P488">
            <v>2006</v>
          </cell>
          <cell r="Q488">
            <v>223</v>
          </cell>
          <cell r="R488">
            <v>223</v>
          </cell>
          <cell r="S488">
            <v>10223</v>
          </cell>
          <cell r="T488" t="str">
            <v>Rajatised</v>
          </cell>
          <cell r="U488" t="str">
            <v>Rajatised</v>
          </cell>
          <cell r="W488" t="str">
            <v>Veetrass Allika tn.</v>
          </cell>
          <cell r="X488" t="str">
            <v>Hooned ja rajatised</v>
          </cell>
          <cell r="Y488" t="str">
            <v>Rajatised2006</v>
          </cell>
        </row>
        <row r="489">
          <cell r="M489">
            <v>0</v>
          </cell>
          <cell r="O489">
            <v>0</v>
          </cell>
          <cell r="P489">
            <v>0</v>
          </cell>
          <cell r="Q489">
            <v>223</v>
          </cell>
          <cell r="R489">
            <v>0</v>
          </cell>
          <cell r="S489">
            <v>0</v>
          </cell>
          <cell r="T489">
            <v>0</v>
          </cell>
          <cell r="U489" t="str">
            <v>Rajatised</v>
          </cell>
          <cell r="W489">
            <v>0</v>
          </cell>
          <cell r="X489">
            <v>0</v>
          </cell>
          <cell r="Y489">
            <v>0</v>
          </cell>
        </row>
        <row r="490">
          <cell r="M490">
            <v>10224</v>
          </cell>
          <cell r="N490">
            <v>195961</v>
          </cell>
          <cell r="O490">
            <v>40</v>
          </cell>
          <cell r="P490">
            <v>2006</v>
          </cell>
          <cell r="Q490">
            <v>224</v>
          </cell>
          <cell r="R490">
            <v>224</v>
          </cell>
          <cell r="S490">
            <v>10224</v>
          </cell>
          <cell r="T490" t="str">
            <v>Rajatised</v>
          </cell>
          <cell r="U490" t="str">
            <v>Rajatised</v>
          </cell>
          <cell r="W490" t="str">
            <v>Kanal. trass Allika tn.</v>
          </cell>
          <cell r="X490" t="str">
            <v>Hooned ja rajatised</v>
          </cell>
          <cell r="Y490" t="str">
            <v>Rajatised2006</v>
          </cell>
        </row>
        <row r="491">
          <cell r="M491">
            <v>0</v>
          </cell>
          <cell r="O491">
            <v>0</v>
          </cell>
          <cell r="P491">
            <v>0</v>
          </cell>
          <cell r="Q491">
            <v>224</v>
          </cell>
          <cell r="R491">
            <v>0</v>
          </cell>
          <cell r="S491">
            <v>0</v>
          </cell>
          <cell r="T491">
            <v>0</v>
          </cell>
          <cell r="U491" t="str">
            <v>Rajatised</v>
          </cell>
          <cell r="W491">
            <v>0</v>
          </cell>
          <cell r="X491">
            <v>0</v>
          </cell>
          <cell r="Y491">
            <v>0</v>
          </cell>
        </row>
        <row r="492">
          <cell r="M492">
            <v>10225</v>
          </cell>
          <cell r="N492">
            <v>77480</v>
          </cell>
          <cell r="O492">
            <v>40</v>
          </cell>
          <cell r="P492">
            <v>2006</v>
          </cell>
          <cell r="Q492">
            <v>225</v>
          </cell>
          <cell r="R492">
            <v>225</v>
          </cell>
          <cell r="S492">
            <v>10225</v>
          </cell>
          <cell r="T492" t="str">
            <v>Rajatised</v>
          </cell>
          <cell r="U492" t="str">
            <v>Rajatised</v>
          </cell>
          <cell r="W492" t="str">
            <v>Veetrass Puu tn.</v>
          </cell>
          <cell r="X492" t="str">
            <v>Hooned ja rajatised</v>
          </cell>
          <cell r="Y492" t="str">
            <v>Rajatised2006</v>
          </cell>
        </row>
        <row r="493">
          <cell r="M493">
            <v>0</v>
          </cell>
          <cell r="O493">
            <v>0</v>
          </cell>
          <cell r="P493">
            <v>0</v>
          </cell>
          <cell r="Q493">
            <v>225</v>
          </cell>
          <cell r="R493">
            <v>0</v>
          </cell>
          <cell r="S493">
            <v>0</v>
          </cell>
          <cell r="T493">
            <v>0</v>
          </cell>
          <cell r="U493" t="str">
            <v>Rajatised</v>
          </cell>
          <cell r="W493">
            <v>0</v>
          </cell>
          <cell r="X493">
            <v>0</v>
          </cell>
          <cell r="Y493">
            <v>0</v>
          </cell>
        </row>
        <row r="494">
          <cell r="M494">
            <v>10226</v>
          </cell>
          <cell r="N494">
            <v>85806</v>
          </cell>
          <cell r="O494">
            <v>40</v>
          </cell>
          <cell r="P494">
            <v>2006</v>
          </cell>
          <cell r="Q494">
            <v>226</v>
          </cell>
          <cell r="R494">
            <v>226</v>
          </cell>
          <cell r="S494">
            <v>10226</v>
          </cell>
          <cell r="T494" t="str">
            <v>Rajatised</v>
          </cell>
          <cell r="U494" t="str">
            <v>Rajatised</v>
          </cell>
          <cell r="W494" t="str">
            <v>Kanal. trass Puu tn.</v>
          </cell>
          <cell r="X494" t="str">
            <v>Hooned ja rajatised</v>
          </cell>
          <cell r="Y494" t="str">
            <v>Rajatised2006</v>
          </cell>
        </row>
        <row r="495">
          <cell r="M495">
            <v>0</v>
          </cell>
          <cell r="O495">
            <v>0</v>
          </cell>
          <cell r="P495">
            <v>0</v>
          </cell>
          <cell r="Q495">
            <v>226</v>
          </cell>
          <cell r="R495">
            <v>0</v>
          </cell>
          <cell r="S495">
            <v>0</v>
          </cell>
          <cell r="T495">
            <v>0</v>
          </cell>
          <cell r="U495" t="str">
            <v>Rajatised</v>
          </cell>
          <cell r="W495">
            <v>0</v>
          </cell>
          <cell r="X495">
            <v>0</v>
          </cell>
          <cell r="Y495">
            <v>0</v>
          </cell>
        </row>
        <row r="496">
          <cell r="M496">
            <v>10227</v>
          </cell>
          <cell r="N496">
            <v>324599</v>
          </cell>
          <cell r="O496">
            <v>40</v>
          </cell>
          <cell r="P496">
            <v>2006</v>
          </cell>
          <cell r="Q496">
            <v>227</v>
          </cell>
          <cell r="R496">
            <v>227</v>
          </cell>
          <cell r="S496">
            <v>10227</v>
          </cell>
          <cell r="T496" t="str">
            <v>Rajatised</v>
          </cell>
          <cell r="U496" t="str">
            <v>Rajatised</v>
          </cell>
          <cell r="W496" t="str">
            <v>Kanal. kollektori kõrvalharu Pargi</v>
          </cell>
          <cell r="X496" t="str">
            <v>Hooned ja rajatised</v>
          </cell>
          <cell r="Y496" t="str">
            <v>Rajatised2006</v>
          </cell>
        </row>
        <row r="497">
          <cell r="M497">
            <v>0</v>
          </cell>
          <cell r="O497">
            <v>0</v>
          </cell>
          <cell r="P497">
            <v>0</v>
          </cell>
          <cell r="Q497">
            <v>227</v>
          </cell>
          <cell r="R497">
            <v>0</v>
          </cell>
          <cell r="S497">
            <v>0</v>
          </cell>
          <cell r="T497">
            <v>0</v>
          </cell>
          <cell r="U497" t="str">
            <v>Rajatised</v>
          </cell>
          <cell r="W497">
            <v>0</v>
          </cell>
          <cell r="X497">
            <v>0</v>
          </cell>
          <cell r="Y497">
            <v>0</v>
          </cell>
        </row>
        <row r="498">
          <cell r="M498">
            <v>10228</v>
          </cell>
          <cell r="N498">
            <v>3140763</v>
          </cell>
          <cell r="O498">
            <v>40</v>
          </cell>
          <cell r="P498">
            <v>2006</v>
          </cell>
          <cell r="Q498">
            <v>228</v>
          </cell>
          <cell r="R498">
            <v>228</v>
          </cell>
          <cell r="S498">
            <v>10228</v>
          </cell>
          <cell r="T498" t="str">
            <v>Rajatised</v>
          </cell>
          <cell r="U498" t="str">
            <v>Rajatised</v>
          </cell>
          <cell r="W498" t="str">
            <v>Veetrass Valli tn.</v>
          </cell>
          <cell r="X498" t="str">
            <v>Hooned ja rajatised</v>
          </cell>
          <cell r="Y498" t="str">
            <v>Rajatised2006</v>
          </cell>
        </row>
        <row r="499">
          <cell r="M499">
            <v>0</v>
          </cell>
          <cell r="O499">
            <v>0</v>
          </cell>
          <cell r="P499">
            <v>0</v>
          </cell>
          <cell r="Q499">
            <v>228</v>
          </cell>
          <cell r="R499">
            <v>0</v>
          </cell>
          <cell r="S499">
            <v>0</v>
          </cell>
          <cell r="T499">
            <v>0</v>
          </cell>
          <cell r="U499" t="str">
            <v>Rajatised</v>
          </cell>
          <cell r="W499">
            <v>0</v>
          </cell>
          <cell r="X499">
            <v>0</v>
          </cell>
          <cell r="Y499">
            <v>0</v>
          </cell>
        </row>
        <row r="500">
          <cell r="M500">
            <v>10229</v>
          </cell>
          <cell r="N500">
            <v>94550</v>
          </cell>
          <cell r="O500">
            <v>40</v>
          </cell>
          <cell r="P500">
            <v>2007</v>
          </cell>
          <cell r="Q500">
            <v>229</v>
          </cell>
          <cell r="R500">
            <v>229</v>
          </cell>
          <cell r="S500">
            <v>10229</v>
          </cell>
          <cell r="T500" t="str">
            <v>Rajatised</v>
          </cell>
          <cell r="U500" t="str">
            <v>Rajatised</v>
          </cell>
          <cell r="W500">
            <v>0</v>
          </cell>
          <cell r="X500" t="str">
            <v>Hooned ja rajatised</v>
          </cell>
          <cell r="Y500" t="str">
            <v>Rajatised2007</v>
          </cell>
        </row>
        <row r="501">
          <cell r="M501">
            <v>0</v>
          </cell>
          <cell r="O501">
            <v>0</v>
          </cell>
          <cell r="P501">
            <v>0</v>
          </cell>
          <cell r="Q501">
            <v>229</v>
          </cell>
          <cell r="R501">
            <v>0</v>
          </cell>
          <cell r="S501">
            <v>0</v>
          </cell>
          <cell r="T501">
            <v>0</v>
          </cell>
          <cell r="U501" t="str">
            <v>Rajatised</v>
          </cell>
          <cell r="W501">
            <v>0</v>
          </cell>
          <cell r="X501">
            <v>0</v>
          </cell>
          <cell r="Y501">
            <v>0</v>
          </cell>
        </row>
        <row r="502">
          <cell r="M502">
            <v>0</v>
          </cell>
          <cell r="O502">
            <v>0</v>
          </cell>
          <cell r="P502">
            <v>0</v>
          </cell>
          <cell r="Q502">
            <v>229</v>
          </cell>
          <cell r="R502">
            <v>0</v>
          </cell>
          <cell r="S502">
            <v>0</v>
          </cell>
          <cell r="T502">
            <v>0</v>
          </cell>
          <cell r="U502" t="str">
            <v>Rajatised</v>
          </cell>
          <cell r="W502">
            <v>0</v>
          </cell>
          <cell r="X502">
            <v>0</v>
          </cell>
          <cell r="Y502">
            <v>0</v>
          </cell>
        </row>
        <row r="503">
          <cell r="M503">
            <v>10230</v>
          </cell>
          <cell r="N503">
            <v>3324382</v>
          </cell>
          <cell r="O503">
            <v>40</v>
          </cell>
          <cell r="P503">
            <v>2006</v>
          </cell>
          <cell r="Q503">
            <v>230</v>
          </cell>
          <cell r="R503">
            <v>230</v>
          </cell>
          <cell r="S503">
            <v>10230</v>
          </cell>
          <cell r="T503" t="str">
            <v>Rajatised</v>
          </cell>
          <cell r="U503" t="str">
            <v>Rajatised</v>
          </cell>
          <cell r="W503" t="str">
            <v>Kanal. trass Valli tn.</v>
          </cell>
          <cell r="X503" t="str">
            <v>Hooned ja rajatised</v>
          </cell>
          <cell r="Y503" t="str">
            <v>Rajatised2006</v>
          </cell>
        </row>
        <row r="504">
          <cell r="M504">
            <v>0</v>
          </cell>
          <cell r="O504">
            <v>0</v>
          </cell>
          <cell r="P504">
            <v>0</v>
          </cell>
          <cell r="Q504">
            <v>230</v>
          </cell>
          <cell r="R504">
            <v>0</v>
          </cell>
          <cell r="S504">
            <v>0</v>
          </cell>
          <cell r="T504">
            <v>0</v>
          </cell>
          <cell r="U504" t="str">
            <v>Rajatised</v>
          </cell>
          <cell r="W504">
            <v>0</v>
          </cell>
          <cell r="X504">
            <v>0</v>
          </cell>
          <cell r="Y504">
            <v>0</v>
          </cell>
        </row>
        <row r="505">
          <cell r="M505">
            <v>10231</v>
          </cell>
          <cell r="N505">
            <v>94550</v>
          </cell>
          <cell r="O505">
            <v>40</v>
          </cell>
          <cell r="P505">
            <v>2007</v>
          </cell>
          <cell r="Q505">
            <v>231</v>
          </cell>
          <cell r="R505">
            <v>231</v>
          </cell>
          <cell r="S505">
            <v>10231</v>
          </cell>
          <cell r="T505" t="str">
            <v>Rajatised</v>
          </cell>
          <cell r="U505" t="str">
            <v>Rajatised</v>
          </cell>
          <cell r="W505">
            <v>0</v>
          </cell>
          <cell r="X505" t="str">
            <v>Hooned ja rajatised</v>
          </cell>
          <cell r="Y505" t="str">
            <v>Rajatised2007</v>
          </cell>
        </row>
        <row r="506">
          <cell r="M506">
            <v>0</v>
          </cell>
          <cell r="O506">
            <v>0</v>
          </cell>
          <cell r="P506">
            <v>0</v>
          </cell>
          <cell r="Q506">
            <v>231</v>
          </cell>
          <cell r="R506">
            <v>0</v>
          </cell>
          <cell r="S506">
            <v>0</v>
          </cell>
          <cell r="T506">
            <v>0</v>
          </cell>
          <cell r="U506" t="str">
            <v>Rajatised</v>
          </cell>
          <cell r="W506">
            <v>0</v>
          </cell>
          <cell r="X506">
            <v>0</v>
          </cell>
          <cell r="Y506">
            <v>0</v>
          </cell>
        </row>
        <row r="507">
          <cell r="M507">
            <v>0</v>
          </cell>
          <cell r="O507">
            <v>0</v>
          </cell>
          <cell r="P507">
            <v>0</v>
          </cell>
          <cell r="Q507">
            <v>231</v>
          </cell>
          <cell r="R507">
            <v>0</v>
          </cell>
          <cell r="S507">
            <v>0</v>
          </cell>
          <cell r="T507">
            <v>0</v>
          </cell>
          <cell r="U507" t="str">
            <v>Rajatised</v>
          </cell>
          <cell r="W507">
            <v>0</v>
          </cell>
          <cell r="X507">
            <v>0</v>
          </cell>
          <cell r="Y507">
            <v>0</v>
          </cell>
        </row>
        <row r="508">
          <cell r="M508">
            <v>10232</v>
          </cell>
          <cell r="N508">
            <v>467917</v>
          </cell>
          <cell r="O508">
            <v>40</v>
          </cell>
          <cell r="P508">
            <v>2006</v>
          </cell>
          <cell r="Q508">
            <v>232</v>
          </cell>
          <cell r="R508">
            <v>232</v>
          </cell>
          <cell r="S508">
            <v>10232</v>
          </cell>
          <cell r="T508" t="str">
            <v>Rajatised</v>
          </cell>
          <cell r="U508" t="str">
            <v>Rajatised</v>
          </cell>
          <cell r="W508" t="str">
            <v>Veetrass Andrese tn.</v>
          </cell>
          <cell r="X508" t="str">
            <v>Hooned ja rajatised</v>
          </cell>
          <cell r="Y508" t="str">
            <v>Rajatised2006</v>
          </cell>
        </row>
        <row r="509">
          <cell r="M509">
            <v>0</v>
          </cell>
          <cell r="O509">
            <v>0</v>
          </cell>
          <cell r="P509">
            <v>0</v>
          </cell>
          <cell r="Q509">
            <v>232</v>
          </cell>
          <cell r="R509">
            <v>0</v>
          </cell>
          <cell r="S509">
            <v>0</v>
          </cell>
          <cell r="T509">
            <v>0</v>
          </cell>
          <cell r="U509" t="str">
            <v>Rajatised</v>
          </cell>
          <cell r="W509">
            <v>0</v>
          </cell>
          <cell r="X509">
            <v>0</v>
          </cell>
          <cell r="Y509">
            <v>0</v>
          </cell>
        </row>
        <row r="510">
          <cell r="M510">
            <v>10233</v>
          </cell>
          <cell r="N510">
            <v>477809</v>
          </cell>
          <cell r="O510">
            <v>40</v>
          </cell>
          <cell r="P510">
            <v>2006</v>
          </cell>
          <cell r="Q510">
            <v>233</v>
          </cell>
          <cell r="R510">
            <v>233</v>
          </cell>
          <cell r="S510">
            <v>10233</v>
          </cell>
          <cell r="T510" t="str">
            <v>Rajatised</v>
          </cell>
          <cell r="U510" t="str">
            <v>Rajatised</v>
          </cell>
          <cell r="W510" t="str">
            <v>Kanal. trass Andrese tn.</v>
          </cell>
          <cell r="X510" t="str">
            <v>Hooned ja rajatised</v>
          </cell>
          <cell r="Y510" t="str">
            <v>Rajatised2006</v>
          </cell>
        </row>
        <row r="511">
          <cell r="M511">
            <v>0</v>
          </cell>
          <cell r="O511">
            <v>0</v>
          </cell>
          <cell r="P511">
            <v>0</v>
          </cell>
          <cell r="Q511">
            <v>233</v>
          </cell>
          <cell r="R511">
            <v>0</v>
          </cell>
          <cell r="S511">
            <v>0</v>
          </cell>
          <cell r="T511">
            <v>0</v>
          </cell>
          <cell r="U511" t="str">
            <v>Rajatised</v>
          </cell>
          <cell r="W511">
            <v>0</v>
          </cell>
          <cell r="X511">
            <v>0</v>
          </cell>
          <cell r="Y511">
            <v>0</v>
          </cell>
        </row>
        <row r="512">
          <cell r="M512">
            <v>10234</v>
          </cell>
          <cell r="N512">
            <v>829576</v>
          </cell>
          <cell r="O512">
            <v>40</v>
          </cell>
          <cell r="P512">
            <v>2006</v>
          </cell>
          <cell r="Q512">
            <v>234</v>
          </cell>
          <cell r="R512">
            <v>234</v>
          </cell>
          <cell r="S512">
            <v>10234</v>
          </cell>
          <cell r="T512" t="str">
            <v>Rajatised</v>
          </cell>
          <cell r="U512" t="str">
            <v>Rajatised</v>
          </cell>
          <cell r="W512" t="str">
            <v>Veetrass Lembitu tn.</v>
          </cell>
          <cell r="X512" t="str">
            <v>Hooned ja rajatised</v>
          </cell>
          <cell r="Y512" t="str">
            <v>Rajatised2006</v>
          </cell>
        </row>
        <row r="513">
          <cell r="M513">
            <v>0</v>
          </cell>
          <cell r="O513">
            <v>0</v>
          </cell>
          <cell r="P513">
            <v>0</v>
          </cell>
          <cell r="Q513">
            <v>234</v>
          </cell>
          <cell r="R513">
            <v>0</v>
          </cell>
          <cell r="S513">
            <v>0</v>
          </cell>
          <cell r="T513">
            <v>0</v>
          </cell>
          <cell r="U513" t="str">
            <v>Rajatised</v>
          </cell>
          <cell r="W513">
            <v>0</v>
          </cell>
          <cell r="X513">
            <v>0</v>
          </cell>
          <cell r="Y513">
            <v>0</v>
          </cell>
        </row>
        <row r="514">
          <cell r="M514">
            <v>10235</v>
          </cell>
          <cell r="N514">
            <v>55000</v>
          </cell>
          <cell r="O514">
            <v>40</v>
          </cell>
          <cell r="P514">
            <v>2007</v>
          </cell>
          <cell r="Q514">
            <v>235</v>
          </cell>
          <cell r="R514">
            <v>235</v>
          </cell>
          <cell r="S514">
            <v>10235</v>
          </cell>
          <cell r="T514" t="str">
            <v>Rajatised</v>
          </cell>
          <cell r="U514" t="str">
            <v>Rajatised</v>
          </cell>
          <cell r="W514">
            <v>0</v>
          </cell>
          <cell r="X514" t="str">
            <v>Hooned ja rajatised</v>
          </cell>
          <cell r="Y514" t="str">
            <v>Rajatised2007</v>
          </cell>
        </row>
        <row r="515">
          <cell r="M515">
            <v>0</v>
          </cell>
          <cell r="O515">
            <v>0</v>
          </cell>
          <cell r="P515">
            <v>0</v>
          </cell>
          <cell r="Q515">
            <v>235</v>
          </cell>
          <cell r="R515">
            <v>0</v>
          </cell>
          <cell r="S515">
            <v>0</v>
          </cell>
          <cell r="T515">
            <v>0</v>
          </cell>
          <cell r="U515" t="str">
            <v>Rajatised</v>
          </cell>
          <cell r="W515">
            <v>0</v>
          </cell>
          <cell r="X515">
            <v>0</v>
          </cell>
          <cell r="Y515">
            <v>0</v>
          </cell>
        </row>
        <row r="516">
          <cell r="M516">
            <v>0</v>
          </cell>
          <cell r="O516">
            <v>0</v>
          </cell>
          <cell r="P516">
            <v>0</v>
          </cell>
          <cell r="Q516">
            <v>235</v>
          </cell>
          <cell r="R516">
            <v>0</v>
          </cell>
          <cell r="S516">
            <v>0</v>
          </cell>
          <cell r="T516">
            <v>0</v>
          </cell>
          <cell r="U516" t="str">
            <v>Rajatised</v>
          </cell>
          <cell r="W516">
            <v>0</v>
          </cell>
          <cell r="X516">
            <v>0</v>
          </cell>
          <cell r="Y516">
            <v>0</v>
          </cell>
        </row>
        <row r="517">
          <cell r="M517">
            <v>10236</v>
          </cell>
          <cell r="N517">
            <v>838688</v>
          </cell>
          <cell r="O517">
            <v>40</v>
          </cell>
          <cell r="P517">
            <v>2006</v>
          </cell>
          <cell r="Q517">
            <v>236</v>
          </cell>
          <cell r="R517">
            <v>236</v>
          </cell>
          <cell r="S517">
            <v>10236</v>
          </cell>
          <cell r="T517" t="str">
            <v>Rajatised</v>
          </cell>
          <cell r="U517" t="str">
            <v>Rajatised</v>
          </cell>
          <cell r="W517" t="str">
            <v>Kanal. trass Lembitu tn.</v>
          </cell>
          <cell r="X517" t="str">
            <v>Hooned ja rajatised</v>
          </cell>
          <cell r="Y517" t="str">
            <v>Rajatised2006</v>
          </cell>
        </row>
        <row r="518">
          <cell r="M518">
            <v>0</v>
          </cell>
          <cell r="O518">
            <v>0</v>
          </cell>
          <cell r="P518">
            <v>0</v>
          </cell>
          <cell r="Q518">
            <v>236</v>
          </cell>
          <cell r="R518">
            <v>0</v>
          </cell>
          <cell r="S518">
            <v>0</v>
          </cell>
          <cell r="T518">
            <v>0</v>
          </cell>
          <cell r="U518" t="str">
            <v>Rajatised</v>
          </cell>
          <cell r="W518">
            <v>0</v>
          </cell>
          <cell r="X518">
            <v>0</v>
          </cell>
          <cell r="Y518">
            <v>0</v>
          </cell>
        </row>
        <row r="519">
          <cell r="M519">
            <v>10237</v>
          </cell>
          <cell r="N519">
            <v>55000</v>
          </cell>
          <cell r="O519">
            <v>40</v>
          </cell>
          <cell r="P519">
            <v>2007</v>
          </cell>
          <cell r="Q519">
            <v>237</v>
          </cell>
          <cell r="R519">
            <v>237</v>
          </cell>
          <cell r="S519">
            <v>10237</v>
          </cell>
          <cell r="T519" t="str">
            <v>Rajatised</v>
          </cell>
          <cell r="U519" t="str">
            <v>Rajatised</v>
          </cell>
          <cell r="W519">
            <v>0</v>
          </cell>
          <cell r="X519" t="str">
            <v>Hooned ja rajatised</v>
          </cell>
          <cell r="Y519" t="str">
            <v>Rajatised2007</v>
          </cell>
        </row>
        <row r="520">
          <cell r="M520">
            <v>0</v>
          </cell>
          <cell r="O520">
            <v>0</v>
          </cell>
          <cell r="P520">
            <v>0</v>
          </cell>
          <cell r="Q520">
            <v>237</v>
          </cell>
          <cell r="R520">
            <v>0</v>
          </cell>
          <cell r="S520">
            <v>0</v>
          </cell>
          <cell r="T520">
            <v>0</v>
          </cell>
          <cell r="U520" t="str">
            <v>Rajatised</v>
          </cell>
          <cell r="W520">
            <v>0</v>
          </cell>
          <cell r="X520">
            <v>0</v>
          </cell>
          <cell r="Y520">
            <v>0</v>
          </cell>
        </row>
        <row r="521">
          <cell r="M521">
            <v>0</v>
          </cell>
          <cell r="O521">
            <v>0</v>
          </cell>
          <cell r="P521">
            <v>0</v>
          </cell>
          <cell r="Q521">
            <v>237</v>
          </cell>
          <cell r="R521">
            <v>0</v>
          </cell>
          <cell r="S521">
            <v>0</v>
          </cell>
          <cell r="T521">
            <v>0</v>
          </cell>
          <cell r="U521" t="str">
            <v>Rajatised</v>
          </cell>
          <cell r="W521">
            <v>0</v>
          </cell>
          <cell r="X521">
            <v>0</v>
          </cell>
          <cell r="Y521">
            <v>0</v>
          </cell>
        </row>
        <row r="522">
          <cell r="M522">
            <v>10238</v>
          </cell>
          <cell r="N522">
            <v>650772</v>
          </cell>
          <cell r="O522">
            <v>40</v>
          </cell>
          <cell r="P522">
            <v>2006</v>
          </cell>
          <cell r="Q522">
            <v>238</v>
          </cell>
          <cell r="R522">
            <v>238</v>
          </cell>
          <cell r="S522">
            <v>10238</v>
          </cell>
          <cell r="T522" t="str">
            <v>Rajatised</v>
          </cell>
          <cell r="U522" t="str">
            <v>Rajatised</v>
          </cell>
          <cell r="W522" t="str">
            <v>Veetrass Märdi tn.</v>
          </cell>
          <cell r="X522" t="str">
            <v>Hooned ja rajatised</v>
          </cell>
          <cell r="Y522" t="str">
            <v>Rajatised2006</v>
          </cell>
        </row>
        <row r="523">
          <cell r="M523">
            <v>0</v>
          </cell>
          <cell r="O523">
            <v>0</v>
          </cell>
          <cell r="P523">
            <v>0</v>
          </cell>
          <cell r="Q523">
            <v>238</v>
          </cell>
          <cell r="R523">
            <v>0</v>
          </cell>
          <cell r="S523">
            <v>0</v>
          </cell>
          <cell r="T523">
            <v>0</v>
          </cell>
          <cell r="U523" t="str">
            <v>Rajatised</v>
          </cell>
          <cell r="W523">
            <v>0</v>
          </cell>
          <cell r="X523">
            <v>0</v>
          </cell>
          <cell r="Y523">
            <v>0</v>
          </cell>
        </row>
        <row r="524">
          <cell r="M524">
            <v>10239</v>
          </cell>
          <cell r="N524">
            <v>13125</v>
          </cell>
          <cell r="O524">
            <v>40</v>
          </cell>
          <cell r="P524">
            <v>2007</v>
          </cell>
          <cell r="Q524">
            <v>239</v>
          </cell>
          <cell r="R524">
            <v>239</v>
          </cell>
          <cell r="S524">
            <v>10239</v>
          </cell>
          <cell r="T524" t="str">
            <v>Rajatised</v>
          </cell>
          <cell r="U524" t="str">
            <v>Rajatised</v>
          </cell>
          <cell r="W524">
            <v>0</v>
          </cell>
          <cell r="X524" t="str">
            <v>Hooned ja rajatised</v>
          </cell>
          <cell r="Y524" t="str">
            <v>Rajatised2007</v>
          </cell>
        </row>
        <row r="525">
          <cell r="M525">
            <v>0</v>
          </cell>
          <cell r="O525">
            <v>0</v>
          </cell>
          <cell r="P525">
            <v>0</v>
          </cell>
          <cell r="Q525">
            <v>239</v>
          </cell>
          <cell r="R525">
            <v>0</v>
          </cell>
          <cell r="S525">
            <v>0</v>
          </cell>
          <cell r="T525">
            <v>0</v>
          </cell>
          <cell r="U525" t="str">
            <v>Rajatised</v>
          </cell>
          <cell r="W525">
            <v>0</v>
          </cell>
          <cell r="X525">
            <v>0</v>
          </cell>
          <cell r="Y525">
            <v>0</v>
          </cell>
        </row>
        <row r="526">
          <cell r="M526">
            <v>0</v>
          </cell>
          <cell r="O526">
            <v>0</v>
          </cell>
          <cell r="P526">
            <v>0</v>
          </cell>
          <cell r="Q526">
            <v>239</v>
          </cell>
          <cell r="R526">
            <v>0</v>
          </cell>
          <cell r="S526">
            <v>0</v>
          </cell>
          <cell r="T526">
            <v>0</v>
          </cell>
          <cell r="U526" t="str">
            <v>Rajatised</v>
          </cell>
          <cell r="W526">
            <v>0</v>
          </cell>
          <cell r="X526">
            <v>0</v>
          </cell>
          <cell r="Y526">
            <v>0</v>
          </cell>
        </row>
        <row r="527">
          <cell r="M527">
            <v>10240</v>
          </cell>
          <cell r="N527">
            <v>653162</v>
          </cell>
          <cell r="O527">
            <v>40</v>
          </cell>
          <cell r="P527">
            <v>2006</v>
          </cell>
          <cell r="Q527">
            <v>240</v>
          </cell>
          <cell r="R527">
            <v>240</v>
          </cell>
          <cell r="S527">
            <v>10240</v>
          </cell>
          <cell r="T527" t="str">
            <v>Rajatised</v>
          </cell>
          <cell r="U527" t="str">
            <v>Rajatised</v>
          </cell>
          <cell r="W527" t="str">
            <v>Kanal. trass Märdi tn.</v>
          </cell>
          <cell r="X527" t="str">
            <v>Hooned ja rajatised</v>
          </cell>
          <cell r="Y527" t="str">
            <v>Rajatised2006</v>
          </cell>
        </row>
        <row r="528">
          <cell r="M528">
            <v>0</v>
          </cell>
          <cell r="O528">
            <v>0</v>
          </cell>
          <cell r="P528">
            <v>0</v>
          </cell>
          <cell r="Q528">
            <v>240</v>
          </cell>
          <cell r="R528">
            <v>0</v>
          </cell>
          <cell r="S528">
            <v>0</v>
          </cell>
          <cell r="T528">
            <v>0</v>
          </cell>
          <cell r="U528" t="str">
            <v>Rajatised</v>
          </cell>
          <cell r="W528">
            <v>0</v>
          </cell>
          <cell r="X528">
            <v>0</v>
          </cell>
          <cell r="Y528">
            <v>0</v>
          </cell>
        </row>
        <row r="529">
          <cell r="M529">
            <v>10241</v>
          </cell>
          <cell r="N529">
            <v>13125</v>
          </cell>
          <cell r="O529">
            <v>40</v>
          </cell>
          <cell r="P529">
            <v>2007</v>
          </cell>
          <cell r="Q529">
            <v>241</v>
          </cell>
          <cell r="R529">
            <v>241</v>
          </cell>
          <cell r="S529">
            <v>10241</v>
          </cell>
          <cell r="T529" t="str">
            <v>Rajatised</v>
          </cell>
          <cell r="U529" t="str">
            <v>Rajatised</v>
          </cell>
          <cell r="W529">
            <v>0</v>
          </cell>
          <cell r="X529" t="str">
            <v>Hooned ja rajatised</v>
          </cell>
          <cell r="Y529" t="str">
            <v>Rajatised2007</v>
          </cell>
        </row>
        <row r="530">
          <cell r="M530">
            <v>0</v>
          </cell>
          <cell r="O530">
            <v>0</v>
          </cell>
          <cell r="P530">
            <v>0</v>
          </cell>
          <cell r="Q530">
            <v>241</v>
          </cell>
          <cell r="R530">
            <v>0</v>
          </cell>
          <cell r="S530">
            <v>0</v>
          </cell>
          <cell r="T530">
            <v>0</v>
          </cell>
          <cell r="U530" t="str">
            <v>Rajatised</v>
          </cell>
          <cell r="W530">
            <v>0</v>
          </cell>
          <cell r="X530">
            <v>0</v>
          </cell>
          <cell r="Y530">
            <v>0</v>
          </cell>
        </row>
        <row r="531">
          <cell r="M531">
            <v>0</v>
          </cell>
          <cell r="O531">
            <v>0</v>
          </cell>
          <cell r="P531">
            <v>0</v>
          </cell>
          <cell r="Q531">
            <v>241</v>
          </cell>
          <cell r="R531">
            <v>0</v>
          </cell>
          <cell r="S531">
            <v>0</v>
          </cell>
          <cell r="T531">
            <v>0</v>
          </cell>
          <cell r="U531" t="str">
            <v>Rajatised</v>
          </cell>
          <cell r="W531">
            <v>0</v>
          </cell>
          <cell r="X531">
            <v>0</v>
          </cell>
          <cell r="Y531">
            <v>0</v>
          </cell>
        </row>
        <row r="532">
          <cell r="M532">
            <v>10242</v>
          </cell>
          <cell r="N532">
            <v>543777</v>
          </cell>
          <cell r="O532">
            <v>40</v>
          </cell>
          <cell r="P532">
            <v>2006</v>
          </cell>
          <cell r="Q532">
            <v>242</v>
          </cell>
          <cell r="R532">
            <v>242</v>
          </cell>
          <cell r="S532">
            <v>10242</v>
          </cell>
          <cell r="T532" t="str">
            <v>Rajatised</v>
          </cell>
          <cell r="U532" t="str">
            <v>Rajatised</v>
          </cell>
          <cell r="W532" t="str">
            <v>Veetrass Koidu tn.</v>
          </cell>
          <cell r="X532" t="str">
            <v>Hooned ja rajatised</v>
          </cell>
          <cell r="Y532" t="str">
            <v>Rajatised2006</v>
          </cell>
        </row>
        <row r="533">
          <cell r="M533">
            <v>0</v>
          </cell>
          <cell r="O533">
            <v>0</v>
          </cell>
          <cell r="P533">
            <v>0</v>
          </cell>
          <cell r="Q533">
            <v>242</v>
          </cell>
          <cell r="R533">
            <v>0</v>
          </cell>
          <cell r="S533">
            <v>0</v>
          </cell>
          <cell r="T533">
            <v>0</v>
          </cell>
          <cell r="U533" t="str">
            <v>Rajatised</v>
          </cell>
          <cell r="W533">
            <v>0</v>
          </cell>
          <cell r="X533">
            <v>0</v>
          </cell>
          <cell r="Y533">
            <v>0</v>
          </cell>
        </row>
        <row r="534">
          <cell r="M534">
            <v>10243</v>
          </cell>
          <cell r="N534">
            <v>10000</v>
          </cell>
          <cell r="O534">
            <v>40</v>
          </cell>
          <cell r="P534">
            <v>2007</v>
          </cell>
          <cell r="Q534">
            <v>243</v>
          </cell>
          <cell r="R534">
            <v>243</v>
          </cell>
          <cell r="S534">
            <v>10243</v>
          </cell>
          <cell r="T534" t="str">
            <v>Rajatised</v>
          </cell>
          <cell r="U534" t="str">
            <v>Rajatised</v>
          </cell>
          <cell r="W534">
            <v>0</v>
          </cell>
          <cell r="X534" t="str">
            <v>Hooned ja rajatised</v>
          </cell>
          <cell r="Y534" t="str">
            <v>Rajatised2007</v>
          </cell>
        </row>
        <row r="535">
          <cell r="M535">
            <v>0</v>
          </cell>
          <cell r="O535">
            <v>0</v>
          </cell>
          <cell r="P535">
            <v>0</v>
          </cell>
          <cell r="Q535">
            <v>243</v>
          </cell>
          <cell r="R535">
            <v>0</v>
          </cell>
          <cell r="S535">
            <v>0</v>
          </cell>
          <cell r="T535">
            <v>0</v>
          </cell>
          <cell r="U535" t="str">
            <v>Rajatised</v>
          </cell>
          <cell r="W535">
            <v>0</v>
          </cell>
          <cell r="X535">
            <v>0</v>
          </cell>
          <cell r="Y535">
            <v>0</v>
          </cell>
        </row>
        <row r="536">
          <cell r="M536">
            <v>0</v>
          </cell>
          <cell r="O536">
            <v>0</v>
          </cell>
          <cell r="P536">
            <v>0</v>
          </cell>
          <cell r="Q536">
            <v>243</v>
          </cell>
          <cell r="R536">
            <v>0</v>
          </cell>
          <cell r="S536">
            <v>0</v>
          </cell>
          <cell r="T536">
            <v>0</v>
          </cell>
          <cell r="U536" t="str">
            <v>Rajatised</v>
          </cell>
          <cell r="W536">
            <v>0</v>
          </cell>
          <cell r="X536">
            <v>0</v>
          </cell>
          <cell r="Y536">
            <v>0</v>
          </cell>
        </row>
        <row r="537">
          <cell r="M537">
            <v>10244</v>
          </cell>
          <cell r="N537">
            <v>527709</v>
          </cell>
          <cell r="O537">
            <v>40</v>
          </cell>
          <cell r="P537">
            <v>2006</v>
          </cell>
          <cell r="Q537">
            <v>244</v>
          </cell>
          <cell r="R537">
            <v>244</v>
          </cell>
          <cell r="S537">
            <v>10244</v>
          </cell>
          <cell r="T537" t="str">
            <v>Rajatised</v>
          </cell>
          <cell r="U537" t="str">
            <v>Rajatised</v>
          </cell>
          <cell r="W537" t="str">
            <v>Kanal. trass Koidu tn.</v>
          </cell>
          <cell r="X537" t="str">
            <v>Hooned ja rajatised</v>
          </cell>
          <cell r="Y537" t="str">
            <v>Rajatised2006</v>
          </cell>
        </row>
        <row r="538">
          <cell r="M538">
            <v>0</v>
          </cell>
          <cell r="O538">
            <v>0</v>
          </cell>
          <cell r="P538">
            <v>0</v>
          </cell>
          <cell r="Q538">
            <v>244</v>
          </cell>
          <cell r="R538">
            <v>0</v>
          </cell>
          <cell r="S538">
            <v>0</v>
          </cell>
          <cell r="T538">
            <v>0</v>
          </cell>
          <cell r="U538" t="str">
            <v>Rajatised</v>
          </cell>
          <cell r="W538">
            <v>0</v>
          </cell>
          <cell r="X538">
            <v>0</v>
          </cell>
          <cell r="Y538">
            <v>0</v>
          </cell>
        </row>
        <row r="539">
          <cell r="M539">
            <v>10245</v>
          </cell>
          <cell r="N539">
            <v>10000</v>
          </cell>
          <cell r="O539">
            <v>40</v>
          </cell>
          <cell r="P539">
            <v>2007</v>
          </cell>
          <cell r="Q539">
            <v>245</v>
          </cell>
          <cell r="R539">
            <v>245</v>
          </cell>
          <cell r="S539">
            <v>10245</v>
          </cell>
          <cell r="T539" t="str">
            <v>Rajatised</v>
          </cell>
          <cell r="U539" t="str">
            <v>Rajatised</v>
          </cell>
          <cell r="W539">
            <v>0</v>
          </cell>
          <cell r="X539" t="str">
            <v>Hooned ja rajatised</v>
          </cell>
          <cell r="Y539" t="str">
            <v>Rajatised2007</v>
          </cell>
        </row>
        <row r="540">
          <cell r="M540">
            <v>0</v>
          </cell>
          <cell r="O540">
            <v>0</v>
          </cell>
          <cell r="P540">
            <v>0</v>
          </cell>
          <cell r="Q540">
            <v>245</v>
          </cell>
          <cell r="R540">
            <v>0</v>
          </cell>
          <cell r="S540">
            <v>0</v>
          </cell>
          <cell r="T540">
            <v>0</v>
          </cell>
          <cell r="U540" t="str">
            <v>Rajatised</v>
          </cell>
          <cell r="W540">
            <v>0</v>
          </cell>
          <cell r="X540">
            <v>0</v>
          </cell>
          <cell r="Y540">
            <v>0</v>
          </cell>
        </row>
        <row r="541">
          <cell r="M541">
            <v>0</v>
          </cell>
          <cell r="O541">
            <v>0</v>
          </cell>
          <cell r="P541">
            <v>0</v>
          </cell>
          <cell r="Q541">
            <v>245</v>
          </cell>
          <cell r="R541">
            <v>0</v>
          </cell>
          <cell r="S541">
            <v>0</v>
          </cell>
          <cell r="T541">
            <v>0</v>
          </cell>
          <cell r="U541" t="str">
            <v>Rajatised</v>
          </cell>
          <cell r="W541">
            <v>0</v>
          </cell>
          <cell r="X541">
            <v>0</v>
          </cell>
          <cell r="Y541">
            <v>0</v>
          </cell>
        </row>
        <row r="542">
          <cell r="M542">
            <v>10246</v>
          </cell>
          <cell r="N542">
            <v>126928</v>
          </cell>
          <cell r="O542">
            <v>40</v>
          </cell>
          <cell r="P542">
            <v>2006</v>
          </cell>
          <cell r="Q542">
            <v>246</v>
          </cell>
          <cell r="R542">
            <v>246</v>
          </cell>
          <cell r="S542">
            <v>10246</v>
          </cell>
          <cell r="T542" t="str">
            <v>Rajatised</v>
          </cell>
          <cell r="U542" t="str">
            <v>Rajatised</v>
          </cell>
          <cell r="W542" t="str">
            <v>Veetrass Tuule tn.</v>
          </cell>
          <cell r="X542" t="str">
            <v>Hooned ja rajatised</v>
          </cell>
          <cell r="Y542" t="str">
            <v>Rajatised2006</v>
          </cell>
        </row>
        <row r="543">
          <cell r="M543">
            <v>0</v>
          </cell>
          <cell r="O543">
            <v>0</v>
          </cell>
          <cell r="P543">
            <v>0</v>
          </cell>
          <cell r="Q543">
            <v>246</v>
          </cell>
          <cell r="R543">
            <v>0</v>
          </cell>
          <cell r="S543">
            <v>0</v>
          </cell>
          <cell r="T543">
            <v>0</v>
          </cell>
          <cell r="U543" t="str">
            <v>Rajatised</v>
          </cell>
          <cell r="W543">
            <v>0</v>
          </cell>
          <cell r="X543">
            <v>0</v>
          </cell>
          <cell r="Y543">
            <v>0</v>
          </cell>
        </row>
        <row r="544">
          <cell r="M544">
            <v>10247</v>
          </cell>
          <cell r="N544">
            <v>132050</v>
          </cell>
          <cell r="O544">
            <v>40</v>
          </cell>
          <cell r="P544">
            <v>2006</v>
          </cell>
          <cell r="Q544">
            <v>247</v>
          </cell>
          <cell r="R544">
            <v>247</v>
          </cell>
          <cell r="S544">
            <v>10247</v>
          </cell>
          <cell r="T544" t="str">
            <v>Rajatised</v>
          </cell>
          <cell r="U544" t="str">
            <v>Rajatised</v>
          </cell>
          <cell r="W544" t="str">
            <v>Kanal. trass Tuule tn.</v>
          </cell>
          <cell r="X544" t="str">
            <v>Hooned ja rajatised</v>
          </cell>
          <cell r="Y544" t="str">
            <v>Rajatised2006</v>
          </cell>
        </row>
        <row r="545">
          <cell r="M545">
            <v>0</v>
          </cell>
          <cell r="O545">
            <v>0</v>
          </cell>
          <cell r="P545">
            <v>0</v>
          </cell>
          <cell r="Q545">
            <v>247</v>
          </cell>
          <cell r="R545">
            <v>0</v>
          </cell>
          <cell r="S545">
            <v>0</v>
          </cell>
          <cell r="T545">
            <v>0</v>
          </cell>
          <cell r="U545" t="str">
            <v>Rajatised</v>
          </cell>
          <cell r="W545">
            <v>0</v>
          </cell>
          <cell r="X545">
            <v>0</v>
          </cell>
          <cell r="Y545">
            <v>0</v>
          </cell>
        </row>
        <row r="546">
          <cell r="M546">
            <v>10248</v>
          </cell>
          <cell r="N546">
            <v>115719</v>
          </cell>
          <cell r="O546">
            <v>40</v>
          </cell>
          <cell r="P546">
            <v>2006</v>
          </cell>
          <cell r="Q546">
            <v>248</v>
          </cell>
          <cell r="R546">
            <v>248</v>
          </cell>
          <cell r="S546">
            <v>10248</v>
          </cell>
          <cell r="T546" t="str">
            <v>Rajatised</v>
          </cell>
          <cell r="U546" t="str">
            <v>Rajatised</v>
          </cell>
          <cell r="W546" t="str">
            <v>Veetrass Sulevi I</v>
          </cell>
          <cell r="X546" t="str">
            <v>Hooned ja rajatised</v>
          </cell>
          <cell r="Y546" t="str">
            <v>Rajatised2006</v>
          </cell>
        </row>
        <row r="547">
          <cell r="M547">
            <v>0</v>
          </cell>
          <cell r="O547">
            <v>0</v>
          </cell>
          <cell r="P547">
            <v>0</v>
          </cell>
          <cell r="Q547">
            <v>248</v>
          </cell>
          <cell r="R547">
            <v>0</v>
          </cell>
          <cell r="S547">
            <v>0</v>
          </cell>
          <cell r="T547">
            <v>0</v>
          </cell>
          <cell r="U547" t="str">
            <v>Rajatised</v>
          </cell>
          <cell r="W547">
            <v>0</v>
          </cell>
          <cell r="X547">
            <v>0</v>
          </cell>
          <cell r="Y547">
            <v>0</v>
          </cell>
        </row>
        <row r="548">
          <cell r="M548">
            <v>10249</v>
          </cell>
          <cell r="N548">
            <v>633114</v>
          </cell>
          <cell r="O548">
            <v>40</v>
          </cell>
          <cell r="P548">
            <v>2006</v>
          </cell>
          <cell r="Q548">
            <v>249</v>
          </cell>
          <cell r="R548">
            <v>249</v>
          </cell>
          <cell r="S548">
            <v>10249</v>
          </cell>
          <cell r="T548" t="str">
            <v>Rajatised</v>
          </cell>
          <cell r="U548" t="str">
            <v>Rajatised</v>
          </cell>
          <cell r="W548" t="str">
            <v>Veetrass Torni tn.</v>
          </cell>
          <cell r="X548" t="str">
            <v>Hooned ja rajatised</v>
          </cell>
          <cell r="Y548" t="str">
            <v>Rajatised2006</v>
          </cell>
        </row>
        <row r="549">
          <cell r="M549">
            <v>0</v>
          </cell>
          <cell r="O549">
            <v>0</v>
          </cell>
          <cell r="P549">
            <v>0</v>
          </cell>
          <cell r="Q549">
            <v>249</v>
          </cell>
          <cell r="R549">
            <v>0</v>
          </cell>
          <cell r="S549">
            <v>0</v>
          </cell>
          <cell r="T549">
            <v>0</v>
          </cell>
          <cell r="U549" t="str">
            <v>Rajatised</v>
          </cell>
          <cell r="W549">
            <v>0</v>
          </cell>
          <cell r="X549">
            <v>0</v>
          </cell>
          <cell r="Y549">
            <v>0</v>
          </cell>
        </row>
        <row r="550">
          <cell r="M550">
            <v>10250</v>
          </cell>
          <cell r="N550">
            <v>591275</v>
          </cell>
          <cell r="O550">
            <v>40</v>
          </cell>
          <cell r="P550">
            <v>2006</v>
          </cell>
          <cell r="Q550">
            <v>250</v>
          </cell>
          <cell r="R550">
            <v>250</v>
          </cell>
          <cell r="S550">
            <v>10250</v>
          </cell>
          <cell r="T550" t="str">
            <v>Rajatised</v>
          </cell>
          <cell r="U550" t="str">
            <v>Rajatised</v>
          </cell>
          <cell r="W550" t="str">
            <v>Kanal. trass Torni tn.</v>
          </cell>
          <cell r="X550" t="str">
            <v>Hooned ja rajatised</v>
          </cell>
          <cell r="Y550" t="str">
            <v>Rajatised2006</v>
          </cell>
        </row>
        <row r="551">
          <cell r="M551">
            <v>0</v>
          </cell>
          <cell r="O551">
            <v>0</v>
          </cell>
          <cell r="P551">
            <v>0</v>
          </cell>
          <cell r="Q551">
            <v>250</v>
          </cell>
          <cell r="R551">
            <v>0</v>
          </cell>
          <cell r="S551">
            <v>0</v>
          </cell>
          <cell r="T551">
            <v>0</v>
          </cell>
          <cell r="U551" t="str">
            <v>Rajatised</v>
          </cell>
          <cell r="W551">
            <v>0</v>
          </cell>
          <cell r="X551">
            <v>0</v>
          </cell>
          <cell r="Y551">
            <v>0</v>
          </cell>
        </row>
        <row r="552">
          <cell r="M552">
            <v>10251</v>
          </cell>
          <cell r="N552">
            <v>249275</v>
          </cell>
          <cell r="O552">
            <v>40</v>
          </cell>
          <cell r="P552">
            <v>2006</v>
          </cell>
          <cell r="Q552">
            <v>251</v>
          </cell>
          <cell r="R552">
            <v>251</v>
          </cell>
          <cell r="S552">
            <v>10251</v>
          </cell>
          <cell r="T552" t="str">
            <v>Rajatised</v>
          </cell>
          <cell r="U552" t="str">
            <v>Rajatised</v>
          </cell>
          <cell r="W552" t="str">
            <v>Survekanal. trass Torni tn.</v>
          </cell>
          <cell r="X552" t="str">
            <v>Hooned ja rajatised</v>
          </cell>
          <cell r="Y552" t="str">
            <v>Rajatised2006</v>
          </cell>
        </row>
        <row r="553">
          <cell r="M553">
            <v>0</v>
          </cell>
          <cell r="O553">
            <v>0</v>
          </cell>
          <cell r="P553">
            <v>0</v>
          </cell>
          <cell r="Q553">
            <v>251</v>
          </cell>
          <cell r="R553">
            <v>0</v>
          </cell>
          <cell r="S553">
            <v>0</v>
          </cell>
          <cell r="T553">
            <v>0</v>
          </cell>
          <cell r="U553" t="str">
            <v>Rajatised</v>
          </cell>
          <cell r="W553">
            <v>0</v>
          </cell>
          <cell r="X553">
            <v>0</v>
          </cell>
          <cell r="Y553">
            <v>0</v>
          </cell>
        </row>
        <row r="554">
          <cell r="M554">
            <v>10252</v>
          </cell>
          <cell r="N554">
            <v>151251</v>
          </cell>
          <cell r="O554">
            <v>15</v>
          </cell>
          <cell r="P554">
            <v>2006</v>
          </cell>
          <cell r="Q554">
            <v>252</v>
          </cell>
          <cell r="R554">
            <v>252</v>
          </cell>
          <cell r="S554">
            <v>10252</v>
          </cell>
          <cell r="T554" t="str">
            <v>pumpla</v>
          </cell>
          <cell r="U554" t="str">
            <v>Rajatised</v>
          </cell>
          <cell r="V554" t="str">
            <v>pumpla</v>
          </cell>
          <cell r="W554" t="str">
            <v>Reovee pumpla Torni tn.</v>
          </cell>
          <cell r="X554" t="str">
            <v>Masinad ja seadmed</v>
          </cell>
          <cell r="Y554" t="str">
            <v>pumpla2006</v>
          </cell>
        </row>
        <row r="555">
          <cell r="M555">
            <v>0</v>
          </cell>
          <cell r="O555">
            <v>0</v>
          </cell>
          <cell r="P555">
            <v>0</v>
          </cell>
          <cell r="Q555">
            <v>252</v>
          </cell>
          <cell r="R555">
            <v>0</v>
          </cell>
          <cell r="S555">
            <v>0</v>
          </cell>
          <cell r="T555">
            <v>0</v>
          </cell>
          <cell r="U555" t="str">
            <v>Rajatised</v>
          </cell>
          <cell r="W555">
            <v>0</v>
          </cell>
          <cell r="X555">
            <v>0</v>
          </cell>
          <cell r="Y555">
            <v>0</v>
          </cell>
        </row>
        <row r="556">
          <cell r="M556">
            <v>10253</v>
          </cell>
          <cell r="N556">
            <v>36151</v>
          </cell>
          <cell r="O556">
            <v>40</v>
          </cell>
          <cell r="P556">
            <v>2006</v>
          </cell>
          <cell r="Q556">
            <v>253</v>
          </cell>
          <cell r="R556">
            <v>253</v>
          </cell>
          <cell r="S556">
            <v>10253</v>
          </cell>
          <cell r="T556" t="str">
            <v>Rajatised</v>
          </cell>
          <cell r="U556" t="str">
            <v>Rajatised</v>
          </cell>
          <cell r="W556" t="str">
            <v>Veetrass  Sulevi II</v>
          </cell>
          <cell r="X556" t="str">
            <v>Hooned ja rajatised</v>
          </cell>
          <cell r="Y556" t="str">
            <v>Rajatised2006</v>
          </cell>
        </row>
        <row r="557">
          <cell r="M557">
            <v>0</v>
          </cell>
          <cell r="O557">
            <v>0</v>
          </cell>
          <cell r="P557">
            <v>0</v>
          </cell>
          <cell r="Q557">
            <v>253</v>
          </cell>
          <cell r="R557">
            <v>0</v>
          </cell>
          <cell r="S557">
            <v>0</v>
          </cell>
          <cell r="T557">
            <v>0</v>
          </cell>
          <cell r="U557" t="str">
            <v>Rajatised</v>
          </cell>
          <cell r="W557">
            <v>0</v>
          </cell>
          <cell r="X557">
            <v>0</v>
          </cell>
          <cell r="Y557">
            <v>0</v>
          </cell>
        </row>
        <row r="558">
          <cell r="M558">
            <v>10254</v>
          </cell>
          <cell r="N558">
            <v>42455</v>
          </cell>
          <cell r="O558">
            <v>40</v>
          </cell>
          <cell r="P558">
            <v>2006</v>
          </cell>
          <cell r="Q558">
            <v>254</v>
          </cell>
          <cell r="R558">
            <v>254</v>
          </cell>
          <cell r="S558">
            <v>10254</v>
          </cell>
          <cell r="T558" t="str">
            <v>Rajatised</v>
          </cell>
          <cell r="U558" t="str">
            <v>Rajatised</v>
          </cell>
          <cell r="W558" t="str">
            <v>Kanal.trass Sulevi II</v>
          </cell>
          <cell r="X558" t="str">
            <v>Hooned ja rajatised</v>
          </cell>
          <cell r="Y558" t="str">
            <v>Rajatised2006</v>
          </cell>
        </row>
        <row r="559">
          <cell r="M559">
            <v>0</v>
          </cell>
          <cell r="O559">
            <v>0</v>
          </cell>
          <cell r="P559">
            <v>0</v>
          </cell>
          <cell r="Q559">
            <v>254</v>
          </cell>
          <cell r="R559">
            <v>0</v>
          </cell>
          <cell r="S559">
            <v>0</v>
          </cell>
          <cell r="T559">
            <v>0</v>
          </cell>
          <cell r="U559" t="str">
            <v>Rajatised</v>
          </cell>
          <cell r="W559">
            <v>0</v>
          </cell>
          <cell r="X559">
            <v>0</v>
          </cell>
          <cell r="Y559">
            <v>0</v>
          </cell>
        </row>
        <row r="560">
          <cell r="M560">
            <v>10255</v>
          </cell>
          <cell r="N560">
            <v>61935</v>
          </cell>
          <cell r="O560">
            <v>40</v>
          </cell>
          <cell r="P560">
            <v>2006</v>
          </cell>
          <cell r="Q560">
            <v>255</v>
          </cell>
          <cell r="R560">
            <v>255</v>
          </cell>
          <cell r="S560">
            <v>10255</v>
          </cell>
          <cell r="T560" t="str">
            <v>Rajatised</v>
          </cell>
          <cell r="U560" t="str">
            <v>Rajatised</v>
          </cell>
          <cell r="W560" t="str">
            <v>Kanal. trass Lille tn.</v>
          </cell>
          <cell r="X560" t="str">
            <v>Hooned ja rajatised</v>
          </cell>
          <cell r="Y560" t="str">
            <v>Rajatised2006</v>
          </cell>
        </row>
        <row r="561">
          <cell r="M561">
            <v>0</v>
          </cell>
          <cell r="O561">
            <v>0</v>
          </cell>
          <cell r="P561">
            <v>0</v>
          </cell>
          <cell r="Q561">
            <v>255</v>
          </cell>
          <cell r="R561">
            <v>0</v>
          </cell>
          <cell r="S561">
            <v>0</v>
          </cell>
          <cell r="T561">
            <v>0</v>
          </cell>
          <cell r="U561" t="str">
            <v>Rajatised</v>
          </cell>
          <cell r="W561">
            <v>0</v>
          </cell>
          <cell r="X561">
            <v>0</v>
          </cell>
          <cell r="Y561">
            <v>0</v>
          </cell>
        </row>
        <row r="562">
          <cell r="M562">
            <v>10256</v>
          </cell>
          <cell r="N562">
            <v>722848</v>
          </cell>
          <cell r="O562">
            <v>40</v>
          </cell>
          <cell r="P562">
            <v>2006</v>
          </cell>
          <cell r="Q562">
            <v>256</v>
          </cell>
          <cell r="R562">
            <v>256</v>
          </cell>
          <cell r="S562">
            <v>10256</v>
          </cell>
          <cell r="T562" t="str">
            <v>Rajatised</v>
          </cell>
          <cell r="U562" t="str">
            <v>Rajatised</v>
          </cell>
          <cell r="W562" t="str">
            <v>Veetrass Sepa tn.</v>
          </cell>
          <cell r="X562" t="str">
            <v>Hooned ja rajatised</v>
          </cell>
          <cell r="Y562" t="str">
            <v>Rajatised2006</v>
          </cell>
        </row>
        <row r="563">
          <cell r="M563">
            <v>0</v>
          </cell>
          <cell r="O563">
            <v>0</v>
          </cell>
          <cell r="P563">
            <v>0</v>
          </cell>
          <cell r="Q563">
            <v>256</v>
          </cell>
          <cell r="R563">
            <v>0</v>
          </cell>
          <cell r="S563">
            <v>0</v>
          </cell>
          <cell r="T563">
            <v>0</v>
          </cell>
          <cell r="U563" t="str">
            <v>Rajatised</v>
          </cell>
          <cell r="W563">
            <v>0</v>
          </cell>
          <cell r="X563">
            <v>0</v>
          </cell>
          <cell r="Y563">
            <v>0</v>
          </cell>
        </row>
        <row r="564">
          <cell r="M564">
            <v>10257</v>
          </cell>
          <cell r="N564">
            <v>412415</v>
          </cell>
          <cell r="O564">
            <v>40</v>
          </cell>
          <cell r="P564">
            <v>2007</v>
          </cell>
          <cell r="Q564">
            <v>257</v>
          </cell>
          <cell r="R564">
            <v>257</v>
          </cell>
          <cell r="S564">
            <v>10257</v>
          </cell>
          <cell r="T564" t="str">
            <v>Rajatised</v>
          </cell>
          <cell r="U564" t="str">
            <v>Rajatised</v>
          </cell>
          <cell r="W564">
            <v>0</v>
          </cell>
          <cell r="X564" t="str">
            <v>Hooned ja rajatised</v>
          </cell>
          <cell r="Y564" t="str">
            <v>Rajatised2007</v>
          </cell>
        </row>
        <row r="565">
          <cell r="M565">
            <v>0</v>
          </cell>
          <cell r="O565">
            <v>0</v>
          </cell>
          <cell r="P565">
            <v>0</v>
          </cell>
          <cell r="Q565">
            <v>257</v>
          </cell>
          <cell r="R565">
            <v>0</v>
          </cell>
          <cell r="S565">
            <v>0</v>
          </cell>
          <cell r="T565">
            <v>0</v>
          </cell>
          <cell r="U565" t="str">
            <v>Rajatised</v>
          </cell>
          <cell r="W565">
            <v>0</v>
          </cell>
          <cell r="X565">
            <v>0</v>
          </cell>
          <cell r="Y565">
            <v>0</v>
          </cell>
        </row>
        <row r="566">
          <cell r="M566">
            <v>0</v>
          </cell>
          <cell r="O566">
            <v>0</v>
          </cell>
          <cell r="P566">
            <v>0</v>
          </cell>
          <cell r="Q566">
            <v>257</v>
          </cell>
          <cell r="R566">
            <v>0</v>
          </cell>
          <cell r="S566">
            <v>0</v>
          </cell>
          <cell r="T566">
            <v>0</v>
          </cell>
          <cell r="U566" t="str">
            <v>Rajatised</v>
          </cell>
          <cell r="W566">
            <v>0</v>
          </cell>
          <cell r="X566">
            <v>0</v>
          </cell>
          <cell r="Y566">
            <v>0</v>
          </cell>
        </row>
        <row r="567">
          <cell r="M567">
            <v>10258</v>
          </cell>
          <cell r="N567">
            <v>707270</v>
          </cell>
          <cell r="O567">
            <v>40</v>
          </cell>
          <cell r="P567">
            <v>2006</v>
          </cell>
          <cell r="Q567">
            <v>258</v>
          </cell>
          <cell r="R567">
            <v>258</v>
          </cell>
          <cell r="S567">
            <v>10258</v>
          </cell>
          <cell r="T567" t="str">
            <v>Rajatised</v>
          </cell>
          <cell r="U567" t="str">
            <v>Rajatised</v>
          </cell>
          <cell r="W567" t="str">
            <v>Kanal. trass Sepa tn.</v>
          </cell>
          <cell r="X567" t="str">
            <v>Hooned ja rajatised</v>
          </cell>
          <cell r="Y567" t="str">
            <v>Rajatised2006</v>
          </cell>
        </row>
        <row r="568">
          <cell r="M568">
            <v>0</v>
          </cell>
          <cell r="O568">
            <v>0</v>
          </cell>
          <cell r="P568">
            <v>0</v>
          </cell>
          <cell r="Q568">
            <v>258</v>
          </cell>
          <cell r="R568">
            <v>0</v>
          </cell>
          <cell r="S568">
            <v>0</v>
          </cell>
          <cell r="T568">
            <v>0</v>
          </cell>
          <cell r="U568" t="str">
            <v>Rajatised</v>
          </cell>
          <cell r="W568">
            <v>0</v>
          </cell>
          <cell r="X568">
            <v>0</v>
          </cell>
          <cell r="Y568">
            <v>0</v>
          </cell>
        </row>
        <row r="569">
          <cell r="M569">
            <v>10259</v>
          </cell>
          <cell r="N569">
            <v>412415</v>
          </cell>
          <cell r="O569">
            <v>40</v>
          </cell>
          <cell r="P569">
            <v>2007</v>
          </cell>
          <cell r="Q569">
            <v>259</v>
          </cell>
          <cell r="R569">
            <v>259</v>
          </cell>
          <cell r="S569">
            <v>10259</v>
          </cell>
          <cell r="T569" t="str">
            <v>Rajatised</v>
          </cell>
          <cell r="U569" t="str">
            <v>Rajatised</v>
          </cell>
          <cell r="W569">
            <v>0</v>
          </cell>
          <cell r="X569" t="str">
            <v>Hooned ja rajatised</v>
          </cell>
          <cell r="Y569" t="str">
            <v>Rajatised2007</v>
          </cell>
        </row>
        <row r="570">
          <cell r="M570">
            <v>0</v>
          </cell>
          <cell r="O570">
            <v>0</v>
          </cell>
          <cell r="P570">
            <v>0</v>
          </cell>
          <cell r="Q570">
            <v>259</v>
          </cell>
          <cell r="R570">
            <v>0</v>
          </cell>
          <cell r="S570">
            <v>0</v>
          </cell>
          <cell r="T570">
            <v>0</v>
          </cell>
          <cell r="U570" t="str">
            <v>Rajatised</v>
          </cell>
          <cell r="W570">
            <v>0</v>
          </cell>
          <cell r="X570">
            <v>0</v>
          </cell>
          <cell r="Y570">
            <v>0</v>
          </cell>
        </row>
        <row r="571">
          <cell r="M571">
            <v>0</v>
          </cell>
          <cell r="O571">
            <v>0</v>
          </cell>
          <cell r="P571">
            <v>0</v>
          </cell>
          <cell r="Q571">
            <v>259</v>
          </cell>
          <cell r="R571">
            <v>0</v>
          </cell>
          <cell r="S571">
            <v>0</v>
          </cell>
          <cell r="T571">
            <v>0</v>
          </cell>
          <cell r="U571" t="str">
            <v>Rajatised</v>
          </cell>
          <cell r="W571">
            <v>0</v>
          </cell>
          <cell r="X571">
            <v>0</v>
          </cell>
          <cell r="Y571">
            <v>0</v>
          </cell>
        </row>
        <row r="572">
          <cell r="M572">
            <v>10260</v>
          </cell>
          <cell r="N572">
            <v>732747</v>
          </cell>
          <cell r="O572">
            <v>40</v>
          </cell>
          <cell r="P572">
            <v>2006</v>
          </cell>
          <cell r="Q572">
            <v>260</v>
          </cell>
          <cell r="R572">
            <v>260</v>
          </cell>
          <cell r="S572">
            <v>10260</v>
          </cell>
          <cell r="T572" t="str">
            <v>Rajatised</v>
          </cell>
          <cell r="U572" t="str">
            <v>Rajatised</v>
          </cell>
          <cell r="W572" t="str">
            <v>Sadevee trass Sepa tn.</v>
          </cell>
          <cell r="X572" t="str">
            <v>Hooned ja rajatised</v>
          </cell>
          <cell r="Y572" t="str">
            <v>Rajatised2006</v>
          </cell>
        </row>
        <row r="573">
          <cell r="M573">
            <v>0</v>
          </cell>
          <cell r="O573">
            <v>0</v>
          </cell>
          <cell r="P573">
            <v>0</v>
          </cell>
          <cell r="Q573">
            <v>260</v>
          </cell>
          <cell r="R573">
            <v>0</v>
          </cell>
          <cell r="S573">
            <v>0</v>
          </cell>
          <cell r="T573">
            <v>0</v>
          </cell>
          <cell r="U573" t="str">
            <v>Rajatised</v>
          </cell>
          <cell r="W573">
            <v>0</v>
          </cell>
          <cell r="X573">
            <v>0</v>
          </cell>
          <cell r="Y573">
            <v>0</v>
          </cell>
        </row>
        <row r="574">
          <cell r="M574">
            <v>10261</v>
          </cell>
          <cell r="N574">
            <v>399934</v>
          </cell>
          <cell r="O574">
            <v>40</v>
          </cell>
          <cell r="P574">
            <v>2006</v>
          </cell>
          <cell r="Q574">
            <v>261</v>
          </cell>
          <cell r="R574">
            <v>261</v>
          </cell>
          <cell r="S574">
            <v>10261</v>
          </cell>
          <cell r="T574" t="str">
            <v>Rajatised</v>
          </cell>
          <cell r="U574" t="str">
            <v>Rajatised</v>
          </cell>
          <cell r="W574" t="str">
            <v>Veetrass Vee tn.</v>
          </cell>
          <cell r="X574" t="str">
            <v>Hooned ja rajatised</v>
          </cell>
          <cell r="Y574" t="str">
            <v>Rajatised2006</v>
          </cell>
        </row>
        <row r="575">
          <cell r="M575">
            <v>0</v>
          </cell>
          <cell r="O575">
            <v>0</v>
          </cell>
          <cell r="P575">
            <v>0</v>
          </cell>
          <cell r="Q575">
            <v>261</v>
          </cell>
          <cell r="R575">
            <v>0</v>
          </cell>
          <cell r="S575">
            <v>0</v>
          </cell>
          <cell r="T575">
            <v>0</v>
          </cell>
          <cell r="U575" t="str">
            <v>Rajatised</v>
          </cell>
          <cell r="W575">
            <v>0</v>
          </cell>
          <cell r="X575">
            <v>0</v>
          </cell>
          <cell r="Y575">
            <v>0</v>
          </cell>
        </row>
        <row r="576">
          <cell r="M576">
            <v>10262</v>
          </cell>
          <cell r="N576">
            <v>6360</v>
          </cell>
          <cell r="O576">
            <v>40</v>
          </cell>
          <cell r="P576">
            <v>2007</v>
          </cell>
          <cell r="Q576">
            <v>262</v>
          </cell>
          <cell r="R576">
            <v>262</v>
          </cell>
          <cell r="S576">
            <v>10262</v>
          </cell>
          <cell r="T576" t="str">
            <v>Rajatised</v>
          </cell>
          <cell r="U576" t="str">
            <v>Rajatised</v>
          </cell>
          <cell r="W576">
            <v>0</v>
          </cell>
          <cell r="X576" t="str">
            <v>Hooned ja rajatised</v>
          </cell>
          <cell r="Y576" t="str">
            <v>Rajatised2007</v>
          </cell>
        </row>
        <row r="577">
          <cell r="M577">
            <v>0</v>
          </cell>
          <cell r="O577">
            <v>0</v>
          </cell>
          <cell r="P577">
            <v>0</v>
          </cell>
          <cell r="Q577">
            <v>262</v>
          </cell>
          <cell r="R577">
            <v>0</v>
          </cell>
          <cell r="S577">
            <v>0</v>
          </cell>
          <cell r="T577">
            <v>0</v>
          </cell>
          <cell r="U577" t="str">
            <v>Rajatised</v>
          </cell>
          <cell r="W577">
            <v>0</v>
          </cell>
          <cell r="X577">
            <v>0</v>
          </cell>
          <cell r="Y577">
            <v>0</v>
          </cell>
        </row>
        <row r="578">
          <cell r="M578">
            <v>0</v>
          </cell>
          <cell r="O578">
            <v>0</v>
          </cell>
          <cell r="P578">
            <v>0</v>
          </cell>
          <cell r="Q578">
            <v>262</v>
          </cell>
          <cell r="R578">
            <v>0</v>
          </cell>
          <cell r="S578">
            <v>0</v>
          </cell>
          <cell r="T578">
            <v>0</v>
          </cell>
          <cell r="U578" t="str">
            <v>Rajatised</v>
          </cell>
          <cell r="W578">
            <v>0</v>
          </cell>
          <cell r="X578">
            <v>0</v>
          </cell>
          <cell r="Y578">
            <v>0</v>
          </cell>
        </row>
        <row r="579">
          <cell r="M579">
            <v>10263</v>
          </cell>
          <cell r="N579">
            <v>445468</v>
          </cell>
          <cell r="O579">
            <v>40</v>
          </cell>
          <cell r="P579">
            <v>2006</v>
          </cell>
          <cell r="Q579">
            <v>263</v>
          </cell>
          <cell r="R579">
            <v>263</v>
          </cell>
          <cell r="S579">
            <v>10263</v>
          </cell>
          <cell r="T579" t="str">
            <v>Rajatised</v>
          </cell>
          <cell r="U579" t="str">
            <v>Rajatised</v>
          </cell>
          <cell r="W579" t="str">
            <v>Kanal.trass Vee tn.</v>
          </cell>
          <cell r="X579" t="str">
            <v>Hooned ja rajatised</v>
          </cell>
          <cell r="Y579" t="str">
            <v>Rajatised2006</v>
          </cell>
        </row>
        <row r="580">
          <cell r="M580">
            <v>0</v>
          </cell>
          <cell r="O580">
            <v>0</v>
          </cell>
          <cell r="P580">
            <v>0</v>
          </cell>
          <cell r="Q580">
            <v>263</v>
          </cell>
          <cell r="R580">
            <v>0</v>
          </cell>
          <cell r="S580">
            <v>0</v>
          </cell>
          <cell r="T580">
            <v>0</v>
          </cell>
          <cell r="U580" t="str">
            <v>Rajatised</v>
          </cell>
          <cell r="W580">
            <v>0</v>
          </cell>
          <cell r="X580">
            <v>0</v>
          </cell>
          <cell r="Y580">
            <v>0</v>
          </cell>
        </row>
        <row r="581">
          <cell r="M581">
            <v>10264</v>
          </cell>
          <cell r="N581">
            <v>6360</v>
          </cell>
          <cell r="O581">
            <v>40</v>
          </cell>
          <cell r="P581">
            <v>2007</v>
          </cell>
          <cell r="Q581">
            <v>264</v>
          </cell>
          <cell r="R581">
            <v>264</v>
          </cell>
          <cell r="S581">
            <v>10264</v>
          </cell>
          <cell r="T581" t="str">
            <v>Rajatised</v>
          </cell>
          <cell r="U581" t="str">
            <v>Rajatised</v>
          </cell>
          <cell r="W581">
            <v>0</v>
          </cell>
          <cell r="X581" t="str">
            <v>Hooned ja rajatised</v>
          </cell>
          <cell r="Y581" t="str">
            <v>Rajatised2007</v>
          </cell>
        </row>
        <row r="582">
          <cell r="M582">
            <v>0</v>
          </cell>
          <cell r="O582">
            <v>0</v>
          </cell>
          <cell r="P582">
            <v>0</v>
          </cell>
          <cell r="Q582">
            <v>264</v>
          </cell>
          <cell r="R582">
            <v>0</v>
          </cell>
          <cell r="S582">
            <v>0</v>
          </cell>
          <cell r="T582">
            <v>0</v>
          </cell>
          <cell r="U582" t="str">
            <v>Rajatised</v>
          </cell>
          <cell r="W582">
            <v>0</v>
          </cell>
          <cell r="X582">
            <v>0</v>
          </cell>
          <cell r="Y582">
            <v>0</v>
          </cell>
        </row>
        <row r="583">
          <cell r="M583">
            <v>0</v>
          </cell>
          <cell r="O583">
            <v>0</v>
          </cell>
          <cell r="P583">
            <v>0</v>
          </cell>
          <cell r="Q583">
            <v>264</v>
          </cell>
          <cell r="R583">
            <v>0</v>
          </cell>
          <cell r="S583">
            <v>0</v>
          </cell>
          <cell r="T583">
            <v>0</v>
          </cell>
          <cell r="U583" t="str">
            <v>Rajatised</v>
          </cell>
          <cell r="W583">
            <v>0</v>
          </cell>
          <cell r="X583">
            <v>0</v>
          </cell>
          <cell r="Y583">
            <v>0</v>
          </cell>
        </row>
        <row r="584">
          <cell r="M584">
            <v>10265</v>
          </cell>
          <cell r="N584">
            <v>421585</v>
          </cell>
          <cell r="O584">
            <v>40</v>
          </cell>
          <cell r="P584">
            <v>2006</v>
          </cell>
          <cell r="Q584">
            <v>265</v>
          </cell>
          <cell r="R584">
            <v>265</v>
          </cell>
          <cell r="S584">
            <v>10265</v>
          </cell>
          <cell r="T584" t="str">
            <v>Rajatised</v>
          </cell>
          <cell r="U584" t="str">
            <v>Rajatised</v>
          </cell>
          <cell r="W584" t="str">
            <v>Sadevee trass Vee tn.</v>
          </cell>
          <cell r="X584" t="str">
            <v>Hooned ja rajatised</v>
          </cell>
          <cell r="Y584" t="str">
            <v>Rajatised2006</v>
          </cell>
        </row>
        <row r="585">
          <cell r="M585">
            <v>0</v>
          </cell>
          <cell r="O585">
            <v>0</v>
          </cell>
          <cell r="P585">
            <v>0</v>
          </cell>
          <cell r="Q585">
            <v>265</v>
          </cell>
          <cell r="R585">
            <v>0</v>
          </cell>
          <cell r="S585">
            <v>0</v>
          </cell>
          <cell r="T585">
            <v>0</v>
          </cell>
          <cell r="U585" t="str">
            <v>Rajatised</v>
          </cell>
          <cell r="W585">
            <v>0</v>
          </cell>
          <cell r="X585">
            <v>0</v>
          </cell>
          <cell r="Y585">
            <v>0</v>
          </cell>
        </row>
        <row r="586">
          <cell r="M586">
            <v>10266</v>
          </cell>
          <cell r="N586">
            <v>567733</v>
          </cell>
          <cell r="O586">
            <v>40</v>
          </cell>
          <cell r="P586">
            <v>2006</v>
          </cell>
          <cell r="Q586">
            <v>266</v>
          </cell>
          <cell r="R586">
            <v>266</v>
          </cell>
          <cell r="S586">
            <v>10266</v>
          </cell>
          <cell r="T586" t="str">
            <v>Rajatised</v>
          </cell>
          <cell r="U586" t="str">
            <v>Rajatised</v>
          </cell>
          <cell r="W586" t="str">
            <v>Veetrass Köie tn.</v>
          </cell>
          <cell r="X586" t="str">
            <v>Hooned ja rajatised</v>
          </cell>
          <cell r="Y586" t="str">
            <v>Rajatised2006</v>
          </cell>
        </row>
        <row r="587">
          <cell r="M587">
            <v>0</v>
          </cell>
          <cell r="O587">
            <v>0</v>
          </cell>
          <cell r="P587">
            <v>0</v>
          </cell>
          <cell r="Q587">
            <v>266</v>
          </cell>
          <cell r="R587">
            <v>0</v>
          </cell>
          <cell r="S587">
            <v>0</v>
          </cell>
          <cell r="T587">
            <v>0</v>
          </cell>
          <cell r="U587" t="str">
            <v>Rajatised</v>
          </cell>
          <cell r="W587">
            <v>0</v>
          </cell>
          <cell r="X587">
            <v>0</v>
          </cell>
          <cell r="Y587">
            <v>0</v>
          </cell>
        </row>
        <row r="588">
          <cell r="M588">
            <v>10267</v>
          </cell>
          <cell r="N588">
            <v>46257</v>
          </cell>
          <cell r="O588">
            <v>40</v>
          </cell>
          <cell r="P588">
            <v>2007</v>
          </cell>
          <cell r="Q588">
            <v>267</v>
          </cell>
          <cell r="R588">
            <v>267</v>
          </cell>
          <cell r="S588">
            <v>10267</v>
          </cell>
          <cell r="T588" t="str">
            <v>Rajatised</v>
          </cell>
          <cell r="U588" t="str">
            <v>Rajatised</v>
          </cell>
          <cell r="W588">
            <v>0</v>
          </cell>
          <cell r="X588" t="str">
            <v>Hooned ja rajatised</v>
          </cell>
          <cell r="Y588" t="str">
            <v>Rajatised2007</v>
          </cell>
        </row>
        <row r="589">
          <cell r="M589">
            <v>0</v>
          </cell>
          <cell r="O589">
            <v>0</v>
          </cell>
          <cell r="P589">
            <v>0</v>
          </cell>
          <cell r="Q589">
            <v>267</v>
          </cell>
          <cell r="R589">
            <v>0</v>
          </cell>
          <cell r="S589">
            <v>0</v>
          </cell>
          <cell r="T589">
            <v>0</v>
          </cell>
          <cell r="U589" t="str">
            <v>Rajatised</v>
          </cell>
          <cell r="W589">
            <v>0</v>
          </cell>
          <cell r="X589">
            <v>0</v>
          </cell>
          <cell r="Y589">
            <v>0</v>
          </cell>
        </row>
        <row r="590">
          <cell r="M590">
            <v>0</v>
          </cell>
          <cell r="O590">
            <v>0</v>
          </cell>
          <cell r="P590">
            <v>0</v>
          </cell>
          <cell r="Q590">
            <v>267</v>
          </cell>
          <cell r="R590">
            <v>0</v>
          </cell>
          <cell r="S590">
            <v>0</v>
          </cell>
          <cell r="T590">
            <v>0</v>
          </cell>
          <cell r="U590" t="str">
            <v>Rajatised</v>
          </cell>
          <cell r="W590">
            <v>0</v>
          </cell>
          <cell r="X590">
            <v>0</v>
          </cell>
          <cell r="Y590">
            <v>0</v>
          </cell>
        </row>
        <row r="591">
          <cell r="M591">
            <v>10268</v>
          </cell>
          <cell r="N591">
            <v>595049</v>
          </cell>
          <cell r="O591">
            <v>40</v>
          </cell>
          <cell r="P591">
            <v>2006</v>
          </cell>
          <cell r="Q591">
            <v>268</v>
          </cell>
          <cell r="R591">
            <v>268</v>
          </cell>
          <cell r="S591">
            <v>10268</v>
          </cell>
          <cell r="T591" t="str">
            <v>Rajatised</v>
          </cell>
          <cell r="U591" t="str">
            <v>Rajatised</v>
          </cell>
          <cell r="W591" t="str">
            <v>Kanal.trass Köie tn.</v>
          </cell>
          <cell r="X591" t="str">
            <v>Hooned ja rajatised</v>
          </cell>
          <cell r="Y591" t="str">
            <v>Rajatised2006</v>
          </cell>
        </row>
        <row r="592">
          <cell r="M592">
            <v>0</v>
          </cell>
          <cell r="O592">
            <v>0</v>
          </cell>
          <cell r="P592">
            <v>0</v>
          </cell>
          <cell r="Q592">
            <v>268</v>
          </cell>
          <cell r="R592">
            <v>0</v>
          </cell>
          <cell r="S592">
            <v>0</v>
          </cell>
          <cell r="T592">
            <v>0</v>
          </cell>
          <cell r="U592" t="str">
            <v>Rajatised</v>
          </cell>
          <cell r="W592">
            <v>0</v>
          </cell>
          <cell r="X592">
            <v>0</v>
          </cell>
          <cell r="Y592">
            <v>0</v>
          </cell>
        </row>
        <row r="593">
          <cell r="M593">
            <v>10269</v>
          </cell>
          <cell r="N593">
            <v>46257</v>
          </cell>
          <cell r="O593">
            <v>40</v>
          </cell>
          <cell r="P593">
            <v>2007</v>
          </cell>
          <cell r="Q593">
            <v>269</v>
          </cell>
          <cell r="R593">
            <v>269</v>
          </cell>
          <cell r="S593">
            <v>10269</v>
          </cell>
          <cell r="T593" t="str">
            <v>Rajatised</v>
          </cell>
          <cell r="U593" t="str">
            <v>Rajatised</v>
          </cell>
          <cell r="W593">
            <v>0</v>
          </cell>
          <cell r="X593" t="str">
            <v>Hooned ja rajatised</v>
          </cell>
          <cell r="Y593" t="str">
            <v>Rajatised2007</v>
          </cell>
        </row>
        <row r="594">
          <cell r="M594">
            <v>0</v>
          </cell>
          <cell r="O594">
            <v>0</v>
          </cell>
          <cell r="P594">
            <v>0</v>
          </cell>
          <cell r="Q594">
            <v>269</v>
          </cell>
          <cell r="R594">
            <v>0</v>
          </cell>
          <cell r="S594">
            <v>0</v>
          </cell>
          <cell r="T594">
            <v>0</v>
          </cell>
          <cell r="U594" t="str">
            <v>Rajatised</v>
          </cell>
          <cell r="W594">
            <v>0</v>
          </cell>
          <cell r="X594">
            <v>0</v>
          </cell>
          <cell r="Y594">
            <v>0</v>
          </cell>
        </row>
        <row r="595">
          <cell r="M595">
            <v>0</v>
          </cell>
          <cell r="O595">
            <v>0</v>
          </cell>
          <cell r="P595">
            <v>0</v>
          </cell>
          <cell r="Q595">
            <v>269</v>
          </cell>
          <cell r="R595">
            <v>0</v>
          </cell>
          <cell r="S595">
            <v>0</v>
          </cell>
          <cell r="T595">
            <v>0</v>
          </cell>
          <cell r="U595" t="str">
            <v>Rajatised</v>
          </cell>
          <cell r="W595">
            <v>0</v>
          </cell>
          <cell r="X595">
            <v>0</v>
          </cell>
          <cell r="Y595">
            <v>0</v>
          </cell>
        </row>
        <row r="596">
          <cell r="M596">
            <v>10270</v>
          </cell>
          <cell r="N596">
            <v>526126</v>
          </cell>
          <cell r="O596">
            <v>40</v>
          </cell>
          <cell r="P596">
            <v>2006</v>
          </cell>
          <cell r="Q596">
            <v>270</v>
          </cell>
          <cell r="R596">
            <v>270</v>
          </cell>
          <cell r="S596">
            <v>10270</v>
          </cell>
          <cell r="T596" t="str">
            <v>Rajatised</v>
          </cell>
          <cell r="U596" t="str">
            <v>Rajatised</v>
          </cell>
          <cell r="W596" t="str">
            <v>Sadevee trass Köie tn.</v>
          </cell>
          <cell r="X596" t="str">
            <v>Hooned ja rajatised</v>
          </cell>
          <cell r="Y596" t="str">
            <v>Rajatised2006</v>
          </cell>
        </row>
        <row r="597">
          <cell r="M597">
            <v>0</v>
          </cell>
          <cell r="O597">
            <v>0</v>
          </cell>
          <cell r="P597">
            <v>0</v>
          </cell>
          <cell r="Q597">
            <v>270</v>
          </cell>
          <cell r="R597">
            <v>0</v>
          </cell>
          <cell r="S597">
            <v>0</v>
          </cell>
          <cell r="T597">
            <v>0</v>
          </cell>
          <cell r="U597" t="str">
            <v>Rajatised</v>
          </cell>
          <cell r="W597">
            <v>0</v>
          </cell>
          <cell r="X597">
            <v>0</v>
          </cell>
          <cell r="Y597">
            <v>0</v>
          </cell>
        </row>
        <row r="598">
          <cell r="M598">
            <v>10271</v>
          </cell>
          <cell r="N598">
            <v>465992</v>
          </cell>
          <cell r="O598">
            <v>40</v>
          </cell>
          <cell r="P598">
            <v>2006</v>
          </cell>
          <cell r="Q598">
            <v>271</v>
          </cell>
          <cell r="R598">
            <v>271</v>
          </cell>
          <cell r="S598">
            <v>10271</v>
          </cell>
          <cell r="T598" t="str">
            <v>Rajatised</v>
          </cell>
          <cell r="U598" t="str">
            <v>Rajatised</v>
          </cell>
          <cell r="W598" t="str">
            <v>Veetrass Mesipuu tn.</v>
          </cell>
          <cell r="X598" t="str">
            <v>Hooned ja rajatised</v>
          </cell>
          <cell r="Y598" t="str">
            <v>Rajatised2006</v>
          </cell>
        </row>
        <row r="599">
          <cell r="M599">
            <v>0</v>
          </cell>
          <cell r="O599">
            <v>0</v>
          </cell>
          <cell r="P599">
            <v>0</v>
          </cell>
          <cell r="Q599">
            <v>271</v>
          </cell>
          <cell r="R599">
            <v>0</v>
          </cell>
          <cell r="S599">
            <v>0</v>
          </cell>
          <cell r="T599">
            <v>0</v>
          </cell>
          <cell r="U599" t="str">
            <v>Rajatised</v>
          </cell>
          <cell r="W599">
            <v>0</v>
          </cell>
          <cell r="X599">
            <v>0</v>
          </cell>
          <cell r="Y599">
            <v>0</v>
          </cell>
        </row>
        <row r="600">
          <cell r="M600">
            <v>10272</v>
          </cell>
          <cell r="N600">
            <v>485408</v>
          </cell>
          <cell r="O600">
            <v>40</v>
          </cell>
          <cell r="P600">
            <v>2006</v>
          </cell>
          <cell r="Q600">
            <v>272</v>
          </cell>
          <cell r="R600">
            <v>272</v>
          </cell>
          <cell r="S600">
            <v>10272</v>
          </cell>
          <cell r="T600" t="str">
            <v>Rajatised</v>
          </cell>
          <cell r="U600" t="str">
            <v>Rajatised</v>
          </cell>
          <cell r="W600" t="str">
            <v>Kanal. trass Mesipuu tn.</v>
          </cell>
          <cell r="X600" t="str">
            <v>Hooned ja rajatised</v>
          </cell>
          <cell r="Y600" t="str">
            <v>Rajatised2006</v>
          </cell>
        </row>
        <row r="601">
          <cell r="M601">
            <v>0</v>
          </cell>
          <cell r="O601">
            <v>0</v>
          </cell>
          <cell r="P601">
            <v>0</v>
          </cell>
          <cell r="Q601">
            <v>272</v>
          </cell>
          <cell r="R601">
            <v>0</v>
          </cell>
          <cell r="S601">
            <v>0</v>
          </cell>
          <cell r="T601">
            <v>0</v>
          </cell>
          <cell r="U601" t="str">
            <v>Rajatised</v>
          </cell>
          <cell r="W601">
            <v>0</v>
          </cell>
          <cell r="X601">
            <v>0</v>
          </cell>
          <cell r="Y601">
            <v>0</v>
          </cell>
        </row>
        <row r="602">
          <cell r="M602">
            <v>10273</v>
          </cell>
          <cell r="N602">
            <v>468414</v>
          </cell>
          <cell r="O602">
            <v>40</v>
          </cell>
          <cell r="P602">
            <v>2006</v>
          </cell>
          <cell r="Q602">
            <v>273</v>
          </cell>
          <cell r="R602">
            <v>273</v>
          </cell>
          <cell r="S602">
            <v>10273</v>
          </cell>
          <cell r="T602" t="str">
            <v>Rajatised</v>
          </cell>
          <cell r="U602" t="str">
            <v>Rajatised</v>
          </cell>
          <cell r="W602" t="str">
            <v>Sadevee trass Mesipuu tn.</v>
          </cell>
          <cell r="X602" t="str">
            <v>Hooned ja rajatised</v>
          </cell>
          <cell r="Y602" t="str">
            <v>Rajatised2006</v>
          </cell>
        </row>
        <row r="603">
          <cell r="M603">
            <v>0</v>
          </cell>
          <cell r="O603">
            <v>0</v>
          </cell>
          <cell r="P603">
            <v>0</v>
          </cell>
          <cell r="Q603">
            <v>273</v>
          </cell>
          <cell r="R603">
            <v>0</v>
          </cell>
          <cell r="S603">
            <v>0</v>
          </cell>
          <cell r="T603">
            <v>0</v>
          </cell>
          <cell r="U603" t="str">
            <v>Rajatised</v>
          </cell>
          <cell r="W603">
            <v>0</v>
          </cell>
          <cell r="X603">
            <v>0</v>
          </cell>
          <cell r="Y603">
            <v>0</v>
          </cell>
        </row>
        <row r="604">
          <cell r="M604">
            <v>10274</v>
          </cell>
          <cell r="N604">
            <v>1836096</v>
          </cell>
          <cell r="O604">
            <v>40</v>
          </cell>
          <cell r="P604">
            <v>2006</v>
          </cell>
          <cell r="Q604">
            <v>274</v>
          </cell>
          <cell r="R604">
            <v>274</v>
          </cell>
          <cell r="S604">
            <v>10274</v>
          </cell>
          <cell r="T604" t="str">
            <v>Rajatised</v>
          </cell>
          <cell r="U604" t="str">
            <v>Rajatised</v>
          </cell>
          <cell r="W604" t="str">
            <v>Veetrass Vee ja Tähe vaheline</v>
          </cell>
          <cell r="X604" t="str">
            <v>Hooned ja rajatised</v>
          </cell>
          <cell r="Y604" t="str">
            <v>Rajatised2006</v>
          </cell>
        </row>
        <row r="605">
          <cell r="M605">
            <v>0</v>
          </cell>
          <cell r="O605">
            <v>0</v>
          </cell>
          <cell r="P605">
            <v>0</v>
          </cell>
          <cell r="Q605">
            <v>274</v>
          </cell>
          <cell r="R605">
            <v>0</v>
          </cell>
          <cell r="S605">
            <v>0</v>
          </cell>
          <cell r="T605">
            <v>0</v>
          </cell>
          <cell r="U605" t="str">
            <v>Rajatised</v>
          </cell>
          <cell r="W605">
            <v>0</v>
          </cell>
          <cell r="X605">
            <v>0</v>
          </cell>
          <cell r="Y605">
            <v>0</v>
          </cell>
        </row>
        <row r="606">
          <cell r="M606">
            <v>10275</v>
          </cell>
          <cell r="N606">
            <v>2003112</v>
          </cell>
          <cell r="O606">
            <v>40</v>
          </cell>
          <cell r="P606">
            <v>2006</v>
          </cell>
          <cell r="Q606">
            <v>275</v>
          </cell>
          <cell r="R606">
            <v>275</v>
          </cell>
          <cell r="S606">
            <v>10275</v>
          </cell>
          <cell r="T606" t="str">
            <v>Rajatised</v>
          </cell>
          <cell r="U606" t="str">
            <v>Rajatised</v>
          </cell>
          <cell r="W606" t="str">
            <v>Kanal.trass Vee ja Tähe vaheline</v>
          </cell>
          <cell r="X606" t="str">
            <v>Hooned ja rajatised</v>
          </cell>
          <cell r="Y606" t="str">
            <v>Rajatised2006</v>
          </cell>
        </row>
        <row r="607">
          <cell r="M607">
            <v>0</v>
          </cell>
          <cell r="O607">
            <v>0</v>
          </cell>
          <cell r="P607">
            <v>0</v>
          </cell>
          <cell r="Q607">
            <v>275</v>
          </cell>
          <cell r="R607">
            <v>0</v>
          </cell>
          <cell r="S607">
            <v>0</v>
          </cell>
          <cell r="T607">
            <v>0</v>
          </cell>
          <cell r="U607" t="str">
            <v>Rajatised</v>
          </cell>
          <cell r="W607">
            <v>0</v>
          </cell>
          <cell r="X607">
            <v>0</v>
          </cell>
          <cell r="Y607">
            <v>0</v>
          </cell>
        </row>
        <row r="608">
          <cell r="M608">
            <v>10276</v>
          </cell>
          <cell r="N608">
            <v>2299552</v>
          </cell>
          <cell r="O608">
            <v>40</v>
          </cell>
          <cell r="P608">
            <v>2006</v>
          </cell>
          <cell r="Q608">
            <v>276</v>
          </cell>
          <cell r="R608">
            <v>276</v>
          </cell>
          <cell r="S608">
            <v>10276</v>
          </cell>
          <cell r="T608" t="str">
            <v>Rajatised</v>
          </cell>
          <cell r="U608" t="str">
            <v>Rajatised</v>
          </cell>
          <cell r="W608" t="str">
            <v>Sadevee trass Vee ja Tähe vaheline</v>
          </cell>
          <cell r="X608" t="str">
            <v>Hooned ja rajatised</v>
          </cell>
          <cell r="Y608" t="str">
            <v>Rajatised2006</v>
          </cell>
        </row>
        <row r="609">
          <cell r="M609">
            <v>0</v>
          </cell>
          <cell r="O609">
            <v>0</v>
          </cell>
          <cell r="P609">
            <v>0</v>
          </cell>
          <cell r="Q609">
            <v>276</v>
          </cell>
          <cell r="R609">
            <v>0</v>
          </cell>
          <cell r="S609">
            <v>0</v>
          </cell>
          <cell r="T609">
            <v>0</v>
          </cell>
          <cell r="U609" t="str">
            <v>Rajatised</v>
          </cell>
          <cell r="W609">
            <v>0</v>
          </cell>
          <cell r="X609">
            <v>0</v>
          </cell>
          <cell r="Y609">
            <v>0</v>
          </cell>
        </row>
        <row r="610">
          <cell r="M610">
            <v>10277</v>
          </cell>
          <cell r="N610">
            <v>105584</v>
          </cell>
          <cell r="O610">
            <v>40</v>
          </cell>
          <cell r="P610">
            <v>2006</v>
          </cell>
          <cell r="Q610">
            <v>277</v>
          </cell>
          <cell r="R610">
            <v>277</v>
          </cell>
          <cell r="S610">
            <v>10277</v>
          </cell>
          <cell r="T610" t="str">
            <v>Rajatised</v>
          </cell>
          <cell r="U610" t="str">
            <v>Rajatised</v>
          </cell>
          <cell r="W610" t="str">
            <v>Veetrass Väike-Köie</v>
          </cell>
          <cell r="X610" t="str">
            <v>Hooned ja rajatised</v>
          </cell>
          <cell r="Y610" t="str">
            <v>Rajatised2006</v>
          </cell>
        </row>
        <row r="611">
          <cell r="M611">
            <v>0</v>
          </cell>
          <cell r="O611">
            <v>0</v>
          </cell>
          <cell r="P611">
            <v>0</v>
          </cell>
          <cell r="Q611">
            <v>277</v>
          </cell>
          <cell r="R611">
            <v>0</v>
          </cell>
          <cell r="S611">
            <v>0</v>
          </cell>
          <cell r="T611">
            <v>0</v>
          </cell>
          <cell r="U611" t="str">
            <v>Rajatised</v>
          </cell>
          <cell r="W611">
            <v>0</v>
          </cell>
          <cell r="X611">
            <v>0</v>
          </cell>
          <cell r="Y611">
            <v>0</v>
          </cell>
        </row>
        <row r="612">
          <cell r="M612">
            <v>10278</v>
          </cell>
          <cell r="N612">
            <v>127326</v>
          </cell>
          <cell r="O612">
            <v>40</v>
          </cell>
          <cell r="P612">
            <v>2006</v>
          </cell>
          <cell r="Q612">
            <v>278</v>
          </cell>
          <cell r="R612">
            <v>278</v>
          </cell>
          <cell r="S612">
            <v>10278</v>
          </cell>
          <cell r="T612" t="str">
            <v>Rajatised</v>
          </cell>
          <cell r="U612" t="str">
            <v>Rajatised</v>
          </cell>
          <cell r="W612" t="str">
            <v>Kanal.trass Väike- Köie</v>
          </cell>
          <cell r="X612" t="str">
            <v>Hooned ja rajatised</v>
          </cell>
          <cell r="Y612" t="str">
            <v>Rajatised2006</v>
          </cell>
        </row>
        <row r="613">
          <cell r="M613">
            <v>0</v>
          </cell>
          <cell r="O613">
            <v>0</v>
          </cell>
          <cell r="P613">
            <v>0</v>
          </cell>
          <cell r="Q613">
            <v>278</v>
          </cell>
          <cell r="R613">
            <v>0</v>
          </cell>
          <cell r="S613">
            <v>0</v>
          </cell>
          <cell r="T613">
            <v>0</v>
          </cell>
          <cell r="U613" t="str">
            <v>Rajatised</v>
          </cell>
          <cell r="W613">
            <v>0</v>
          </cell>
          <cell r="X613">
            <v>0</v>
          </cell>
          <cell r="Y613">
            <v>0</v>
          </cell>
        </row>
        <row r="614">
          <cell r="M614">
            <v>10279</v>
          </cell>
          <cell r="N614">
            <v>648639</v>
          </cell>
          <cell r="O614">
            <v>40</v>
          </cell>
          <cell r="P614">
            <v>2006</v>
          </cell>
          <cell r="Q614">
            <v>279</v>
          </cell>
          <cell r="R614">
            <v>279</v>
          </cell>
          <cell r="S614">
            <v>10279</v>
          </cell>
          <cell r="T614" t="str">
            <v>Rajatised</v>
          </cell>
          <cell r="U614" t="str">
            <v>Rajatised</v>
          </cell>
          <cell r="W614" t="str">
            <v>Veetrass Põllu tn.</v>
          </cell>
          <cell r="X614" t="str">
            <v>Hooned ja rajatised</v>
          </cell>
          <cell r="Y614" t="str">
            <v>Rajatised2006</v>
          </cell>
        </row>
        <row r="615">
          <cell r="M615">
            <v>0</v>
          </cell>
          <cell r="O615">
            <v>0</v>
          </cell>
          <cell r="P615">
            <v>0</v>
          </cell>
          <cell r="Q615">
            <v>279</v>
          </cell>
          <cell r="R615">
            <v>0</v>
          </cell>
          <cell r="S615">
            <v>0</v>
          </cell>
          <cell r="T615">
            <v>0</v>
          </cell>
          <cell r="U615" t="str">
            <v>Rajatised</v>
          </cell>
          <cell r="W615">
            <v>0</v>
          </cell>
          <cell r="X615">
            <v>0</v>
          </cell>
          <cell r="Y615">
            <v>0</v>
          </cell>
        </row>
        <row r="616">
          <cell r="M616">
            <v>10280</v>
          </cell>
          <cell r="N616">
            <v>339358</v>
          </cell>
          <cell r="O616">
            <v>40</v>
          </cell>
          <cell r="P616">
            <v>2007</v>
          </cell>
          <cell r="Q616">
            <v>280</v>
          </cell>
          <cell r="R616">
            <v>280</v>
          </cell>
          <cell r="S616">
            <v>10280</v>
          </cell>
          <cell r="T616" t="str">
            <v>Rajatised</v>
          </cell>
          <cell r="U616" t="str">
            <v>Rajatised</v>
          </cell>
          <cell r="W616">
            <v>0</v>
          </cell>
          <cell r="X616" t="str">
            <v>Hooned ja rajatised</v>
          </cell>
          <cell r="Y616" t="str">
            <v>Rajatised2007</v>
          </cell>
        </row>
        <row r="617">
          <cell r="M617">
            <v>0</v>
          </cell>
          <cell r="O617">
            <v>0</v>
          </cell>
          <cell r="P617">
            <v>0</v>
          </cell>
          <cell r="Q617">
            <v>280</v>
          </cell>
          <cell r="R617">
            <v>0</v>
          </cell>
          <cell r="S617">
            <v>0</v>
          </cell>
          <cell r="T617">
            <v>0</v>
          </cell>
          <cell r="U617" t="str">
            <v>Rajatised</v>
          </cell>
          <cell r="W617">
            <v>0</v>
          </cell>
          <cell r="X617">
            <v>0</v>
          </cell>
          <cell r="Y617">
            <v>0</v>
          </cell>
        </row>
        <row r="618">
          <cell r="M618">
            <v>0</v>
          </cell>
          <cell r="O618">
            <v>0</v>
          </cell>
          <cell r="P618">
            <v>0</v>
          </cell>
          <cell r="Q618">
            <v>280</v>
          </cell>
          <cell r="R618">
            <v>0</v>
          </cell>
          <cell r="S618">
            <v>0</v>
          </cell>
          <cell r="T618">
            <v>0</v>
          </cell>
          <cell r="U618" t="str">
            <v>Rajatised</v>
          </cell>
          <cell r="W618">
            <v>0</v>
          </cell>
          <cell r="X618">
            <v>0</v>
          </cell>
          <cell r="Y618">
            <v>0</v>
          </cell>
        </row>
        <row r="619">
          <cell r="M619">
            <v>10281</v>
          </cell>
          <cell r="N619">
            <v>670332</v>
          </cell>
          <cell r="O619">
            <v>40</v>
          </cell>
          <cell r="P619">
            <v>2006</v>
          </cell>
          <cell r="Q619">
            <v>281</v>
          </cell>
          <cell r="R619">
            <v>281</v>
          </cell>
          <cell r="S619">
            <v>10281</v>
          </cell>
          <cell r="T619" t="str">
            <v>Rajatised</v>
          </cell>
          <cell r="U619" t="str">
            <v>Rajatised</v>
          </cell>
          <cell r="W619" t="str">
            <v>Kanal. trass Põllu tn.</v>
          </cell>
          <cell r="X619" t="str">
            <v>Hooned ja rajatised</v>
          </cell>
          <cell r="Y619" t="str">
            <v>Rajatised2006</v>
          </cell>
        </row>
        <row r="620">
          <cell r="M620">
            <v>0</v>
          </cell>
          <cell r="O620">
            <v>0</v>
          </cell>
          <cell r="P620">
            <v>0</v>
          </cell>
          <cell r="Q620">
            <v>281</v>
          </cell>
          <cell r="R620">
            <v>0</v>
          </cell>
          <cell r="S620">
            <v>0</v>
          </cell>
          <cell r="T620">
            <v>0</v>
          </cell>
          <cell r="U620" t="str">
            <v>Rajatised</v>
          </cell>
          <cell r="W620">
            <v>0</v>
          </cell>
          <cell r="X620">
            <v>0</v>
          </cell>
          <cell r="Y620">
            <v>0</v>
          </cell>
        </row>
        <row r="621">
          <cell r="M621">
            <v>10282</v>
          </cell>
          <cell r="N621">
            <v>339358</v>
          </cell>
          <cell r="O621">
            <v>40</v>
          </cell>
          <cell r="P621">
            <v>2007</v>
          </cell>
          <cell r="Q621">
            <v>282</v>
          </cell>
          <cell r="R621">
            <v>282</v>
          </cell>
          <cell r="S621">
            <v>10282</v>
          </cell>
          <cell r="T621" t="str">
            <v>Rajatised</v>
          </cell>
          <cell r="U621" t="str">
            <v>Rajatised</v>
          </cell>
          <cell r="W621">
            <v>0</v>
          </cell>
          <cell r="X621" t="str">
            <v>Hooned ja rajatised</v>
          </cell>
          <cell r="Y621" t="str">
            <v>Rajatised2007</v>
          </cell>
        </row>
        <row r="622">
          <cell r="M622">
            <v>0</v>
          </cell>
          <cell r="O622">
            <v>0</v>
          </cell>
          <cell r="P622">
            <v>0</v>
          </cell>
          <cell r="Q622">
            <v>282</v>
          </cell>
          <cell r="R622">
            <v>0</v>
          </cell>
          <cell r="S622">
            <v>0</v>
          </cell>
          <cell r="T622">
            <v>0</v>
          </cell>
          <cell r="U622" t="str">
            <v>Rajatised</v>
          </cell>
          <cell r="W622">
            <v>0</v>
          </cell>
          <cell r="X622">
            <v>0</v>
          </cell>
          <cell r="Y622">
            <v>0</v>
          </cell>
        </row>
        <row r="623">
          <cell r="M623">
            <v>0</v>
          </cell>
          <cell r="O623">
            <v>0</v>
          </cell>
          <cell r="P623">
            <v>0</v>
          </cell>
          <cell r="Q623">
            <v>282</v>
          </cell>
          <cell r="R623">
            <v>0</v>
          </cell>
          <cell r="S623">
            <v>0</v>
          </cell>
          <cell r="T623">
            <v>0</v>
          </cell>
          <cell r="U623" t="str">
            <v>Rajatised</v>
          </cell>
          <cell r="W623">
            <v>0</v>
          </cell>
          <cell r="X623">
            <v>0</v>
          </cell>
          <cell r="Y623">
            <v>0</v>
          </cell>
        </row>
        <row r="624">
          <cell r="M624">
            <v>10283</v>
          </cell>
          <cell r="N624">
            <v>584184</v>
          </cell>
          <cell r="O624">
            <v>40</v>
          </cell>
          <cell r="P624">
            <v>2006</v>
          </cell>
          <cell r="Q624">
            <v>283</v>
          </cell>
          <cell r="R624">
            <v>283</v>
          </cell>
          <cell r="S624">
            <v>10283</v>
          </cell>
          <cell r="T624" t="str">
            <v>Rajatised</v>
          </cell>
          <cell r="U624" t="str">
            <v>Rajatised</v>
          </cell>
          <cell r="W624" t="str">
            <v>Sadevee trass Põllu tn.</v>
          </cell>
          <cell r="X624" t="str">
            <v>Hooned ja rajatised</v>
          </cell>
          <cell r="Y624" t="str">
            <v>Rajatised2006</v>
          </cell>
        </row>
        <row r="625">
          <cell r="M625">
            <v>0</v>
          </cell>
          <cell r="O625">
            <v>0</v>
          </cell>
          <cell r="P625">
            <v>0</v>
          </cell>
          <cell r="Q625">
            <v>283</v>
          </cell>
          <cell r="R625">
            <v>0</v>
          </cell>
          <cell r="S625">
            <v>0</v>
          </cell>
          <cell r="T625">
            <v>0</v>
          </cell>
          <cell r="U625" t="str">
            <v>Rajatised</v>
          </cell>
          <cell r="W625">
            <v>0</v>
          </cell>
          <cell r="X625">
            <v>0</v>
          </cell>
          <cell r="Y625">
            <v>0</v>
          </cell>
        </row>
        <row r="626">
          <cell r="M626">
            <v>10284</v>
          </cell>
          <cell r="N626">
            <v>2122925</v>
          </cell>
          <cell r="O626">
            <v>40</v>
          </cell>
          <cell r="P626">
            <v>2006</v>
          </cell>
          <cell r="Q626">
            <v>284</v>
          </cell>
          <cell r="R626">
            <v>284</v>
          </cell>
          <cell r="S626">
            <v>10284</v>
          </cell>
          <cell r="T626" t="str">
            <v>Rajatised</v>
          </cell>
          <cell r="U626" t="str">
            <v>Rajatised</v>
          </cell>
          <cell r="W626" t="str">
            <v>Veetrass Lai tn.</v>
          </cell>
          <cell r="X626" t="str">
            <v>Hooned ja rajatised</v>
          </cell>
          <cell r="Y626" t="str">
            <v>Rajatised2006</v>
          </cell>
        </row>
        <row r="627">
          <cell r="M627">
            <v>0</v>
          </cell>
          <cell r="O627">
            <v>0</v>
          </cell>
          <cell r="P627">
            <v>0</v>
          </cell>
          <cell r="Q627">
            <v>284</v>
          </cell>
          <cell r="R627">
            <v>0</v>
          </cell>
          <cell r="S627">
            <v>0</v>
          </cell>
          <cell r="T627">
            <v>0</v>
          </cell>
          <cell r="U627" t="str">
            <v>Rajatised</v>
          </cell>
          <cell r="W627">
            <v>0</v>
          </cell>
          <cell r="X627">
            <v>0</v>
          </cell>
          <cell r="Y627">
            <v>0</v>
          </cell>
        </row>
        <row r="628">
          <cell r="M628">
            <v>10285</v>
          </cell>
          <cell r="N628">
            <v>588387</v>
          </cell>
          <cell r="O628">
            <v>40</v>
          </cell>
          <cell r="P628">
            <v>2007</v>
          </cell>
          <cell r="Q628">
            <v>285</v>
          </cell>
          <cell r="R628">
            <v>285</v>
          </cell>
          <cell r="S628">
            <v>10285</v>
          </cell>
          <cell r="T628" t="str">
            <v>Rajatised</v>
          </cell>
          <cell r="U628" t="str">
            <v>Rajatised</v>
          </cell>
          <cell r="W628">
            <v>0</v>
          </cell>
          <cell r="X628" t="str">
            <v>Hooned ja rajatised</v>
          </cell>
          <cell r="Y628" t="str">
            <v>Rajatised2007</v>
          </cell>
        </row>
        <row r="629">
          <cell r="M629">
            <v>0</v>
          </cell>
          <cell r="O629">
            <v>0</v>
          </cell>
          <cell r="P629">
            <v>0</v>
          </cell>
          <cell r="Q629">
            <v>285</v>
          </cell>
          <cell r="R629">
            <v>0</v>
          </cell>
          <cell r="S629">
            <v>0</v>
          </cell>
          <cell r="T629">
            <v>0</v>
          </cell>
          <cell r="U629" t="str">
            <v>Rajatised</v>
          </cell>
          <cell r="W629">
            <v>0</v>
          </cell>
          <cell r="X629">
            <v>0</v>
          </cell>
          <cell r="Y629">
            <v>0</v>
          </cell>
        </row>
        <row r="630">
          <cell r="M630">
            <v>0</v>
          </cell>
          <cell r="O630">
            <v>0</v>
          </cell>
          <cell r="P630">
            <v>0</v>
          </cell>
          <cell r="Q630">
            <v>285</v>
          </cell>
          <cell r="R630">
            <v>0</v>
          </cell>
          <cell r="S630">
            <v>0</v>
          </cell>
          <cell r="T630">
            <v>0</v>
          </cell>
          <cell r="U630" t="str">
            <v>Rajatised</v>
          </cell>
          <cell r="W630">
            <v>0</v>
          </cell>
          <cell r="X630">
            <v>0</v>
          </cell>
          <cell r="Y630">
            <v>0</v>
          </cell>
        </row>
        <row r="631">
          <cell r="M631">
            <v>10286</v>
          </cell>
          <cell r="N631">
            <v>2120985</v>
          </cell>
          <cell r="O631">
            <v>40</v>
          </cell>
          <cell r="P631">
            <v>2006</v>
          </cell>
          <cell r="Q631">
            <v>286</v>
          </cell>
          <cell r="R631">
            <v>286</v>
          </cell>
          <cell r="S631">
            <v>10286</v>
          </cell>
          <cell r="T631" t="str">
            <v>Rajatised</v>
          </cell>
          <cell r="U631" t="str">
            <v>Rajatised</v>
          </cell>
          <cell r="W631" t="str">
            <v>Kanal. trass Lai tn.</v>
          </cell>
          <cell r="X631" t="str">
            <v>Hooned ja rajatised</v>
          </cell>
          <cell r="Y631" t="str">
            <v>Rajatised2006</v>
          </cell>
        </row>
        <row r="632">
          <cell r="M632">
            <v>0</v>
          </cell>
          <cell r="O632">
            <v>0</v>
          </cell>
          <cell r="P632">
            <v>0</v>
          </cell>
          <cell r="Q632">
            <v>286</v>
          </cell>
          <cell r="R632">
            <v>0</v>
          </cell>
          <cell r="S632">
            <v>0</v>
          </cell>
          <cell r="T632">
            <v>0</v>
          </cell>
          <cell r="U632" t="str">
            <v>Rajatised</v>
          </cell>
          <cell r="W632">
            <v>0</v>
          </cell>
          <cell r="X632">
            <v>0</v>
          </cell>
          <cell r="Y632">
            <v>0</v>
          </cell>
        </row>
        <row r="633">
          <cell r="M633">
            <v>10287</v>
          </cell>
          <cell r="N633">
            <v>588387</v>
          </cell>
          <cell r="O633">
            <v>40</v>
          </cell>
          <cell r="P633">
            <v>2007</v>
          </cell>
          <cell r="Q633">
            <v>287</v>
          </cell>
          <cell r="R633">
            <v>287</v>
          </cell>
          <cell r="S633">
            <v>10287</v>
          </cell>
          <cell r="T633" t="str">
            <v>Rajatised</v>
          </cell>
          <cell r="U633" t="str">
            <v>Rajatised</v>
          </cell>
          <cell r="W633">
            <v>0</v>
          </cell>
          <cell r="X633" t="str">
            <v>Hooned ja rajatised</v>
          </cell>
          <cell r="Y633" t="str">
            <v>Rajatised2007</v>
          </cell>
        </row>
        <row r="634">
          <cell r="M634">
            <v>0</v>
          </cell>
          <cell r="O634">
            <v>0</v>
          </cell>
          <cell r="P634">
            <v>0</v>
          </cell>
          <cell r="Q634">
            <v>287</v>
          </cell>
          <cell r="R634">
            <v>0</v>
          </cell>
          <cell r="S634">
            <v>0</v>
          </cell>
          <cell r="T634">
            <v>0</v>
          </cell>
          <cell r="U634" t="str">
            <v>Rajatised</v>
          </cell>
          <cell r="W634">
            <v>0</v>
          </cell>
          <cell r="X634">
            <v>0</v>
          </cell>
          <cell r="Y634">
            <v>0</v>
          </cell>
        </row>
        <row r="635">
          <cell r="M635">
            <v>0</v>
          </cell>
          <cell r="O635">
            <v>0</v>
          </cell>
          <cell r="P635">
            <v>0</v>
          </cell>
          <cell r="Q635">
            <v>287</v>
          </cell>
          <cell r="R635">
            <v>0</v>
          </cell>
          <cell r="S635">
            <v>0</v>
          </cell>
          <cell r="T635">
            <v>0</v>
          </cell>
          <cell r="U635" t="str">
            <v>Rajatised</v>
          </cell>
          <cell r="W635">
            <v>0</v>
          </cell>
          <cell r="X635">
            <v>0</v>
          </cell>
          <cell r="Y635">
            <v>0</v>
          </cell>
        </row>
        <row r="636">
          <cell r="M636">
            <v>10288</v>
          </cell>
          <cell r="N636">
            <v>1259332</v>
          </cell>
          <cell r="O636">
            <v>40</v>
          </cell>
          <cell r="P636">
            <v>2006</v>
          </cell>
          <cell r="Q636">
            <v>288</v>
          </cell>
          <cell r="R636">
            <v>288</v>
          </cell>
          <cell r="S636">
            <v>10288</v>
          </cell>
          <cell r="T636" t="str">
            <v>Rajatised</v>
          </cell>
          <cell r="U636" t="str">
            <v>Rajatised</v>
          </cell>
          <cell r="W636" t="str">
            <v>Sadevee trass Lai tn.</v>
          </cell>
          <cell r="X636" t="str">
            <v>Hooned ja rajatised</v>
          </cell>
          <cell r="Y636" t="str">
            <v>Rajatised2006</v>
          </cell>
        </row>
        <row r="637">
          <cell r="M637">
            <v>0</v>
          </cell>
          <cell r="O637">
            <v>0</v>
          </cell>
          <cell r="P637">
            <v>0</v>
          </cell>
          <cell r="Q637">
            <v>288</v>
          </cell>
          <cell r="R637">
            <v>0</v>
          </cell>
          <cell r="S637">
            <v>0</v>
          </cell>
          <cell r="T637">
            <v>0</v>
          </cell>
          <cell r="U637" t="str">
            <v>Rajatised</v>
          </cell>
          <cell r="W637">
            <v>0</v>
          </cell>
          <cell r="X637">
            <v>0</v>
          </cell>
          <cell r="Y637">
            <v>0</v>
          </cell>
        </row>
        <row r="638">
          <cell r="M638">
            <v>10289</v>
          </cell>
          <cell r="N638">
            <v>202435</v>
          </cell>
          <cell r="O638">
            <v>40</v>
          </cell>
          <cell r="P638">
            <v>2006</v>
          </cell>
          <cell r="Q638">
            <v>289</v>
          </cell>
          <cell r="R638">
            <v>289</v>
          </cell>
          <cell r="S638">
            <v>10289</v>
          </cell>
          <cell r="T638" t="str">
            <v>Rajatised</v>
          </cell>
          <cell r="U638" t="str">
            <v>Rajatised</v>
          </cell>
          <cell r="W638" t="str">
            <v>Veetrass Uus tn.</v>
          </cell>
          <cell r="X638" t="str">
            <v>Hooned ja rajatised</v>
          </cell>
          <cell r="Y638" t="str">
            <v>Rajatised2006</v>
          </cell>
        </row>
        <row r="639">
          <cell r="M639">
            <v>0</v>
          </cell>
          <cell r="O639">
            <v>0</v>
          </cell>
          <cell r="P639">
            <v>0</v>
          </cell>
          <cell r="Q639">
            <v>289</v>
          </cell>
          <cell r="R639">
            <v>0</v>
          </cell>
          <cell r="S639">
            <v>0</v>
          </cell>
          <cell r="T639">
            <v>0</v>
          </cell>
          <cell r="U639" t="str">
            <v>Rajatised</v>
          </cell>
          <cell r="W639">
            <v>0</v>
          </cell>
          <cell r="X639">
            <v>0</v>
          </cell>
          <cell r="Y639">
            <v>0</v>
          </cell>
        </row>
        <row r="640">
          <cell r="M640">
            <v>10290</v>
          </cell>
          <cell r="N640">
            <v>200934</v>
          </cell>
          <cell r="O640">
            <v>40</v>
          </cell>
          <cell r="P640">
            <v>2006</v>
          </cell>
          <cell r="Q640">
            <v>290</v>
          </cell>
          <cell r="R640">
            <v>290</v>
          </cell>
          <cell r="S640">
            <v>10290</v>
          </cell>
          <cell r="T640" t="str">
            <v>Rajatised</v>
          </cell>
          <cell r="U640" t="str">
            <v>Rajatised</v>
          </cell>
          <cell r="W640" t="str">
            <v>Kanal. trass Uus tn.</v>
          </cell>
          <cell r="X640" t="str">
            <v>Hooned ja rajatised</v>
          </cell>
          <cell r="Y640" t="str">
            <v>Rajatised2006</v>
          </cell>
        </row>
        <row r="641">
          <cell r="M641">
            <v>0</v>
          </cell>
          <cell r="O641">
            <v>0</v>
          </cell>
          <cell r="P641">
            <v>0</v>
          </cell>
          <cell r="Q641">
            <v>290</v>
          </cell>
          <cell r="R641">
            <v>0</v>
          </cell>
          <cell r="S641">
            <v>0</v>
          </cell>
          <cell r="T641">
            <v>0</v>
          </cell>
          <cell r="U641" t="str">
            <v>Rajatised</v>
          </cell>
          <cell r="W641">
            <v>0</v>
          </cell>
          <cell r="X641">
            <v>0</v>
          </cell>
          <cell r="Y641">
            <v>0</v>
          </cell>
        </row>
        <row r="642">
          <cell r="M642">
            <v>10291</v>
          </cell>
          <cell r="N642">
            <v>196884</v>
          </cell>
          <cell r="O642">
            <v>40</v>
          </cell>
          <cell r="P642">
            <v>2006</v>
          </cell>
          <cell r="Q642">
            <v>291</v>
          </cell>
          <cell r="R642">
            <v>291</v>
          </cell>
          <cell r="S642">
            <v>10291</v>
          </cell>
          <cell r="T642" t="str">
            <v>Rajatised</v>
          </cell>
          <cell r="U642" t="str">
            <v>Rajatised</v>
          </cell>
          <cell r="W642" t="str">
            <v>Sadevee trassUus tn.</v>
          </cell>
          <cell r="X642" t="str">
            <v>Hooned ja rajatised</v>
          </cell>
          <cell r="Y642" t="str">
            <v>Rajatised2006</v>
          </cell>
        </row>
        <row r="643">
          <cell r="M643">
            <v>0</v>
          </cell>
          <cell r="O643">
            <v>0</v>
          </cell>
          <cell r="P643">
            <v>0</v>
          </cell>
          <cell r="Q643">
            <v>291</v>
          </cell>
          <cell r="R643">
            <v>0</v>
          </cell>
          <cell r="S643">
            <v>0</v>
          </cell>
          <cell r="T643">
            <v>0</v>
          </cell>
          <cell r="U643" t="str">
            <v>Rajatised</v>
          </cell>
          <cell r="W643">
            <v>0</v>
          </cell>
          <cell r="X643">
            <v>0</v>
          </cell>
          <cell r="Y643">
            <v>0</v>
          </cell>
        </row>
        <row r="644">
          <cell r="M644">
            <v>10292</v>
          </cell>
          <cell r="N644">
            <v>775332</v>
          </cell>
          <cell r="O644">
            <v>40</v>
          </cell>
          <cell r="P644">
            <v>2006</v>
          </cell>
          <cell r="Q644">
            <v>292</v>
          </cell>
          <cell r="R644">
            <v>292</v>
          </cell>
          <cell r="S644">
            <v>10292</v>
          </cell>
          <cell r="T644" t="str">
            <v>Rajatised</v>
          </cell>
          <cell r="U644" t="str">
            <v>Rajatised</v>
          </cell>
          <cell r="W644" t="str">
            <v>Veetrass Kesk tn.</v>
          </cell>
          <cell r="X644" t="str">
            <v>Hooned ja rajatised</v>
          </cell>
          <cell r="Y644" t="str">
            <v>Rajatised2006</v>
          </cell>
        </row>
        <row r="645">
          <cell r="M645">
            <v>0</v>
          </cell>
          <cell r="O645">
            <v>0</v>
          </cell>
          <cell r="P645">
            <v>0</v>
          </cell>
          <cell r="Q645">
            <v>292</v>
          </cell>
          <cell r="R645">
            <v>0</v>
          </cell>
          <cell r="S645">
            <v>0</v>
          </cell>
          <cell r="T645">
            <v>0</v>
          </cell>
          <cell r="U645" t="str">
            <v>Rajatised</v>
          </cell>
          <cell r="W645">
            <v>0</v>
          </cell>
          <cell r="X645">
            <v>0</v>
          </cell>
          <cell r="Y645">
            <v>0</v>
          </cell>
        </row>
        <row r="646">
          <cell r="M646">
            <v>10293</v>
          </cell>
          <cell r="N646">
            <v>762390</v>
          </cell>
          <cell r="O646">
            <v>40</v>
          </cell>
          <cell r="P646">
            <v>2006</v>
          </cell>
          <cell r="Q646">
            <v>293</v>
          </cell>
          <cell r="R646">
            <v>293</v>
          </cell>
          <cell r="S646">
            <v>10293</v>
          </cell>
          <cell r="T646" t="str">
            <v>Rajatised</v>
          </cell>
          <cell r="U646" t="str">
            <v>Rajatised</v>
          </cell>
          <cell r="W646" t="str">
            <v>Kanal. trass Kesk tn.</v>
          </cell>
          <cell r="X646" t="str">
            <v>Hooned ja rajatised</v>
          </cell>
          <cell r="Y646" t="str">
            <v>Rajatised2006</v>
          </cell>
        </row>
        <row r="647">
          <cell r="M647">
            <v>0</v>
          </cell>
          <cell r="O647">
            <v>0</v>
          </cell>
          <cell r="P647">
            <v>0</v>
          </cell>
          <cell r="Q647">
            <v>293</v>
          </cell>
          <cell r="R647">
            <v>0</v>
          </cell>
          <cell r="S647">
            <v>0</v>
          </cell>
          <cell r="T647">
            <v>0</v>
          </cell>
          <cell r="U647" t="str">
            <v>Rajatised</v>
          </cell>
          <cell r="W647">
            <v>0</v>
          </cell>
          <cell r="X647">
            <v>0</v>
          </cell>
          <cell r="Y647">
            <v>0</v>
          </cell>
        </row>
        <row r="648">
          <cell r="M648">
            <v>10294</v>
          </cell>
          <cell r="N648">
            <v>809049</v>
          </cell>
          <cell r="O648">
            <v>40</v>
          </cell>
          <cell r="P648">
            <v>2006</v>
          </cell>
          <cell r="Q648">
            <v>294</v>
          </cell>
          <cell r="R648">
            <v>294</v>
          </cell>
          <cell r="S648">
            <v>10294</v>
          </cell>
          <cell r="T648" t="str">
            <v>Rajatised</v>
          </cell>
          <cell r="U648" t="str">
            <v>Rajatised</v>
          </cell>
          <cell r="W648" t="str">
            <v>Sadevee trass Kesk tn.</v>
          </cell>
          <cell r="X648" t="str">
            <v>Hooned ja rajatised</v>
          </cell>
          <cell r="Y648" t="str">
            <v>Rajatised2006</v>
          </cell>
        </row>
        <row r="649">
          <cell r="M649">
            <v>0</v>
          </cell>
          <cell r="O649">
            <v>0</v>
          </cell>
          <cell r="P649">
            <v>0</v>
          </cell>
          <cell r="Q649">
            <v>294</v>
          </cell>
          <cell r="R649">
            <v>0</v>
          </cell>
          <cell r="S649">
            <v>0</v>
          </cell>
          <cell r="T649">
            <v>0</v>
          </cell>
          <cell r="U649" t="str">
            <v>Rajatised</v>
          </cell>
          <cell r="W649">
            <v>0</v>
          </cell>
          <cell r="X649">
            <v>0</v>
          </cell>
          <cell r="Y649">
            <v>0</v>
          </cell>
        </row>
        <row r="650">
          <cell r="M650">
            <v>10295</v>
          </cell>
          <cell r="N650">
            <v>1227149</v>
          </cell>
          <cell r="O650">
            <v>40</v>
          </cell>
          <cell r="P650">
            <v>2006</v>
          </cell>
          <cell r="Q650">
            <v>295</v>
          </cell>
          <cell r="R650">
            <v>295</v>
          </cell>
          <cell r="S650">
            <v>10295</v>
          </cell>
          <cell r="T650" t="str">
            <v>Rajatised</v>
          </cell>
          <cell r="U650" t="str">
            <v>Rajatised</v>
          </cell>
          <cell r="W650" t="str">
            <v>Veetrass Puiestee tn.</v>
          </cell>
          <cell r="X650" t="str">
            <v>Hooned ja rajatised</v>
          </cell>
          <cell r="Y650" t="str">
            <v>Rajatised2006</v>
          </cell>
        </row>
        <row r="651">
          <cell r="M651">
            <v>0</v>
          </cell>
          <cell r="O651">
            <v>0</v>
          </cell>
          <cell r="P651">
            <v>0</v>
          </cell>
          <cell r="Q651">
            <v>295</v>
          </cell>
          <cell r="R651">
            <v>0</v>
          </cell>
          <cell r="S651">
            <v>0</v>
          </cell>
          <cell r="T651">
            <v>0</v>
          </cell>
          <cell r="U651" t="str">
            <v>Rajatised</v>
          </cell>
          <cell r="W651">
            <v>0</v>
          </cell>
          <cell r="X651">
            <v>0</v>
          </cell>
          <cell r="Y651">
            <v>0</v>
          </cell>
        </row>
        <row r="652">
          <cell r="M652">
            <v>10296</v>
          </cell>
          <cell r="N652">
            <v>215082</v>
          </cell>
          <cell r="O652">
            <v>40</v>
          </cell>
          <cell r="P652">
            <v>2007</v>
          </cell>
          <cell r="Q652">
            <v>296</v>
          </cell>
          <cell r="R652">
            <v>296</v>
          </cell>
          <cell r="S652">
            <v>10296</v>
          </cell>
          <cell r="T652" t="str">
            <v>Rajatised</v>
          </cell>
          <cell r="U652" t="str">
            <v>Rajatised</v>
          </cell>
          <cell r="W652">
            <v>0</v>
          </cell>
          <cell r="X652" t="str">
            <v>Hooned ja rajatised</v>
          </cell>
          <cell r="Y652" t="str">
            <v>Rajatised2007</v>
          </cell>
        </row>
        <row r="653">
          <cell r="M653">
            <v>0</v>
          </cell>
          <cell r="O653">
            <v>0</v>
          </cell>
          <cell r="P653">
            <v>0</v>
          </cell>
          <cell r="Q653">
            <v>296</v>
          </cell>
          <cell r="R653">
            <v>0</v>
          </cell>
          <cell r="S653">
            <v>0</v>
          </cell>
          <cell r="T653">
            <v>0</v>
          </cell>
          <cell r="U653" t="str">
            <v>Rajatised</v>
          </cell>
          <cell r="W653">
            <v>0</v>
          </cell>
          <cell r="X653">
            <v>0</v>
          </cell>
          <cell r="Y653">
            <v>0</v>
          </cell>
        </row>
        <row r="654">
          <cell r="M654">
            <v>0</v>
          </cell>
          <cell r="O654">
            <v>0</v>
          </cell>
          <cell r="P654">
            <v>0</v>
          </cell>
          <cell r="Q654">
            <v>296</v>
          </cell>
          <cell r="R654">
            <v>0</v>
          </cell>
          <cell r="S654">
            <v>0</v>
          </cell>
          <cell r="T654">
            <v>0</v>
          </cell>
          <cell r="U654" t="str">
            <v>Rajatised</v>
          </cell>
          <cell r="W654">
            <v>0</v>
          </cell>
          <cell r="X654">
            <v>0</v>
          </cell>
          <cell r="Y654">
            <v>0</v>
          </cell>
        </row>
        <row r="655">
          <cell r="M655">
            <v>10297</v>
          </cell>
          <cell r="N655">
            <v>56459</v>
          </cell>
          <cell r="O655">
            <v>40</v>
          </cell>
          <cell r="P655">
            <v>2006</v>
          </cell>
          <cell r="Q655">
            <v>297</v>
          </cell>
          <cell r="R655">
            <v>297</v>
          </cell>
          <cell r="S655">
            <v>10297</v>
          </cell>
          <cell r="T655" t="str">
            <v>Rajatised</v>
          </cell>
          <cell r="U655" t="str">
            <v>Rajatised</v>
          </cell>
          <cell r="W655" t="str">
            <v>Kanal. trass Puiestee tn.</v>
          </cell>
          <cell r="X655" t="str">
            <v>Hooned ja rajatised</v>
          </cell>
          <cell r="Y655" t="str">
            <v>Rajatised2006</v>
          </cell>
        </row>
        <row r="656">
          <cell r="M656">
            <v>0</v>
          </cell>
          <cell r="O656">
            <v>0</v>
          </cell>
          <cell r="P656">
            <v>0</v>
          </cell>
          <cell r="Q656">
            <v>297</v>
          </cell>
          <cell r="R656">
            <v>0</v>
          </cell>
          <cell r="S656">
            <v>0</v>
          </cell>
          <cell r="T656">
            <v>0</v>
          </cell>
          <cell r="U656" t="str">
            <v>Rajatised</v>
          </cell>
          <cell r="W656">
            <v>0</v>
          </cell>
          <cell r="X656">
            <v>0</v>
          </cell>
          <cell r="Y656">
            <v>0</v>
          </cell>
        </row>
        <row r="657">
          <cell r="M657">
            <v>10298</v>
          </cell>
          <cell r="N657">
            <v>1200355</v>
          </cell>
          <cell r="O657">
            <v>40</v>
          </cell>
          <cell r="P657">
            <v>2006</v>
          </cell>
          <cell r="Q657">
            <v>298</v>
          </cell>
          <cell r="R657">
            <v>298</v>
          </cell>
          <cell r="S657">
            <v>10298</v>
          </cell>
          <cell r="T657" t="str">
            <v>Rajatised</v>
          </cell>
          <cell r="U657" t="str">
            <v>Rajatised</v>
          </cell>
          <cell r="W657" t="str">
            <v>Sadevee trass Puiestee tn.</v>
          </cell>
          <cell r="X657" t="str">
            <v>Hooned ja rajatised</v>
          </cell>
          <cell r="Y657" t="str">
            <v>Rajatised2006</v>
          </cell>
        </row>
        <row r="658">
          <cell r="M658">
            <v>0</v>
          </cell>
          <cell r="O658">
            <v>0</v>
          </cell>
          <cell r="P658">
            <v>0</v>
          </cell>
          <cell r="Q658">
            <v>298</v>
          </cell>
          <cell r="R658">
            <v>0</v>
          </cell>
          <cell r="S658">
            <v>0</v>
          </cell>
          <cell r="T658">
            <v>0</v>
          </cell>
          <cell r="U658" t="str">
            <v>Rajatised</v>
          </cell>
          <cell r="W658">
            <v>0</v>
          </cell>
          <cell r="X658">
            <v>0</v>
          </cell>
          <cell r="Y658">
            <v>0</v>
          </cell>
        </row>
        <row r="659">
          <cell r="M659">
            <v>10299</v>
          </cell>
          <cell r="N659">
            <v>530829</v>
          </cell>
          <cell r="O659">
            <v>40</v>
          </cell>
          <cell r="P659">
            <v>2006</v>
          </cell>
          <cell r="Q659">
            <v>299</v>
          </cell>
          <cell r="R659">
            <v>299</v>
          </cell>
          <cell r="S659">
            <v>10299</v>
          </cell>
          <cell r="T659" t="str">
            <v>Rajatised</v>
          </cell>
          <cell r="U659" t="str">
            <v>Rajatised</v>
          </cell>
          <cell r="W659" t="str">
            <v>Veetrass Aia tn.</v>
          </cell>
          <cell r="X659" t="str">
            <v>Hooned ja rajatised</v>
          </cell>
          <cell r="Y659" t="str">
            <v>Rajatised2006</v>
          </cell>
        </row>
        <row r="660">
          <cell r="M660">
            <v>0</v>
          </cell>
          <cell r="O660">
            <v>0</v>
          </cell>
          <cell r="P660">
            <v>0</v>
          </cell>
          <cell r="Q660">
            <v>299</v>
          </cell>
          <cell r="R660">
            <v>0</v>
          </cell>
          <cell r="S660">
            <v>0</v>
          </cell>
          <cell r="T660">
            <v>0</v>
          </cell>
          <cell r="U660" t="str">
            <v>Rajatised</v>
          </cell>
          <cell r="W660">
            <v>0</v>
          </cell>
          <cell r="X660">
            <v>0</v>
          </cell>
          <cell r="Y660">
            <v>0</v>
          </cell>
        </row>
        <row r="661">
          <cell r="M661">
            <v>10300</v>
          </cell>
          <cell r="N661">
            <v>83515</v>
          </cell>
          <cell r="O661">
            <v>40</v>
          </cell>
          <cell r="P661">
            <v>2007</v>
          </cell>
          <cell r="Q661">
            <v>300</v>
          </cell>
          <cell r="R661">
            <v>300</v>
          </cell>
          <cell r="S661">
            <v>10300</v>
          </cell>
          <cell r="T661" t="str">
            <v>Rajatised</v>
          </cell>
          <cell r="U661" t="str">
            <v>Rajatised</v>
          </cell>
          <cell r="W661">
            <v>0</v>
          </cell>
          <cell r="X661" t="str">
            <v>Hooned ja rajatised</v>
          </cell>
          <cell r="Y661" t="str">
            <v>Rajatised2007</v>
          </cell>
        </row>
        <row r="662">
          <cell r="M662">
            <v>0</v>
          </cell>
          <cell r="O662">
            <v>0</v>
          </cell>
          <cell r="P662">
            <v>0</v>
          </cell>
          <cell r="Q662">
            <v>300</v>
          </cell>
          <cell r="R662">
            <v>0</v>
          </cell>
          <cell r="S662">
            <v>0</v>
          </cell>
          <cell r="T662">
            <v>0</v>
          </cell>
          <cell r="U662" t="str">
            <v>Rajatised</v>
          </cell>
          <cell r="W662">
            <v>0</v>
          </cell>
          <cell r="X662">
            <v>0</v>
          </cell>
          <cell r="Y662">
            <v>0</v>
          </cell>
        </row>
        <row r="663">
          <cell r="M663">
            <v>0</v>
          </cell>
          <cell r="O663">
            <v>0</v>
          </cell>
          <cell r="P663">
            <v>0</v>
          </cell>
          <cell r="Q663">
            <v>300</v>
          </cell>
          <cell r="R663">
            <v>0</v>
          </cell>
          <cell r="S663">
            <v>0</v>
          </cell>
          <cell r="T663">
            <v>0</v>
          </cell>
          <cell r="U663" t="str">
            <v>Rajatised</v>
          </cell>
          <cell r="W663">
            <v>0</v>
          </cell>
          <cell r="X663">
            <v>0</v>
          </cell>
          <cell r="Y663">
            <v>0</v>
          </cell>
        </row>
        <row r="664">
          <cell r="M664">
            <v>10301</v>
          </cell>
          <cell r="N664">
            <v>10960</v>
          </cell>
          <cell r="O664">
            <v>40</v>
          </cell>
          <cell r="P664">
            <v>2006</v>
          </cell>
          <cell r="Q664">
            <v>301</v>
          </cell>
          <cell r="R664">
            <v>301</v>
          </cell>
          <cell r="S664">
            <v>10301</v>
          </cell>
          <cell r="T664" t="str">
            <v>Rajatised</v>
          </cell>
          <cell r="U664" t="str">
            <v>Rajatised</v>
          </cell>
          <cell r="W664" t="str">
            <v>Kanal. trass Aia tn.</v>
          </cell>
          <cell r="X664" t="str">
            <v>Hooned ja rajatised</v>
          </cell>
          <cell r="Y664" t="str">
            <v>Rajatised2006</v>
          </cell>
        </row>
        <row r="665">
          <cell r="M665">
            <v>0</v>
          </cell>
          <cell r="O665">
            <v>0</v>
          </cell>
          <cell r="P665">
            <v>0</v>
          </cell>
          <cell r="Q665">
            <v>301</v>
          </cell>
          <cell r="R665">
            <v>0</v>
          </cell>
          <cell r="S665">
            <v>0</v>
          </cell>
          <cell r="T665">
            <v>0</v>
          </cell>
          <cell r="U665" t="str">
            <v>Rajatised</v>
          </cell>
          <cell r="W665">
            <v>0</v>
          </cell>
          <cell r="X665">
            <v>0</v>
          </cell>
          <cell r="Y665">
            <v>0</v>
          </cell>
        </row>
        <row r="666">
          <cell r="M666">
            <v>10302</v>
          </cell>
          <cell r="N666">
            <v>83515</v>
          </cell>
          <cell r="O666">
            <v>40</v>
          </cell>
          <cell r="P666">
            <v>2007</v>
          </cell>
          <cell r="Q666">
            <v>302</v>
          </cell>
          <cell r="R666">
            <v>302</v>
          </cell>
          <cell r="S666">
            <v>10302</v>
          </cell>
          <cell r="T666" t="str">
            <v>Rajatised</v>
          </cell>
          <cell r="U666" t="str">
            <v>Rajatised</v>
          </cell>
          <cell r="W666">
            <v>0</v>
          </cell>
          <cell r="X666" t="str">
            <v>Hooned ja rajatised</v>
          </cell>
          <cell r="Y666" t="str">
            <v>Rajatised2007</v>
          </cell>
        </row>
        <row r="667">
          <cell r="M667">
            <v>0</v>
          </cell>
          <cell r="O667">
            <v>0</v>
          </cell>
          <cell r="P667">
            <v>0</v>
          </cell>
          <cell r="Q667">
            <v>302</v>
          </cell>
          <cell r="R667">
            <v>0</v>
          </cell>
          <cell r="S667">
            <v>0</v>
          </cell>
          <cell r="T667">
            <v>0</v>
          </cell>
          <cell r="U667" t="str">
            <v>Rajatised</v>
          </cell>
          <cell r="W667">
            <v>0</v>
          </cell>
          <cell r="X667">
            <v>0</v>
          </cell>
          <cell r="Y667">
            <v>0</v>
          </cell>
        </row>
        <row r="668">
          <cell r="M668">
            <v>0</v>
          </cell>
          <cell r="O668">
            <v>0</v>
          </cell>
          <cell r="P668">
            <v>0</v>
          </cell>
          <cell r="Q668">
            <v>302</v>
          </cell>
          <cell r="R668">
            <v>0</v>
          </cell>
          <cell r="S668">
            <v>0</v>
          </cell>
          <cell r="T668">
            <v>0</v>
          </cell>
          <cell r="U668" t="str">
            <v>Rajatised</v>
          </cell>
          <cell r="W668">
            <v>0</v>
          </cell>
          <cell r="X668">
            <v>0</v>
          </cell>
          <cell r="Y668">
            <v>0</v>
          </cell>
        </row>
        <row r="669">
          <cell r="M669">
            <v>10303</v>
          </cell>
          <cell r="N669">
            <v>555049</v>
          </cell>
          <cell r="O669">
            <v>40</v>
          </cell>
          <cell r="P669">
            <v>2006</v>
          </cell>
          <cell r="Q669">
            <v>303</v>
          </cell>
          <cell r="R669">
            <v>303</v>
          </cell>
          <cell r="S669">
            <v>10303</v>
          </cell>
          <cell r="T669" t="str">
            <v>Rajatised</v>
          </cell>
          <cell r="U669" t="str">
            <v>Rajatised</v>
          </cell>
          <cell r="W669" t="str">
            <v>Sadevee trass Aia tn.</v>
          </cell>
          <cell r="X669" t="str">
            <v>Hooned ja rajatised</v>
          </cell>
          <cell r="Y669" t="str">
            <v>Rajatised2006</v>
          </cell>
        </row>
        <row r="670">
          <cell r="M670">
            <v>0</v>
          </cell>
          <cell r="O670">
            <v>0</v>
          </cell>
          <cell r="P670">
            <v>0</v>
          </cell>
          <cell r="Q670">
            <v>303</v>
          </cell>
          <cell r="R670">
            <v>0</v>
          </cell>
          <cell r="S670">
            <v>0</v>
          </cell>
          <cell r="T670">
            <v>0</v>
          </cell>
          <cell r="U670" t="str">
            <v>Rajatised</v>
          </cell>
          <cell r="W670">
            <v>0</v>
          </cell>
          <cell r="X670">
            <v>0</v>
          </cell>
          <cell r="Y670">
            <v>0</v>
          </cell>
        </row>
        <row r="671">
          <cell r="M671">
            <v>10304</v>
          </cell>
          <cell r="N671">
            <v>1974742</v>
          </cell>
          <cell r="O671">
            <v>40</v>
          </cell>
          <cell r="P671">
            <v>2006</v>
          </cell>
          <cell r="Q671">
            <v>304</v>
          </cell>
          <cell r="R671">
            <v>304</v>
          </cell>
          <cell r="S671">
            <v>10304</v>
          </cell>
          <cell r="T671" t="str">
            <v>Rajatised</v>
          </cell>
          <cell r="U671" t="str">
            <v>Rajatised</v>
          </cell>
          <cell r="W671" t="str">
            <v>Veetrass Roosi tn.</v>
          </cell>
          <cell r="X671" t="str">
            <v>Hooned ja rajatised</v>
          </cell>
          <cell r="Y671" t="str">
            <v>Rajatised2006</v>
          </cell>
        </row>
        <row r="672">
          <cell r="M672">
            <v>0</v>
          </cell>
          <cell r="O672">
            <v>0</v>
          </cell>
          <cell r="P672">
            <v>0</v>
          </cell>
          <cell r="Q672">
            <v>304</v>
          </cell>
          <cell r="R672">
            <v>0</v>
          </cell>
          <cell r="S672">
            <v>0</v>
          </cell>
          <cell r="T672">
            <v>0</v>
          </cell>
          <cell r="U672" t="str">
            <v>Rajatised</v>
          </cell>
          <cell r="W672">
            <v>0</v>
          </cell>
          <cell r="X672">
            <v>0</v>
          </cell>
          <cell r="Y672">
            <v>0</v>
          </cell>
        </row>
        <row r="673">
          <cell r="M673">
            <v>10305</v>
          </cell>
          <cell r="N673">
            <v>1948871</v>
          </cell>
          <cell r="O673">
            <v>40</v>
          </cell>
          <cell r="P673">
            <v>2006</v>
          </cell>
          <cell r="Q673">
            <v>305</v>
          </cell>
          <cell r="R673">
            <v>305</v>
          </cell>
          <cell r="S673">
            <v>10305</v>
          </cell>
          <cell r="T673" t="str">
            <v>Rajatised</v>
          </cell>
          <cell r="U673" t="str">
            <v>Rajatised</v>
          </cell>
          <cell r="W673" t="str">
            <v>Kanal. trass Roosi tn.</v>
          </cell>
          <cell r="X673" t="str">
            <v>Hooned ja rajatised</v>
          </cell>
          <cell r="Y673" t="str">
            <v>Rajatised2006</v>
          </cell>
        </row>
        <row r="674">
          <cell r="M674">
            <v>0</v>
          </cell>
          <cell r="O674">
            <v>0</v>
          </cell>
          <cell r="P674">
            <v>0</v>
          </cell>
          <cell r="Q674">
            <v>305</v>
          </cell>
          <cell r="R674">
            <v>0</v>
          </cell>
          <cell r="S674">
            <v>0</v>
          </cell>
          <cell r="T674">
            <v>0</v>
          </cell>
          <cell r="U674" t="str">
            <v>Rajatised</v>
          </cell>
          <cell r="W674">
            <v>0</v>
          </cell>
          <cell r="X674">
            <v>0</v>
          </cell>
          <cell r="Y674">
            <v>0</v>
          </cell>
        </row>
        <row r="675">
          <cell r="M675">
            <v>10306</v>
          </cell>
          <cell r="N675">
            <v>384696</v>
          </cell>
          <cell r="O675">
            <v>40</v>
          </cell>
          <cell r="P675">
            <v>2006</v>
          </cell>
          <cell r="Q675">
            <v>306</v>
          </cell>
          <cell r="R675">
            <v>306</v>
          </cell>
          <cell r="S675">
            <v>10306</v>
          </cell>
          <cell r="T675" t="str">
            <v>Rajatised</v>
          </cell>
          <cell r="U675" t="str">
            <v>Rajatised</v>
          </cell>
          <cell r="W675" t="str">
            <v>Veetrass Karja tn.</v>
          </cell>
          <cell r="X675" t="str">
            <v>Hooned ja rajatised</v>
          </cell>
          <cell r="Y675" t="str">
            <v>Rajatised2006</v>
          </cell>
        </row>
        <row r="676">
          <cell r="M676">
            <v>0</v>
          </cell>
          <cell r="O676">
            <v>0</v>
          </cell>
          <cell r="P676">
            <v>0</v>
          </cell>
          <cell r="Q676">
            <v>306</v>
          </cell>
          <cell r="R676">
            <v>0</v>
          </cell>
          <cell r="S676">
            <v>0</v>
          </cell>
          <cell r="T676">
            <v>0</v>
          </cell>
          <cell r="U676" t="str">
            <v>Rajatised</v>
          </cell>
          <cell r="W676">
            <v>0</v>
          </cell>
          <cell r="X676">
            <v>0</v>
          </cell>
          <cell r="Y676">
            <v>0</v>
          </cell>
        </row>
        <row r="677">
          <cell r="M677">
            <v>10307</v>
          </cell>
          <cell r="N677">
            <v>387095</v>
          </cell>
          <cell r="O677">
            <v>40</v>
          </cell>
          <cell r="P677">
            <v>2006</v>
          </cell>
          <cell r="Q677">
            <v>307</v>
          </cell>
          <cell r="R677">
            <v>307</v>
          </cell>
          <cell r="S677">
            <v>10307</v>
          </cell>
          <cell r="T677" t="str">
            <v>Rajatised</v>
          </cell>
          <cell r="U677" t="str">
            <v>Rajatised</v>
          </cell>
          <cell r="W677" t="str">
            <v>Kanal. trass Karja tn.</v>
          </cell>
          <cell r="X677" t="str">
            <v>Hooned ja rajatised</v>
          </cell>
          <cell r="Y677" t="str">
            <v>Rajatised2006</v>
          </cell>
        </row>
        <row r="678">
          <cell r="M678">
            <v>0</v>
          </cell>
          <cell r="O678">
            <v>0</v>
          </cell>
          <cell r="P678">
            <v>0</v>
          </cell>
          <cell r="Q678">
            <v>307</v>
          </cell>
          <cell r="R678">
            <v>0</v>
          </cell>
          <cell r="S678">
            <v>0</v>
          </cell>
          <cell r="T678">
            <v>0</v>
          </cell>
          <cell r="U678" t="str">
            <v>Rajatised</v>
          </cell>
          <cell r="W678">
            <v>0</v>
          </cell>
          <cell r="X678">
            <v>0</v>
          </cell>
          <cell r="Y678">
            <v>0</v>
          </cell>
        </row>
        <row r="679">
          <cell r="M679">
            <v>10308</v>
          </cell>
          <cell r="N679">
            <v>758472</v>
          </cell>
          <cell r="O679">
            <v>40</v>
          </cell>
          <cell r="P679">
            <v>2006</v>
          </cell>
          <cell r="Q679">
            <v>308</v>
          </cell>
          <cell r="R679">
            <v>308</v>
          </cell>
          <cell r="S679">
            <v>10308</v>
          </cell>
          <cell r="T679" t="str">
            <v>Rajatised</v>
          </cell>
          <cell r="U679" t="str">
            <v>Rajatised</v>
          </cell>
          <cell r="W679" t="str">
            <v>Veetrass Roheline tn.</v>
          </cell>
          <cell r="X679" t="str">
            <v>Hooned ja rajatised</v>
          </cell>
          <cell r="Y679" t="str">
            <v>Rajatised2006</v>
          </cell>
        </row>
        <row r="680">
          <cell r="M680">
            <v>0</v>
          </cell>
          <cell r="O680">
            <v>0</v>
          </cell>
          <cell r="P680">
            <v>0</v>
          </cell>
          <cell r="Q680">
            <v>308</v>
          </cell>
          <cell r="R680">
            <v>0</v>
          </cell>
          <cell r="S680">
            <v>0</v>
          </cell>
          <cell r="T680">
            <v>0</v>
          </cell>
          <cell r="U680" t="str">
            <v>Rajatised</v>
          </cell>
          <cell r="W680">
            <v>0</v>
          </cell>
          <cell r="X680">
            <v>0</v>
          </cell>
          <cell r="Y680">
            <v>0</v>
          </cell>
        </row>
        <row r="681">
          <cell r="M681">
            <v>10309</v>
          </cell>
          <cell r="N681">
            <v>101546</v>
          </cell>
          <cell r="O681">
            <v>40</v>
          </cell>
          <cell r="P681">
            <v>2007</v>
          </cell>
          <cell r="Q681">
            <v>309</v>
          </cell>
          <cell r="R681">
            <v>309</v>
          </cell>
          <cell r="S681">
            <v>10309</v>
          </cell>
          <cell r="T681" t="str">
            <v>Rajatised</v>
          </cell>
          <cell r="U681" t="str">
            <v>Rajatised</v>
          </cell>
          <cell r="W681">
            <v>0</v>
          </cell>
          <cell r="X681" t="str">
            <v>Hooned ja rajatised</v>
          </cell>
          <cell r="Y681" t="str">
            <v>Rajatised2007</v>
          </cell>
        </row>
        <row r="682">
          <cell r="M682">
            <v>0</v>
          </cell>
          <cell r="O682">
            <v>0</v>
          </cell>
          <cell r="P682">
            <v>0</v>
          </cell>
          <cell r="Q682">
            <v>309</v>
          </cell>
          <cell r="R682">
            <v>0</v>
          </cell>
          <cell r="S682">
            <v>0</v>
          </cell>
          <cell r="T682">
            <v>0</v>
          </cell>
          <cell r="U682" t="str">
            <v>Rajatised</v>
          </cell>
          <cell r="W682">
            <v>0</v>
          </cell>
          <cell r="X682">
            <v>0</v>
          </cell>
          <cell r="Y682">
            <v>0</v>
          </cell>
        </row>
        <row r="683">
          <cell r="M683">
            <v>0</v>
          </cell>
          <cell r="O683">
            <v>0</v>
          </cell>
          <cell r="P683">
            <v>0</v>
          </cell>
          <cell r="Q683">
            <v>309</v>
          </cell>
          <cell r="R683">
            <v>0</v>
          </cell>
          <cell r="S683">
            <v>0</v>
          </cell>
          <cell r="T683">
            <v>0</v>
          </cell>
          <cell r="U683" t="str">
            <v>Rajatised</v>
          </cell>
          <cell r="W683">
            <v>0</v>
          </cell>
          <cell r="X683">
            <v>0</v>
          </cell>
          <cell r="Y683">
            <v>0</v>
          </cell>
        </row>
        <row r="684">
          <cell r="M684">
            <v>10310</v>
          </cell>
          <cell r="N684">
            <v>746364</v>
          </cell>
          <cell r="O684">
            <v>40</v>
          </cell>
          <cell r="P684">
            <v>2006</v>
          </cell>
          <cell r="Q684">
            <v>310</v>
          </cell>
          <cell r="R684">
            <v>310</v>
          </cell>
          <cell r="S684">
            <v>10310</v>
          </cell>
          <cell r="T684" t="str">
            <v>Rajatised</v>
          </cell>
          <cell r="U684" t="str">
            <v>Rajatised</v>
          </cell>
          <cell r="W684" t="str">
            <v>Kanal. trass Roheline tn.</v>
          </cell>
          <cell r="X684" t="str">
            <v>Hooned ja rajatised</v>
          </cell>
          <cell r="Y684" t="str">
            <v>Rajatised2006</v>
          </cell>
        </row>
        <row r="685">
          <cell r="M685">
            <v>0</v>
          </cell>
          <cell r="O685">
            <v>0</v>
          </cell>
          <cell r="P685">
            <v>0</v>
          </cell>
          <cell r="Q685">
            <v>310</v>
          </cell>
          <cell r="R685">
            <v>0</v>
          </cell>
          <cell r="S685">
            <v>0</v>
          </cell>
          <cell r="T685">
            <v>0</v>
          </cell>
          <cell r="U685" t="str">
            <v>Rajatised</v>
          </cell>
          <cell r="W685">
            <v>0</v>
          </cell>
          <cell r="X685">
            <v>0</v>
          </cell>
          <cell r="Y685">
            <v>0</v>
          </cell>
        </row>
        <row r="686">
          <cell r="M686">
            <v>10311</v>
          </cell>
          <cell r="N686">
            <v>101546</v>
          </cell>
          <cell r="O686">
            <v>40</v>
          </cell>
          <cell r="P686">
            <v>2007</v>
          </cell>
          <cell r="Q686">
            <v>311</v>
          </cell>
          <cell r="R686">
            <v>311</v>
          </cell>
          <cell r="S686">
            <v>10311</v>
          </cell>
          <cell r="T686" t="str">
            <v>Rajatised</v>
          </cell>
          <cell r="U686" t="str">
            <v>Rajatised</v>
          </cell>
          <cell r="W686">
            <v>0</v>
          </cell>
          <cell r="X686" t="str">
            <v>Hooned ja rajatised</v>
          </cell>
          <cell r="Y686" t="str">
            <v>Rajatised2007</v>
          </cell>
        </row>
        <row r="687">
          <cell r="M687">
            <v>0</v>
          </cell>
          <cell r="O687">
            <v>0</v>
          </cell>
          <cell r="P687">
            <v>0</v>
          </cell>
          <cell r="Q687">
            <v>311</v>
          </cell>
          <cell r="R687">
            <v>0</v>
          </cell>
          <cell r="S687">
            <v>0</v>
          </cell>
          <cell r="T687">
            <v>0</v>
          </cell>
          <cell r="U687" t="str">
            <v>Rajatised</v>
          </cell>
          <cell r="W687">
            <v>0</v>
          </cell>
          <cell r="X687">
            <v>0</v>
          </cell>
          <cell r="Y687">
            <v>0</v>
          </cell>
        </row>
        <row r="688">
          <cell r="M688">
            <v>0</v>
          </cell>
          <cell r="O688">
            <v>0</v>
          </cell>
          <cell r="P688">
            <v>0</v>
          </cell>
          <cell r="Q688">
            <v>311</v>
          </cell>
          <cell r="R688">
            <v>0</v>
          </cell>
          <cell r="S688">
            <v>0</v>
          </cell>
          <cell r="T688">
            <v>0</v>
          </cell>
          <cell r="U688" t="str">
            <v>Rajatised</v>
          </cell>
          <cell r="W688">
            <v>0</v>
          </cell>
          <cell r="X688">
            <v>0</v>
          </cell>
          <cell r="Y688">
            <v>0</v>
          </cell>
        </row>
        <row r="689">
          <cell r="M689">
            <v>10312</v>
          </cell>
          <cell r="N689">
            <v>219952</v>
          </cell>
          <cell r="O689">
            <v>40</v>
          </cell>
          <cell r="P689">
            <v>2006</v>
          </cell>
          <cell r="Q689">
            <v>312</v>
          </cell>
          <cell r="R689">
            <v>312</v>
          </cell>
          <cell r="S689">
            <v>10312</v>
          </cell>
          <cell r="T689" t="str">
            <v>Rajatised</v>
          </cell>
          <cell r="U689" t="str">
            <v>Rajatised</v>
          </cell>
          <cell r="W689" t="str">
            <v>Reovee pumpla Roheline tn. kanal.</v>
          </cell>
          <cell r="X689" t="str">
            <v>Hooned ja rajatised</v>
          </cell>
          <cell r="Y689" t="str">
            <v>Rajatised2006</v>
          </cell>
        </row>
        <row r="690">
          <cell r="M690">
            <v>0</v>
          </cell>
          <cell r="O690">
            <v>0</v>
          </cell>
          <cell r="P690">
            <v>0</v>
          </cell>
          <cell r="Q690">
            <v>312</v>
          </cell>
          <cell r="R690">
            <v>0</v>
          </cell>
          <cell r="S690">
            <v>0</v>
          </cell>
          <cell r="T690">
            <v>0</v>
          </cell>
          <cell r="U690" t="str">
            <v>Rajatised</v>
          </cell>
          <cell r="W690">
            <v>0</v>
          </cell>
          <cell r="X690">
            <v>0</v>
          </cell>
          <cell r="Y690">
            <v>0</v>
          </cell>
        </row>
        <row r="691">
          <cell r="M691">
            <v>10313</v>
          </cell>
          <cell r="N691">
            <v>976592</v>
          </cell>
          <cell r="O691">
            <v>40</v>
          </cell>
          <cell r="P691">
            <v>2006</v>
          </cell>
          <cell r="Q691">
            <v>313</v>
          </cell>
          <cell r="R691">
            <v>313</v>
          </cell>
          <cell r="S691">
            <v>10313</v>
          </cell>
          <cell r="T691" t="str">
            <v>Rajatised</v>
          </cell>
          <cell r="U691" t="str">
            <v>Rajatised</v>
          </cell>
          <cell r="W691" t="str">
            <v>Veetrass Kase tn.</v>
          </cell>
          <cell r="X691" t="str">
            <v>Hooned ja rajatised</v>
          </cell>
          <cell r="Y691" t="str">
            <v>Rajatised2006</v>
          </cell>
        </row>
        <row r="692">
          <cell r="M692">
            <v>0</v>
          </cell>
          <cell r="O692">
            <v>0</v>
          </cell>
          <cell r="P692">
            <v>0</v>
          </cell>
          <cell r="Q692">
            <v>313</v>
          </cell>
          <cell r="R692">
            <v>0</v>
          </cell>
          <cell r="S692">
            <v>0</v>
          </cell>
          <cell r="T692">
            <v>0</v>
          </cell>
          <cell r="U692" t="str">
            <v>Rajatised</v>
          </cell>
          <cell r="W692">
            <v>0</v>
          </cell>
          <cell r="X692">
            <v>0</v>
          </cell>
          <cell r="Y692">
            <v>0</v>
          </cell>
        </row>
        <row r="693">
          <cell r="M693">
            <v>10314</v>
          </cell>
          <cell r="N693">
            <v>1184340</v>
          </cell>
          <cell r="O693">
            <v>40</v>
          </cell>
          <cell r="P693">
            <v>2006</v>
          </cell>
          <cell r="Q693">
            <v>314</v>
          </cell>
          <cell r="R693">
            <v>314</v>
          </cell>
          <cell r="S693">
            <v>10314</v>
          </cell>
          <cell r="T693" t="str">
            <v>Rajatised</v>
          </cell>
          <cell r="U693" t="str">
            <v>Rajatised</v>
          </cell>
          <cell r="W693" t="str">
            <v>Kanal. trass Kase tn.</v>
          </cell>
          <cell r="X693" t="str">
            <v>Hooned ja rajatised</v>
          </cell>
          <cell r="Y693" t="str">
            <v>Rajatised2006</v>
          </cell>
        </row>
        <row r="694">
          <cell r="M694">
            <v>0</v>
          </cell>
          <cell r="O694">
            <v>0</v>
          </cell>
          <cell r="P694">
            <v>0</v>
          </cell>
          <cell r="Q694">
            <v>314</v>
          </cell>
          <cell r="R694">
            <v>0</v>
          </cell>
          <cell r="S694">
            <v>0</v>
          </cell>
          <cell r="T694">
            <v>0</v>
          </cell>
          <cell r="U694" t="str">
            <v>Rajatised</v>
          </cell>
          <cell r="W694">
            <v>0</v>
          </cell>
          <cell r="X694">
            <v>0</v>
          </cell>
          <cell r="Y694">
            <v>0</v>
          </cell>
        </row>
        <row r="695">
          <cell r="M695">
            <v>10315</v>
          </cell>
          <cell r="N695">
            <v>217385</v>
          </cell>
          <cell r="O695">
            <v>40</v>
          </cell>
          <cell r="P695">
            <v>2006</v>
          </cell>
          <cell r="Q695">
            <v>315</v>
          </cell>
          <cell r="R695">
            <v>315</v>
          </cell>
          <cell r="S695">
            <v>10315</v>
          </cell>
          <cell r="T695" t="str">
            <v>Rajatised</v>
          </cell>
          <cell r="U695" t="str">
            <v>Rajatised</v>
          </cell>
          <cell r="W695" t="str">
            <v>Sadevee trass Kase tn.</v>
          </cell>
          <cell r="X695" t="str">
            <v>Hooned ja rajatised</v>
          </cell>
          <cell r="Y695" t="str">
            <v>Rajatised2006</v>
          </cell>
        </row>
        <row r="696">
          <cell r="M696">
            <v>0</v>
          </cell>
          <cell r="O696">
            <v>0</v>
          </cell>
          <cell r="P696">
            <v>0</v>
          </cell>
          <cell r="Q696">
            <v>315</v>
          </cell>
          <cell r="R696">
            <v>0</v>
          </cell>
          <cell r="S696">
            <v>0</v>
          </cell>
          <cell r="T696">
            <v>0</v>
          </cell>
          <cell r="U696" t="str">
            <v>Rajatised</v>
          </cell>
          <cell r="W696">
            <v>0</v>
          </cell>
          <cell r="X696">
            <v>0</v>
          </cell>
          <cell r="Y696">
            <v>0</v>
          </cell>
        </row>
        <row r="697">
          <cell r="M697">
            <v>10316</v>
          </cell>
          <cell r="N697">
            <v>113869</v>
          </cell>
          <cell r="O697">
            <v>40</v>
          </cell>
          <cell r="P697">
            <v>2006</v>
          </cell>
          <cell r="Q697">
            <v>316</v>
          </cell>
          <cell r="R697">
            <v>316</v>
          </cell>
          <cell r="S697">
            <v>10316</v>
          </cell>
          <cell r="T697" t="str">
            <v>Rajatised</v>
          </cell>
          <cell r="U697" t="str">
            <v>Rajatised</v>
          </cell>
          <cell r="W697" t="str">
            <v>Veetrass Haava tn.</v>
          </cell>
          <cell r="X697" t="str">
            <v>Hooned ja rajatised</v>
          </cell>
          <cell r="Y697" t="str">
            <v>Rajatised2006</v>
          </cell>
        </row>
        <row r="698">
          <cell r="M698">
            <v>0</v>
          </cell>
          <cell r="O698">
            <v>0</v>
          </cell>
          <cell r="P698">
            <v>0</v>
          </cell>
          <cell r="Q698">
            <v>316</v>
          </cell>
          <cell r="R698">
            <v>0</v>
          </cell>
          <cell r="S698">
            <v>0</v>
          </cell>
          <cell r="T698">
            <v>0</v>
          </cell>
          <cell r="U698" t="str">
            <v>Rajatised</v>
          </cell>
          <cell r="W698">
            <v>0</v>
          </cell>
          <cell r="X698">
            <v>0</v>
          </cell>
          <cell r="Y698">
            <v>0</v>
          </cell>
        </row>
        <row r="699">
          <cell r="M699">
            <v>10317</v>
          </cell>
          <cell r="N699">
            <v>153691</v>
          </cell>
          <cell r="O699">
            <v>40</v>
          </cell>
          <cell r="P699">
            <v>2006</v>
          </cell>
          <cell r="Q699">
            <v>317</v>
          </cell>
          <cell r="R699">
            <v>317</v>
          </cell>
          <cell r="S699">
            <v>10317</v>
          </cell>
          <cell r="T699" t="str">
            <v>Rajatised</v>
          </cell>
          <cell r="U699" t="str">
            <v>Rajatised</v>
          </cell>
          <cell r="W699" t="str">
            <v>Kanal. trass Haava tn.</v>
          </cell>
          <cell r="X699" t="str">
            <v>Hooned ja rajatised</v>
          </cell>
          <cell r="Y699" t="str">
            <v>Rajatised2006</v>
          </cell>
        </row>
        <row r="700">
          <cell r="M700">
            <v>0</v>
          </cell>
          <cell r="O700">
            <v>0</v>
          </cell>
          <cell r="P700">
            <v>0</v>
          </cell>
          <cell r="Q700">
            <v>317</v>
          </cell>
          <cell r="R700">
            <v>0</v>
          </cell>
          <cell r="S700">
            <v>0</v>
          </cell>
          <cell r="T700">
            <v>0</v>
          </cell>
          <cell r="U700" t="str">
            <v>Rajatised</v>
          </cell>
          <cell r="W700">
            <v>0</v>
          </cell>
          <cell r="X700">
            <v>0</v>
          </cell>
          <cell r="Y700">
            <v>0</v>
          </cell>
        </row>
        <row r="701">
          <cell r="M701">
            <v>10318</v>
          </cell>
          <cell r="N701">
            <v>520843</v>
          </cell>
          <cell r="O701">
            <v>40</v>
          </cell>
          <cell r="P701">
            <v>2006</v>
          </cell>
          <cell r="Q701">
            <v>318</v>
          </cell>
          <cell r="R701">
            <v>318</v>
          </cell>
          <cell r="S701">
            <v>10318</v>
          </cell>
          <cell r="T701" t="str">
            <v>Rajatised</v>
          </cell>
          <cell r="U701" t="str">
            <v>Rajatised</v>
          </cell>
          <cell r="W701" t="str">
            <v>Veetrass Aasa tn.</v>
          </cell>
          <cell r="X701" t="str">
            <v>Hooned ja rajatised</v>
          </cell>
          <cell r="Y701" t="str">
            <v>Rajatised2006</v>
          </cell>
        </row>
        <row r="702">
          <cell r="M702">
            <v>0</v>
          </cell>
          <cell r="O702">
            <v>0</v>
          </cell>
          <cell r="P702">
            <v>0</v>
          </cell>
          <cell r="Q702">
            <v>318</v>
          </cell>
          <cell r="R702">
            <v>0</v>
          </cell>
          <cell r="S702">
            <v>0</v>
          </cell>
          <cell r="T702">
            <v>0</v>
          </cell>
          <cell r="U702" t="str">
            <v>Rajatised</v>
          </cell>
          <cell r="W702">
            <v>0</v>
          </cell>
          <cell r="X702">
            <v>0</v>
          </cell>
          <cell r="Y702">
            <v>0</v>
          </cell>
        </row>
        <row r="703">
          <cell r="M703">
            <v>10319</v>
          </cell>
          <cell r="N703">
            <v>540493</v>
          </cell>
          <cell r="O703">
            <v>40</v>
          </cell>
          <cell r="P703">
            <v>2006</v>
          </cell>
          <cell r="Q703">
            <v>319</v>
          </cell>
          <cell r="R703">
            <v>319</v>
          </cell>
          <cell r="S703">
            <v>10319</v>
          </cell>
          <cell r="T703" t="str">
            <v>Rajatised</v>
          </cell>
          <cell r="U703" t="str">
            <v>Rajatised</v>
          </cell>
          <cell r="W703" t="str">
            <v>Kanal. trass Aasa tn.</v>
          </cell>
          <cell r="X703" t="str">
            <v>Hooned ja rajatised</v>
          </cell>
          <cell r="Y703" t="str">
            <v>Rajatised2006</v>
          </cell>
        </row>
        <row r="704">
          <cell r="M704">
            <v>0</v>
          </cell>
          <cell r="O704">
            <v>0</v>
          </cell>
          <cell r="P704">
            <v>0</v>
          </cell>
          <cell r="Q704">
            <v>319</v>
          </cell>
          <cell r="R704">
            <v>0</v>
          </cell>
          <cell r="S704">
            <v>0</v>
          </cell>
          <cell r="T704">
            <v>0</v>
          </cell>
          <cell r="U704" t="str">
            <v>Rajatised</v>
          </cell>
          <cell r="W704">
            <v>0</v>
          </cell>
          <cell r="X704">
            <v>0</v>
          </cell>
          <cell r="Y704">
            <v>0</v>
          </cell>
        </row>
        <row r="705">
          <cell r="M705">
            <v>10320</v>
          </cell>
          <cell r="N705">
            <v>1284341</v>
          </cell>
          <cell r="O705">
            <v>40</v>
          </cell>
          <cell r="P705">
            <v>2006</v>
          </cell>
          <cell r="Q705">
            <v>320</v>
          </cell>
          <cell r="R705">
            <v>320</v>
          </cell>
          <cell r="S705">
            <v>10320</v>
          </cell>
          <cell r="T705" t="str">
            <v>Rajatised</v>
          </cell>
          <cell r="U705" t="str">
            <v>Rajatised</v>
          </cell>
          <cell r="W705" t="str">
            <v>Veetrass Oru tn.</v>
          </cell>
          <cell r="X705" t="str">
            <v>Hooned ja rajatised</v>
          </cell>
          <cell r="Y705" t="str">
            <v>Rajatised2006</v>
          </cell>
        </row>
        <row r="706">
          <cell r="M706">
            <v>0</v>
          </cell>
          <cell r="O706">
            <v>0</v>
          </cell>
          <cell r="P706">
            <v>0</v>
          </cell>
          <cell r="Q706">
            <v>320</v>
          </cell>
          <cell r="R706">
            <v>0</v>
          </cell>
          <cell r="S706">
            <v>0</v>
          </cell>
          <cell r="T706">
            <v>0</v>
          </cell>
          <cell r="U706" t="str">
            <v>Rajatised</v>
          </cell>
          <cell r="W706">
            <v>0</v>
          </cell>
          <cell r="X706">
            <v>0</v>
          </cell>
          <cell r="Y706">
            <v>0</v>
          </cell>
        </row>
        <row r="707">
          <cell r="M707">
            <v>10321</v>
          </cell>
          <cell r="N707">
            <v>574414</v>
          </cell>
          <cell r="O707">
            <v>40</v>
          </cell>
          <cell r="P707">
            <v>2007</v>
          </cell>
          <cell r="Q707">
            <v>321</v>
          </cell>
          <cell r="R707">
            <v>321</v>
          </cell>
          <cell r="S707">
            <v>10321</v>
          </cell>
          <cell r="T707" t="str">
            <v>Rajatised</v>
          </cell>
          <cell r="U707" t="str">
            <v>Rajatised</v>
          </cell>
          <cell r="W707">
            <v>0</v>
          </cell>
          <cell r="X707" t="str">
            <v>Hooned ja rajatised</v>
          </cell>
          <cell r="Y707" t="str">
            <v>Rajatised2007</v>
          </cell>
        </row>
        <row r="708">
          <cell r="M708">
            <v>0</v>
          </cell>
          <cell r="O708">
            <v>0</v>
          </cell>
          <cell r="P708">
            <v>0</v>
          </cell>
          <cell r="Q708">
            <v>321</v>
          </cell>
          <cell r="R708">
            <v>0</v>
          </cell>
          <cell r="S708">
            <v>0</v>
          </cell>
          <cell r="T708">
            <v>0</v>
          </cell>
          <cell r="U708" t="str">
            <v>Rajatised</v>
          </cell>
          <cell r="W708">
            <v>0</v>
          </cell>
          <cell r="X708">
            <v>0</v>
          </cell>
          <cell r="Y708">
            <v>0</v>
          </cell>
        </row>
        <row r="709">
          <cell r="M709">
            <v>0</v>
          </cell>
          <cell r="O709">
            <v>0</v>
          </cell>
          <cell r="P709">
            <v>0</v>
          </cell>
          <cell r="Q709">
            <v>321</v>
          </cell>
          <cell r="R709">
            <v>0</v>
          </cell>
          <cell r="S709">
            <v>0</v>
          </cell>
          <cell r="T709">
            <v>0</v>
          </cell>
          <cell r="U709" t="str">
            <v>Rajatised</v>
          </cell>
          <cell r="W709">
            <v>0</v>
          </cell>
          <cell r="X709">
            <v>0</v>
          </cell>
          <cell r="Y709">
            <v>0</v>
          </cell>
        </row>
        <row r="710">
          <cell r="M710">
            <v>10322</v>
          </cell>
          <cell r="N710">
            <v>1422525</v>
          </cell>
          <cell r="O710">
            <v>40</v>
          </cell>
          <cell r="P710">
            <v>2006</v>
          </cell>
          <cell r="Q710">
            <v>322</v>
          </cell>
          <cell r="R710">
            <v>322</v>
          </cell>
          <cell r="S710">
            <v>10322</v>
          </cell>
          <cell r="T710" t="str">
            <v>Rajatised</v>
          </cell>
          <cell r="U710" t="str">
            <v>Rajatised</v>
          </cell>
          <cell r="W710" t="str">
            <v>Kanal. trass Oru tn.</v>
          </cell>
          <cell r="X710" t="str">
            <v>Hooned ja rajatised</v>
          </cell>
          <cell r="Y710" t="str">
            <v>Rajatised2006</v>
          </cell>
        </row>
        <row r="711">
          <cell r="M711">
            <v>0</v>
          </cell>
          <cell r="O711">
            <v>0</v>
          </cell>
          <cell r="P711">
            <v>0</v>
          </cell>
          <cell r="Q711">
            <v>322</v>
          </cell>
          <cell r="R711">
            <v>0</v>
          </cell>
          <cell r="S711">
            <v>0</v>
          </cell>
          <cell r="T711">
            <v>0</v>
          </cell>
          <cell r="U711" t="str">
            <v>Rajatised</v>
          </cell>
          <cell r="W711">
            <v>0</v>
          </cell>
          <cell r="X711">
            <v>0</v>
          </cell>
          <cell r="Y711">
            <v>0</v>
          </cell>
        </row>
        <row r="712">
          <cell r="M712">
            <v>10323</v>
          </cell>
          <cell r="N712">
            <v>574414</v>
          </cell>
          <cell r="O712">
            <v>40</v>
          </cell>
          <cell r="P712">
            <v>2007</v>
          </cell>
          <cell r="Q712">
            <v>323</v>
          </cell>
          <cell r="R712">
            <v>323</v>
          </cell>
          <cell r="S712">
            <v>10323</v>
          </cell>
          <cell r="T712" t="str">
            <v>Rajatised</v>
          </cell>
          <cell r="U712" t="str">
            <v>Rajatised</v>
          </cell>
          <cell r="W712">
            <v>0</v>
          </cell>
          <cell r="X712" t="str">
            <v>Hooned ja rajatised</v>
          </cell>
          <cell r="Y712" t="str">
            <v>Rajatised2007</v>
          </cell>
        </row>
        <row r="713">
          <cell r="M713">
            <v>0</v>
          </cell>
          <cell r="O713">
            <v>0</v>
          </cell>
          <cell r="P713">
            <v>0</v>
          </cell>
          <cell r="Q713">
            <v>323</v>
          </cell>
          <cell r="R713">
            <v>0</v>
          </cell>
          <cell r="S713">
            <v>0</v>
          </cell>
          <cell r="T713">
            <v>0</v>
          </cell>
          <cell r="U713" t="str">
            <v>Rajatised</v>
          </cell>
          <cell r="W713">
            <v>0</v>
          </cell>
          <cell r="X713">
            <v>0</v>
          </cell>
          <cell r="Y713">
            <v>0</v>
          </cell>
        </row>
        <row r="714">
          <cell r="M714">
            <v>0</v>
          </cell>
          <cell r="O714">
            <v>0</v>
          </cell>
          <cell r="P714">
            <v>0</v>
          </cell>
          <cell r="Q714">
            <v>323</v>
          </cell>
          <cell r="R714">
            <v>0</v>
          </cell>
          <cell r="S714">
            <v>0</v>
          </cell>
          <cell r="T714">
            <v>0</v>
          </cell>
          <cell r="U714" t="str">
            <v>Rajatised</v>
          </cell>
          <cell r="W714">
            <v>0</v>
          </cell>
          <cell r="X714">
            <v>0</v>
          </cell>
          <cell r="Y714">
            <v>0</v>
          </cell>
        </row>
        <row r="715">
          <cell r="M715">
            <v>10324</v>
          </cell>
          <cell r="N715">
            <v>1103600</v>
          </cell>
          <cell r="O715">
            <v>40</v>
          </cell>
          <cell r="P715">
            <v>2006</v>
          </cell>
          <cell r="Q715">
            <v>324</v>
          </cell>
          <cell r="R715">
            <v>324</v>
          </cell>
          <cell r="S715">
            <v>10324</v>
          </cell>
          <cell r="T715" t="str">
            <v>Rajatised</v>
          </cell>
          <cell r="U715" t="str">
            <v>Rajatised</v>
          </cell>
          <cell r="W715" t="str">
            <v>Survekanalisatsioon Oru tn.</v>
          </cell>
          <cell r="X715" t="str">
            <v>Hooned ja rajatised</v>
          </cell>
          <cell r="Y715" t="str">
            <v>Rajatised2006</v>
          </cell>
        </row>
        <row r="716">
          <cell r="M716">
            <v>0</v>
          </cell>
          <cell r="O716">
            <v>0</v>
          </cell>
          <cell r="P716">
            <v>0</v>
          </cell>
          <cell r="Q716">
            <v>324</v>
          </cell>
          <cell r="R716">
            <v>0</v>
          </cell>
          <cell r="S716">
            <v>0</v>
          </cell>
          <cell r="T716">
            <v>0</v>
          </cell>
          <cell r="U716" t="str">
            <v>Rajatised</v>
          </cell>
          <cell r="W716">
            <v>0</v>
          </cell>
          <cell r="X716">
            <v>0</v>
          </cell>
          <cell r="Y716">
            <v>0</v>
          </cell>
        </row>
        <row r="717">
          <cell r="M717">
            <v>10325</v>
          </cell>
          <cell r="N717">
            <v>236570</v>
          </cell>
          <cell r="O717">
            <v>15</v>
          </cell>
          <cell r="P717">
            <v>2006</v>
          </cell>
          <cell r="Q717">
            <v>325</v>
          </cell>
          <cell r="R717">
            <v>325</v>
          </cell>
          <cell r="S717">
            <v>10325</v>
          </cell>
          <cell r="T717" t="str">
            <v>pumpla</v>
          </cell>
          <cell r="U717" t="str">
            <v>Rajatised</v>
          </cell>
          <cell r="V717" t="str">
            <v>pumpla</v>
          </cell>
          <cell r="W717" t="str">
            <v>Reovee pumpla Oru tn. kanal.</v>
          </cell>
          <cell r="X717" t="str">
            <v>Masinad ja seadmed</v>
          </cell>
          <cell r="Y717" t="str">
            <v>pumpla2006</v>
          </cell>
        </row>
        <row r="718">
          <cell r="M718">
            <v>0</v>
          </cell>
          <cell r="O718">
            <v>0</v>
          </cell>
          <cell r="P718">
            <v>0</v>
          </cell>
          <cell r="Q718">
            <v>325</v>
          </cell>
          <cell r="R718">
            <v>0</v>
          </cell>
          <cell r="S718">
            <v>0</v>
          </cell>
          <cell r="T718">
            <v>0</v>
          </cell>
          <cell r="U718" t="str">
            <v>Rajatised</v>
          </cell>
          <cell r="W718">
            <v>0</v>
          </cell>
          <cell r="X718">
            <v>0</v>
          </cell>
          <cell r="Y718">
            <v>0</v>
          </cell>
        </row>
        <row r="719">
          <cell r="M719">
            <v>10326</v>
          </cell>
          <cell r="N719">
            <v>520305</v>
          </cell>
          <cell r="O719">
            <v>40</v>
          </cell>
          <cell r="P719">
            <v>2006</v>
          </cell>
          <cell r="Q719">
            <v>326</v>
          </cell>
          <cell r="R719">
            <v>326</v>
          </cell>
          <cell r="S719">
            <v>10326</v>
          </cell>
          <cell r="T719" t="str">
            <v>Rajatised</v>
          </cell>
          <cell r="U719" t="str">
            <v>Rajatised</v>
          </cell>
          <cell r="W719" t="str">
            <v>Veetrass Narva tn.</v>
          </cell>
          <cell r="X719" t="str">
            <v>Hooned ja rajatised</v>
          </cell>
          <cell r="Y719" t="str">
            <v>Rajatised2006</v>
          </cell>
        </row>
        <row r="720">
          <cell r="M720">
            <v>0</v>
          </cell>
          <cell r="O720">
            <v>0</v>
          </cell>
          <cell r="P720">
            <v>0</v>
          </cell>
          <cell r="Q720">
            <v>326</v>
          </cell>
          <cell r="R720">
            <v>0</v>
          </cell>
          <cell r="S720">
            <v>0</v>
          </cell>
          <cell r="T720">
            <v>0</v>
          </cell>
          <cell r="U720" t="str">
            <v>Rajatised</v>
          </cell>
          <cell r="W720">
            <v>0</v>
          </cell>
          <cell r="X720">
            <v>0</v>
          </cell>
          <cell r="Y720">
            <v>0</v>
          </cell>
        </row>
        <row r="721">
          <cell r="M721">
            <v>10327</v>
          </cell>
          <cell r="N721">
            <v>605630</v>
          </cell>
          <cell r="O721">
            <v>40</v>
          </cell>
          <cell r="P721">
            <v>2006</v>
          </cell>
          <cell r="Q721">
            <v>327</v>
          </cell>
          <cell r="R721">
            <v>327</v>
          </cell>
          <cell r="S721">
            <v>10327</v>
          </cell>
          <cell r="T721" t="str">
            <v>Rajatised</v>
          </cell>
          <cell r="U721" t="str">
            <v>Rajatised</v>
          </cell>
          <cell r="W721" t="str">
            <v>Kanal. trass  Narva tn.</v>
          </cell>
          <cell r="X721" t="str">
            <v>Hooned ja rajatised</v>
          </cell>
          <cell r="Y721" t="str">
            <v>Rajatised2006</v>
          </cell>
        </row>
        <row r="722">
          <cell r="M722">
            <v>0</v>
          </cell>
          <cell r="O722">
            <v>0</v>
          </cell>
          <cell r="P722">
            <v>0</v>
          </cell>
          <cell r="Q722">
            <v>327</v>
          </cell>
          <cell r="R722">
            <v>0</v>
          </cell>
          <cell r="S722">
            <v>0</v>
          </cell>
          <cell r="T722">
            <v>0</v>
          </cell>
          <cell r="U722" t="str">
            <v>Rajatised</v>
          </cell>
          <cell r="W722">
            <v>0</v>
          </cell>
          <cell r="X722">
            <v>0</v>
          </cell>
          <cell r="Y722">
            <v>0</v>
          </cell>
        </row>
        <row r="723">
          <cell r="M723">
            <v>10328</v>
          </cell>
          <cell r="N723">
            <v>797460</v>
          </cell>
          <cell r="O723">
            <v>40</v>
          </cell>
          <cell r="P723">
            <v>2006</v>
          </cell>
          <cell r="Q723">
            <v>328</v>
          </cell>
          <cell r="R723">
            <v>328</v>
          </cell>
          <cell r="S723">
            <v>10328</v>
          </cell>
          <cell r="T723" t="str">
            <v>Rajatised</v>
          </cell>
          <cell r="U723" t="str">
            <v>Rajatised</v>
          </cell>
          <cell r="W723" t="str">
            <v>Veetrass Veski tn.</v>
          </cell>
          <cell r="X723" t="str">
            <v>Hooned ja rajatised</v>
          </cell>
          <cell r="Y723" t="str">
            <v>Rajatised2006</v>
          </cell>
        </row>
        <row r="724">
          <cell r="M724">
            <v>0</v>
          </cell>
          <cell r="O724">
            <v>0</v>
          </cell>
          <cell r="P724">
            <v>0</v>
          </cell>
          <cell r="Q724">
            <v>328</v>
          </cell>
          <cell r="R724">
            <v>0</v>
          </cell>
          <cell r="S724">
            <v>0</v>
          </cell>
          <cell r="T724">
            <v>0</v>
          </cell>
          <cell r="U724" t="str">
            <v>Rajatised</v>
          </cell>
          <cell r="W724">
            <v>0</v>
          </cell>
          <cell r="X724">
            <v>0</v>
          </cell>
          <cell r="Y724">
            <v>0</v>
          </cell>
        </row>
        <row r="725">
          <cell r="M725">
            <v>10329</v>
          </cell>
          <cell r="N725">
            <v>314147</v>
          </cell>
          <cell r="O725">
            <v>40</v>
          </cell>
          <cell r="P725">
            <v>2007</v>
          </cell>
          <cell r="Q725">
            <v>329</v>
          </cell>
          <cell r="R725">
            <v>329</v>
          </cell>
          <cell r="S725">
            <v>10329</v>
          </cell>
          <cell r="T725" t="str">
            <v>Rajatised</v>
          </cell>
          <cell r="U725" t="str">
            <v>Rajatised</v>
          </cell>
          <cell r="W725">
            <v>0</v>
          </cell>
          <cell r="X725" t="str">
            <v>Hooned ja rajatised</v>
          </cell>
          <cell r="Y725" t="str">
            <v>Rajatised2007</v>
          </cell>
        </row>
        <row r="726">
          <cell r="M726">
            <v>0</v>
          </cell>
          <cell r="O726">
            <v>0</v>
          </cell>
          <cell r="P726">
            <v>0</v>
          </cell>
          <cell r="Q726">
            <v>329</v>
          </cell>
          <cell r="R726">
            <v>0</v>
          </cell>
          <cell r="S726">
            <v>0</v>
          </cell>
          <cell r="T726">
            <v>0</v>
          </cell>
          <cell r="U726" t="str">
            <v>Rajatised</v>
          </cell>
          <cell r="W726">
            <v>0</v>
          </cell>
          <cell r="X726">
            <v>0</v>
          </cell>
          <cell r="Y726">
            <v>0</v>
          </cell>
        </row>
        <row r="727">
          <cell r="M727">
            <v>0</v>
          </cell>
          <cell r="O727">
            <v>0</v>
          </cell>
          <cell r="P727">
            <v>0</v>
          </cell>
          <cell r="Q727">
            <v>329</v>
          </cell>
          <cell r="R727">
            <v>0</v>
          </cell>
          <cell r="S727">
            <v>0</v>
          </cell>
          <cell r="T727">
            <v>0</v>
          </cell>
          <cell r="U727" t="str">
            <v>Rajatised</v>
          </cell>
          <cell r="W727">
            <v>0</v>
          </cell>
          <cell r="X727">
            <v>0</v>
          </cell>
          <cell r="Y727">
            <v>0</v>
          </cell>
        </row>
        <row r="728">
          <cell r="M728">
            <v>10330</v>
          </cell>
          <cell r="N728">
            <v>921153</v>
          </cell>
          <cell r="O728">
            <v>40</v>
          </cell>
          <cell r="P728">
            <v>2006</v>
          </cell>
          <cell r="Q728">
            <v>330</v>
          </cell>
          <cell r="R728">
            <v>330</v>
          </cell>
          <cell r="S728">
            <v>10330</v>
          </cell>
          <cell r="T728" t="str">
            <v>Rajatised</v>
          </cell>
          <cell r="U728" t="str">
            <v>Rajatised</v>
          </cell>
          <cell r="W728" t="str">
            <v>Kanal. trass Veski tn.</v>
          </cell>
          <cell r="X728" t="str">
            <v>Hooned ja rajatised</v>
          </cell>
          <cell r="Y728" t="str">
            <v>Rajatised2006</v>
          </cell>
        </row>
        <row r="729">
          <cell r="M729">
            <v>0</v>
          </cell>
          <cell r="O729">
            <v>0</v>
          </cell>
          <cell r="P729">
            <v>0</v>
          </cell>
          <cell r="Q729">
            <v>330</v>
          </cell>
          <cell r="R729">
            <v>0</v>
          </cell>
          <cell r="S729">
            <v>0</v>
          </cell>
          <cell r="T729">
            <v>0</v>
          </cell>
          <cell r="U729" t="str">
            <v>Rajatised</v>
          </cell>
          <cell r="W729">
            <v>0</v>
          </cell>
          <cell r="X729">
            <v>0</v>
          </cell>
          <cell r="Y729">
            <v>0</v>
          </cell>
        </row>
        <row r="730">
          <cell r="M730">
            <v>10331</v>
          </cell>
          <cell r="N730">
            <v>314146</v>
          </cell>
          <cell r="O730">
            <v>40</v>
          </cell>
          <cell r="P730">
            <v>2007</v>
          </cell>
          <cell r="Q730">
            <v>331</v>
          </cell>
          <cell r="R730">
            <v>331</v>
          </cell>
          <cell r="S730">
            <v>10331</v>
          </cell>
          <cell r="T730" t="str">
            <v>Rajatised</v>
          </cell>
          <cell r="U730" t="str">
            <v>Rajatised</v>
          </cell>
          <cell r="W730">
            <v>0</v>
          </cell>
          <cell r="X730" t="str">
            <v>Hooned ja rajatised</v>
          </cell>
          <cell r="Y730" t="str">
            <v>Rajatised2007</v>
          </cell>
        </row>
        <row r="731">
          <cell r="M731">
            <v>0</v>
          </cell>
          <cell r="O731">
            <v>0</v>
          </cell>
          <cell r="P731">
            <v>0</v>
          </cell>
          <cell r="Q731">
            <v>331</v>
          </cell>
          <cell r="R731">
            <v>0</v>
          </cell>
          <cell r="S731">
            <v>0</v>
          </cell>
          <cell r="T731">
            <v>0</v>
          </cell>
          <cell r="U731" t="str">
            <v>Rajatised</v>
          </cell>
          <cell r="W731">
            <v>0</v>
          </cell>
          <cell r="X731">
            <v>0</v>
          </cell>
          <cell r="Y731">
            <v>0</v>
          </cell>
        </row>
        <row r="732">
          <cell r="M732">
            <v>0</v>
          </cell>
          <cell r="O732">
            <v>0</v>
          </cell>
          <cell r="P732">
            <v>0</v>
          </cell>
          <cell r="Q732">
            <v>331</v>
          </cell>
          <cell r="R732">
            <v>0</v>
          </cell>
          <cell r="S732">
            <v>0</v>
          </cell>
          <cell r="T732">
            <v>0</v>
          </cell>
          <cell r="U732" t="str">
            <v>Rajatised</v>
          </cell>
          <cell r="W732">
            <v>0</v>
          </cell>
          <cell r="X732">
            <v>0</v>
          </cell>
          <cell r="Y732">
            <v>0</v>
          </cell>
        </row>
        <row r="733">
          <cell r="M733">
            <v>10332</v>
          </cell>
          <cell r="N733">
            <v>706328</v>
          </cell>
          <cell r="O733">
            <v>40</v>
          </cell>
          <cell r="P733">
            <v>2006</v>
          </cell>
          <cell r="Q733">
            <v>332</v>
          </cell>
          <cell r="R733">
            <v>332</v>
          </cell>
          <cell r="S733">
            <v>10332</v>
          </cell>
          <cell r="T733" t="str">
            <v>Rajatised</v>
          </cell>
          <cell r="U733" t="str">
            <v>Rajatised</v>
          </cell>
          <cell r="W733" t="str">
            <v>Veetrass Kalevi tn.</v>
          </cell>
          <cell r="X733" t="str">
            <v>Hooned ja rajatised</v>
          </cell>
          <cell r="Y733" t="str">
            <v>Rajatised2006</v>
          </cell>
        </row>
        <row r="734">
          <cell r="M734">
            <v>0</v>
          </cell>
          <cell r="O734">
            <v>0</v>
          </cell>
          <cell r="P734">
            <v>0</v>
          </cell>
          <cell r="Q734">
            <v>332</v>
          </cell>
          <cell r="R734">
            <v>0</v>
          </cell>
          <cell r="S734">
            <v>0</v>
          </cell>
          <cell r="T734">
            <v>0</v>
          </cell>
          <cell r="U734" t="str">
            <v>Rajatised</v>
          </cell>
          <cell r="W734">
            <v>0</v>
          </cell>
          <cell r="X734">
            <v>0</v>
          </cell>
          <cell r="Y734">
            <v>0</v>
          </cell>
        </row>
        <row r="735">
          <cell r="M735">
            <v>10333</v>
          </cell>
          <cell r="N735">
            <v>201525</v>
          </cell>
          <cell r="O735">
            <v>40</v>
          </cell>
          <cell r="P735">
            <v>2007</v>
          </cell>
          <cell r="Q735">
            <v>333</v>
          </cell>
          <cell r="R735">
            <v>333</v>
          </cell>
          <cell r="S735">
            <v>10333</v>
          </cell>
          <cell r="T735" t="str">
            <v>Rajatised</v>
          </cell>
          <cell r="U735" t="str">
            <v>Rajatised</v>
          </cell>
          <cell r="W735">
            <v>0</v>
          </cell>
          <cell r="X735" t="str">
            <v>Hooned ja rajatised</v>
          </cell>
          <cell r="Y735" t="str">
            <v>Rajatised2007</v>
          </cell>
        </row>
        <row r="736">
          <cell r="M736">
            <v>0</v>
          </cell>
          <cell r="O736">
            <v>0</v>
          </cell>
          <cell r="P736">
            <v>0</v>
          </cell>
          <cell r="Q736">
            <v>333</v>
          </cell>
          <cell r="R736">
            <v>0</v>
          </cell>
          <cell r="S736">
            <v>0</v>
          </cell>
          <cell r="T736">
            <v>0</v>
          </cell>
          <cell r="U736" t="str">
            <v>Rajatised</v>
          </cell>
          <cell r="W736">
            <v>0</v>
          </cell>
          <cell r="X736">
            <v>0</v>
          </cell>
          <cell r="Y736">
            <v>0</v>
          </cell>
        </row>
        <row r="737">
          <cell r="M737">
            <v>0</v>
          </cell>
          <cell r="O737">
            <v>0</v>
          </cell>
          <cell r="P737">
            <v>0</v>
          </cell>
          <cell r="Q737">
            <v>333</v>
          </cell>
          <cell r="R737">
            <v>0</v>
          </cell>
          <cell r="S737">
            <v>0</v>
          </cell>
          <cell r="T737">
            <v>0</v>
          </cell>
          <cell r="U737" t="str">
            <v>Rajatised</v>
          </cell>
          <cell r="W737">
            <v>0</v>
          </cell>
          <cell r="X737">
            <v>0</v>
          </cell>
          <cell r="Y737">
            <v>0</v>
          </cell>
        </row>
        <row r="738">
          <cell r="M738">
            <v>10334</v>
          </cell>
          <cell r="N738">
            <v>704220</v>
          </cell>
          <cell r="O738">
            <v>40</v>
          </cell>
          <cell r="P738">
            <v>2006</v>
          </cell>
          <cell r="Q738">
            <v>334</v>
          </cell>
          <cell r="R738">
            <v>334</v>
          </cell>
          <cell r="S738">
            <v>10334</v>
          </cell>
          <cell r="T738" t="str">
            <v>Rajatised</v>
          </cell>
          <cell r="U738" t="str">
            <v>Rajatised</v>
          </cell>
          <cell r="W738" t="str">
            <v>Kanal. trass Kalevi tn.</v>
          </cell>
          <cell r="X738" t="str">
            <v>Hooned ja rajatised</v>
          </cell>
          <cell r="Y738" t="str">
            <v>Rajatised2006</v>
          </cell>
        </row>
        <row r="739">
          <cell r="M739">
            <v>0</v>
          </cell>
          <cell r="O739">
            <v>0</v>
          </cell>
          <cell r="P739">
            <v>0</v>
          </cell>
          <cell r="Q739">
            <v>334</v>
          </cell>
          <cell r="R739">
            <v>0</v>
          </cell>
          <cell r="S739">
            <v>0</v>
          </cell>
          <cell r="T739">
            <v>0</v>
          </cell>
          <cell r="U739" t="str">
            <v>Rajatised</v>
          </cell>
          <cell r="W739">
            <v>0</v>
          </cell>
          <cell r="X739">
            <v>0</v>
          </cell>
          <cell r="Y739">
            <v>0</v>
          </cell>
        </row>
        <row r="740">
          <cell r="M740">
            <v>10335</v>
          </cell>
          <cell r="N740">
            <v>201525</v>
          </cell>
          <cell r="O740">
            <v>40</v>
          </cell>
          <cell r="P740">
            <v>2007</v>
          </cell>
          <cell r="Q740">
            <v>335</v>
          </cell>
          <cell r="R740">
            <v>335</v>
          </cell>
          <cell r="S740">
            <v>10335</v>
          </cell>
          <cell r="T740" t="str">
            <v>Rajatised</v>
          </cell>
          <cell r="U740" t="str">
            <v>Rajatised</v>
          </cell>
          <cell r="W740">
            <v>0</v>
          </cell>
          <cell r="X740" t="str">
            <v>Hooned ja rajatised</v>
          </cell>
          <cell r="Y740" t="str">
            <v>Rajatised2007</v>
          </cell>
        </row>
        <row r="741">
          <cell r="M741">
            <v>0</v>
          </cell>
          <cell r="O741">
            <v>0</v>
          </cell>
          <cell r="P741">
            <v>0</v>
          </cell>
          <cell r="Q741">
            <v>335</v>
          </cell>
          <cell r="R741">
            <v>0</v>
          </cell>
          <cell r="S741">
            <v>0</v>
          </cell>
          <cell r="T741">
            <v>0</v>
          </cell>
          <cell r="U741" t="str">
            <v>Rajatised</v>
          </cell>
          <cell r="W741">
            <v>0</v>
          </cell>
          <cell r="X741">
            <v>0</v>
          </cell>
          <cell r="Y741">
            <v>0</v>
          </cell>
        </row>
        <row r="742">
          <cell r="M742">
            <v>0</v>
          </cell>
          <cell r="O742">
            <v>0</v>
          </cell>
          <cell r="P742">
            <v>0</v>
          </cell>
          <cell r="Q742">
            <v>335</v>
          </cell>
          <cell r="R742">
            <v>0</v>
          </cell>
          <cell r="S742">
            <v>0</v>
          </cell>
          <cell r="T742">
            <v>0</v>
          </cell>
          <cell r="U742" t="str">
            <v>Rajatised</v>
          </cell>
          <cell r="W742">
            <v>0</v>
          </cell>
          <cell r="X742">
            <v>0</v>
          </cell>
          <cell r="Y742">
            <v>0</v>
          </cell>
        </row>
        <row r="743">
          <cell r="M743">
            <v>10336</v>
          </cell>
          <cell r="N743">
            <v>964054</v>
          </cell>
          <cell r="O743">
            <v>40</v>
          </cell>
          <cell r="P743">
            <v>2006</v>
          </cell>
          <cell r="Q743">
            <v>336</v>
          </cell>
          <cell r="R743">
            <v>336</v>
          </cell>
          <cell r="S743">
            <v>10336</v>
          </cell>
          <cell r="T743" t="str">
            <v>Rajatised</v>
          </cell>
          <cell r="U743" t="str">
            <v>Rajatised</v>
          </cell>
          <cell r="W743" t="str">
            <v>Veetrass Tiigi tn.</v>
          </cell>
          <cell r="X743" t="str">
            <v>Hooned ja rajatised</v>
          </cell>
          <cell r="Y743" t="str">
            <v>Rajatised2006</v>
          </cell>
        </row>
        <row r="744">
          <cell r="M744">
            <v>0</v>
          </cell>
          <cell r="O744">
            <v>0</v>
          </cell>
          <cell r="P744">
            <v>0</v>
          </cell>
          <cell r="Q744">
            <v>336</v>
          </cell>
          <cell r="R744">
            <v>0</v>
          </cell>
          <cell r="S744">
            <v>0</v>
          </cell>
          <cell r="T744">
            <v>0</v>
          </cell>
          <cell r="U744" t="str">
            <v>Rajatised</v>
          </cell>
          <cell r="W744">
            <v>0</v>
          </cell>
          <cell r="X744">
            <v>0</v>
          </cell>
          <cell r="Y744">
            <v>0</v>
          </cell>
        </row>
        <row r="745">
          <cell r="M745">
            <v>10337</v>
          </cell>
          <cell r="N745">
            <v>991947</v>
          </cell>
          <cell r="O745">
            <v>40</v>
          </cell>
          <cell r="P745">
            <v>2006</v>
          </cell>
          <cell r="Q745">
            <v>337</v>
          </cell>
          <cell r="R745">
            <v>337</v>
          </cell>
          <cell r="S745">
            <v>10337</v>
          </cell>
          <cell r="T745" t="str">
            <v>Rajatised</v>
          </cell>
          <cell r="U745" t="str">
            <v>Rajatised</v>
          </cell>
          <cell r="W745" t="str">
            <v>Kanal. trass Tiigi tn.</v>
          </cell>
          <cell r="X745" t="str">
            <v>Hooned ja rajatised</v>
          </cell>
          <cell r="Y745" t="str">
            <v>Rajatised2006</v>
          </cell>
        </row>
        <row r="746">
          <cell r="M746">
            <v>0</v>
          </cell>
          <cell r="O746">
            <v>0</v>
          </cell>
          <cell r="P746">
            <v>0</v>
          </cell>
          <cell r="Q746">
            <v>337</v>
          </cell>
          <cell r="R746">
            <v>0</v>
          </cell>
          <cell r="S746">
            <v>0</v>
          </cell>
          <cell r="T746">
            <v>0</v>
          </cell>
          <cell r="U746" t="str">
            <v>Rajatised</v>
          </cell>
          <cell r="W746">
            <v>0</v>
          </cell>
          <cell r="X746">
            <v>0</v>
          </cell>
          <cell r="Y746">
            <v>0</v>
          </cell>
        </row>
        <row r="747">
          <cell r="M747">
            <v>10338</v>
          </cell>
          <cell r="N747">
            <v>707326</v>
          </cell>
          <cell r="O747">
            <v>40</v>
          </cell>
          <cell r="P747">
            <v>2006</v>
          </cell>
          <cell r="Q747">
            <v>338</v>
          </cell>
          <cell r="R747">
            <v>338</v>
          </cell>
          <cell r="S747">
            <v>10338</v>
          </cell>
          <cell r="T747" t="str">
            <v>Rajatised</v>
          </cell>
          <cell r="U747" t="str">
            <v>Rajatised</v>
          </cell>
          <cell r="W747" t="str">
            <v>Sadevee trass Veski tn.</v>
          </cell>
          <cell r="X747" t="str">
            <v>Hooned ja rajatised</v>
          </cell>
          <cell r="Y747" t="str">
            <v>Rajatised2006</v>
          </cell>
        </row>
        <row r="748">
          <cell r="M748">
            <v>0</v>
          </cell>
          <cell r="O748">
            <v>0</v>
          </cell>
          <cell r="P748">
            <v>0</v>
          </cell>
          <cell r="Q748">
            <v>338</v>
          </cell>
          <cell r="R748">
            <v>0</v>
          </cell>
          <cell r="S748">
            <v>0</v>
          </cell>
          <cell r="T748">
            <v>0</v>
          </cell>
          <cell r="U748" t="str">
            <v>Rajatised</v>
          </cell>
          <cell r="W748">
            <v>0</v>
          </cell>
          <cell r="X748">
            <v>0</v>
          </cell>
          <cell r="Y748">
            <v>0</v>
          </cell>
        </row>
        <row r="749">
          <cell r="M749">
            <v>10339</v>
          </cell>
          <cell r="N749">
            <v>615673</v>
          </cell>
          <cell r="O749">
            <v>40</v>
          </cell>
          <cell r="P749">
            <v>2006</v>
          </cell>
          <cell r="Q749">
            <v>339</v>
          </cell>
          <cell r="R749">
            <v>339</v>
          </cell>
          <cell r="S749">
            <v>10339</v>
          </cell>
          <cell r="T749" t="str">
            <v>Rajatised</v>
          </cell>
          <cell r="U749" t="str">
            <v>Rajatised</v>
          </cell>
          <cell r="W749" t="str">
            <v>Sadevee trass   Kalevi tn.</v>
          </cell>
          <cell r="X749" t="str">
            <v>Hooned ja rajatised</v>
          </cell>
          <cell r="Y749" t="str">
            <v>Rajatised2006</v>
          </cell>
        </row>
        <row r="750">
          <cell r="M750">
            <v>0</v>
          </cell>
          <cell r="O750">
            <v>0</v>
          </cell>
          <cell r="P750">
            <v>0</v>
          </cell>
          <cell r="Q750">
            <v>339</v>
          </cell>
          <cell r="R750">
            <v>0</v>
          </cell>
          <cell r="S750">
            <v>0</v>
          </cell>
          <cell r="T750">
            <v>0</v>
          </cell>
          <cell r="U750" t="str">
            <v>Rajatised</v>
          </cell>
          <cell r="W750">
            <v>0</v>
          </cell>
          <cell r="X750">
            <v>0</v>
          </cell>
          <cell r="Y750">
            <v>0</v>
          </cell>
        </row>
        <row r="751">
          <cell r="M751">
            <v>10340</v>
          </cell>
          <cell r="N751">
            <v>371153</v>
          </cell>
          <cell r="O751">
            <v>40</v>
          </cell>
          <cell r="P751">
            <v>2006</v>
          </cell>
          <cell r="Q751">
            <v>340</v>
          </cell>
          <cell r="R751">
            <v>340</v>
          </cell>
          <cell r="S751">
            <v>10340</v>
          </cell>
          <cell r="T751" t="str">
            <v>Rajatised</v>
          </cell>
          <cell r="U751" t="str">
            <v>Rajatised</v>
          </cell>
          <cell r="W751" t="str">
            <v>Kanal. trass Oru-Veski vaheline</v>
          </cell>
          <cell r="X751" t="str">
            <v>Hooned ja rajatised</v>
          </cell>
          <cell r="Y751" t="str">
            <v>Rajatised2006</v>
          </cell>
        </row>
        <row r="752">
          <cell r="M752">
            <v>0</v>
          </cell>
          <cell r="O752">
            <v>0</v>
          </cell>
          <cell r="P752">
            <v>0</v>
          </cell>
          <cell r="Q752">
            <v>340</v>
          </cell>
          <cell r="R752">
            <v>0</v>
          </cell>
          <cell r="S752">
            <v>0</v>
          </cell>
          <cell r="T752">
            <v>0</v>
          </cell>
          <cell r="U752" t="str">
            <v>Rajatised</v>
          </cell>
          <cell r="W752">
            <v>0</v>
          </cell>
          <cell r="X752">
            <v>0</v>
          </cell>
          <cell r="Y752">
            <v>0</v>
          </cell>
        </row>
        <row r="753">
          <cell r="M753">
            <v>10341</v>
          </cell>
          <cell r="N753">
            <v>314937</v>
          </cell>
          <cell r="O753">
            <v>40</v>
          </cell>
          <cell r="P753">
            <v>2006</v>
          </cell>
          <cell r="Q753">
            <v>341</v>
          </cell>
          <cell r="R753">
            <v>341</v>
          </cell>
          <cell r="S753">
            <v>10341</v>
          </cell>
          <cell r="T753" t="str">
            <v>Rajatised</v>
          </cell>
          <cell r="U753" t="str">
            <v>Rajatised</v>
          </cell>
          <cell r="W753" t="str">
            <v>Veetrass Herne tn.</v>
          </cell>
          <cell r="X753" t="str">
            <v>Hooned ja rajatised</v>
          </cell>
          <cell r="Y753" t="str">
            <v>Rajatised2006</v>
          </cell>
        </row>
        <row r="754">
          <cell r="M754">
            <v>0</v>
          </cell>
          <cell r="O754">
            <v>0</v>
          </cell>
          <cell r="P754">
            <v>0</v>
          </cell>
          <cell r="Q754">
            <v>341</v>
          </cell>
          <cell r="R754">
            <v>0</v>
          </cell>
          <cell r="S754">
            <v>0</v>
          </cell>
          <cell r="T754">
            <v>0</v>
          </cell>
          <cell r="U754" t="str">
            <v>Rajatised</v>
          </cell>
          <cell r="W754">
            <v>0</v>
          </cell>
          <cell r="X754">
            <v>0</v>
          </cell>
          <cell r="Y754">
            <v>0</v>
          </cell>
        </row>
        <row r="755">
          <cell r="M755">
            <v>10342</v>
          </cell>
          <cell r="N755">
            <v>275616</v>
          </cell>
          <cell r="O755">
            <v>40</v>
          </cell>
          <cell r="P755">
            <v>2006</v>
          </cell>
          <cell r="Q755">
            <v>342</v>
          </cell>
          <cell r="R755">
            <v>342</v>
          </cell>
          <cell r="S755">
            <v>10342</v>
          </cell>
          <cell r="T755" t="str">
            <v>Rajatised</v>
          </cell>
          <cell r="U755" t="str">
            <v>Rajatised</v>
          </cell>
          <cell r="W755" t="str">
            <v>Kanal. trass Herne tn.</v>
          </cell>
          <cell r="X755" t="str">
            <v>Hooned ja rajatised</v>
          </cell>
          <cell r="Y755" t="str">
            <v>Rajatised2006</v>
          </cell>
        </row>
        <row r="756">
          <cell r="M756">
            <v>0</v>
          </cell>
          <cell r="O756">
            <v>0</v>
          </cell>
          <cell r="P756">
            <v>0</v>
          </cell>
          <cell r="Q756">
            <v>342</v>
          </cell>
          <cell r="R756">
            <v>0</v>
          </cell>
          <cell r="S756">
            <v>0</v>
          </cell>
          <cell r="T756">
            <v>0</v>
          </cell>
          <cell r="U756" t="str">
            <v>Rajatised</v>
          </cell>
          <cell r="W756">
            <v>0</v>
          </cell>
          <cell r="X756">
            <v>0</v>
          </cell>
          <cell r="Y756">
            <v>0</v>
          </cell>
        </row>
        <row r="757">
          <cell r="M757">
            <v>10343</v>
          </cell>
          <cell r="N757">
            <v>1161737</v>
          </cell>
          <cell r="O757">
            <v>40</v>
          </cell>
          <cell r="P757">
            <v>2006</v>
          </cell>
          <cell r="Q757">
            <v>343</v>
          </cell>
          <cell r="R757">
            <v>343</v>
          </cell>
          <cell r="S757">
            <v>10343</v>
          </cell>
          <cell r="T757" t="str">
            <v>Rajatised</v>
          </cell>
          <cell r="U757" t="str">
            <v>Rajatised</v>
          </cell>
          <cell r="W757" t="str">
            <v>Veetrass Tartu tn.</v>
          </cell>
          <cell r="X757" t="str">
            <v>Hooned ja rajatised</v>
          </cell>
          <cell r="Y757" t="str">
            <v>Rajatised2006</v>
          </cell>
        </row>
        <row r="758">
          <cell r="M758">
            <v>0</v>
          </cell>
          <cell r="O758">
            <v>0</v>
          </cell>
          <cell r="P758">
            <v>0</v>
          </cell>
          <cell r="Q758">
            <v>343</v>
          </cell>
          <cell r="R758">
            <v>0</v>
          </cell>
          <cell r="S758">
            <v>0</v>
          </cell>
          <cell r="T758">
            <v>0</v>
          </cell>
          <cell r="U758" t="str">
            <v>Rajatised</v>
          </cell>
          <cell r="W758">
            <v>0</v>
          </cell>
          <cell r="X758">
            <v>0</v>
          </cell>
          <cell r="Y758">
            <v>0</v>
          </cell>
        </row>
        <row r="759">
          <cell r="M759">
            <v>10344</v>
          </cell>
          <cell r="N759">
            <v>1207008</v>
          </cell>
          <cell r="O759">
            <v>40</v>
          </cell>
          <cell r="P759">
            <v>2006</v>
          </cell>
          <cell r="Q759">
            <v>344</v>
          </cell>
          <cell r="R759">
            <v>344</v>
          </cell>
          <cell r="S759">
            <v>10344</v>
          </cell>
          <cell r="T759" t="str">
            <v>Rajatised</v>
          </cell>
          <cell r="U759" t="str">
            <v>Rajatised</v>
          </cell>
          <cell r="W759" t="str">
            <v>Kanal. trass Tartu tn.</v>
          </cell>
          <cell r="X759" t="str">
            <v>Hooned ja rajatised</v>
          </cell>
          <cell r="Y759" t="str">
            <v>Rajatised2006</v>
          </cell>
        </row>
        <row r="760">
          <cell r="M760">
            <v>0</v>
          </cell>
          <cell r="O760">
            <v>0</v>
          </cell>
          <cell r="P760">
            <v>0</v>
          </cell>
          <cell r="Q760">
            <v>344</v>
          </cell>
          <cell r="R760">
            <v>0</v>
          </cell>
          <cell r="S760">
            <v>0</v>
          </cell>
          <cell r="T760">
            <v>0</v>
          </cell>
          <cell r="U760" t="str">
            <v>Rajatised</v>
          </cell>
          <cell r="W760">
            <v>0</v>
          </cell>
          <cell r="X760">
            <v>0</v>
          </cell>
          <cell r="Y760">
            <v>0</v>
          </cell>
        </row>
        <row r="761">
          <cell r="M761">
            <v>10345</v>
          </cell>
          <cell r="N761">
            <v>585121</v>
          </cell>
          <cell r="O761">
            <v>40</v>
          </cell>
          <cell r="P761">
            <v>2006</v>
          </cell>
          <cell r="Q761">
            <v>345</v>
          </cell>
          <cell r="R761">
            <v>345</v>
          </cell>
          <cell r="S761">
            <v>10345</v>
          </cell>
          <cell r="T761" t="str">
            <v>Rajatised</v>
          </cell>
          <cell r="U761" t="str">
            <v>Rajatised</v>
          </cell>
          <cell r="W761" t="str">
            <v>Veetrass Nurme tn.</v>
          </cell>
          <cell r="X761" t="str">
            <v>Hooned ja rajatised</v>
          </cell>
          <cell r="Y761" t="str">
            <v>Rajatised2006</v>
          </cell>
        </row>
        <row r="762">
          <cell r="M762">
            <v>0</v>
          </cell>
          <cell r="O762">
            <v>0</v>
          </cell>
          <cell r="P762">
            <v>0</v>
          </cell>
          <cell r="Q762">
            <v>345</v>
          </cell>
          <cell r="R762">
            <v>0</v>
          </cell>
          <cell r="S762">
            <v>0</v>
          </cell>
          <cell r="T762">
            <v>0</v>
          </cell>
          <cell r="U762" t="str">
            <v>Rajatised</v>
          </cell>
          <cell r="W762">
            <v>0</v>
          </cell>
          <cell r="X762">
            <v>0</v>
          </cell>
          <cell r="Y762">
            <v>0</v>
          </cell>
        </row>
        <row r="763">
          <cell r="M763">
            <v>10346</v>
          </cell>
          <cell r="N763">
            <v>605843</v>
          </cell>
          <cell r="O763">
            <v>40</v>
          </cell>
          <cell r="P763">
            <v>2006</v>
          </cell>
          <cell r="Q763">
            <v>346</v>
          </cell>
          <cell r="R763">
            <v>346</v>
          </cell>
          <cell r="S763">
            <v>10346</v>
          </cell>
          <cell r="T763" t="str">
            <v>Rajatised</v>
          </cell>
          <cell r="U763" t="str">
            <v>Rajatised</v>
          </cell>
          <cell r="W763" t="str">
            <v>Kanal. trass Nurme tn.</v>
          </cell>
          <cell r="X763" t="str">
            <v>Hooned ja rajatised</v>
          </cell>
          <cell r="Y763" t="str">
            <v>Rajatised2006</v>
          </cell>
        </row>
        <row r="764">
          <cell r="M764">
            <v>0</v>
          </cell>
          <cell r="O764">
            <v>0</v>
          </cell>
          <cell r="P764">
            <v>0</v>
          </cell>
          <cell r="Q764">
            <v>346</v>
          </cell>
          <cell r="R764">
            <v>0</v>
          </cell>
          <cell r="S764">
            <v>0</v>
          </cell>
          <cell r="T764">
            <v>0</v>
          </cell>
          <cell r="U764" t="str">
            <v>Rajatised</v>
          </cell>
          <cell r="W764">
            <v>0</v>
          </cell>
          <cell r="X764">
            <v>0</v>
          </cell>
          <cell r="Y764">
            <v>0</v>
          </cell>
        </row>
        <row r="765">
          <cell r="M765">
            <v>10347</v>
          </cell>
          <cell r="N765">
            <v>741654</v>
          </cell>
          <cell r="O765">
            <v>40</v>
          </cell>
          <cell r="P765">
            <v>2006</v>
          </cell>
          <cell r="Q765">
            <v>347</v>
          </cell>
          <cell r="R765">
            <v>347</v>
          </cell>
          <cell r="S765">
            <v>10347</v>
          </cell>
          <cell r="T765" t="str">
            <v>Rajatised</v>
          </cell>
          <cell r="U765" t="str">
            <v>Rajatised</v>
          </cell>
          <cell r="W765" t="str">
            <v>Veetrass Tõrva tn.</v>
          </cell>
          <cell r="X765" t="str">
            <v>Hooned ja rajatised</v>
          </cell>
          <cell r="Y765" t="str">
            <v>Rajatised2006</v>
          </cell>
        </row>
        <row r="766">
          <cell r="M766">
            <v>0</v>
          </cell>
          <cell r="O766">
            <v>0</v>
          </cell>
          <cell r="P766">
            <v>0</v>
          </cell>
          <cell r="Q766">
            <v>347</v>
          </cell>
          <cell r="R766">
            <v>0</v>
          </cell>
          <cell r="S766">
            <v>0</v>
          </cell>
          <cell r="T766">
            <v>0</v>
          </cell>
          <cell r="U766" t="str">
            <v>Rajatised</v>
          </cell>
          <cell r="W766">
            <v>0</v>
          </cell>
          <cell r="X766">
            <v>0</v>
          </cell>
          <cell r="Y766">
            <v>0</v>
          </cell>
        </row>
        <row r="767">
          <cell r="M767">
            <v>10348</v>
          </cell>
          <cell r="N767">
            <v>766838</v>
          </cell>
          <cell r="O767">
            <v>40</v>
          </cell>
          <cell r="P767">
            <v>2006</v>
          </cell>
          <cell r="Q767">
            <v>348</v>
          </cell>
          <cell r="R767">
            <v>348</v>
          </cell>
          <cell r="S767">
            <v>10348</v>
          </cell>
          <cell r="T767" t="str">
            <v>Rajatised</v>
          </cell>
          <cell r="U767" t="str">
            <v>Rajatised</v>
          </cell>
          <cell r="W767" t="str">
            <v>Kanal. trass Tõrva tn.</v>
          </cell>
          <cell r="X767" t="str">
            <v>Hooned ja rajatised</v>
          </cell>
          <cell r="Y767" t="str">
            <v>Rajatised2006</v>
          </cell>
        </row>
        <row r="768">
          <cell r="M768">
            <v>0</v>
          </cell>
          <cell r="O768">
            <v>0</v>
          </cell>
          <cell r="P768">
            <v>0</v>
          </cell>
          <cell r="Q768">
            <v>348</v>
          </cell>
          <cell r="R768">
            <v>0</v>
          </cell>
          <cell r="S768">
            <v>0</v>
          </cell>
          <cell r="T768">
            <v>0</v>
          </cell>
          <cell r="U768" t="str">
            <v>Rajatised</v>
          </cell>
          <cell r="W768">
            <v>0</v>
          </cell>
          <cell r="X768">
            <v>0</v>
          </cell>
          <cell r="Y768">
            <v>0</v>
          </cell>
        </row>
        <row r="769">
          <cell r="M769">
            <v>10349</v>
          </cell>
          <cell r="N769">
            <v>417010</v>
          </cell>
          <cell r="O769">
            <v>40</v>
          </cell>
          <cell r="P769">
            <v>2006</v>
          </cell>
          <cell r="Q769">
            <v>349</v>
          </cell>
          <cell r="R769">
            <v>349</v>
          </cell>
          <cell r="S769">
            <v>10349</v>
          </cell>
          <cell r="T769" t="str">
            <v>Rajatised</v>
          </cell>
          <cell r="U769" t="str">
            <v>Rajatised</v>
          </cell>
          <cell r="W769" t="str">
            <v>Veetrass Siguri tn.</v>
          </cell>
          <cell r="X769" t="str">
            <v>Hooned ja rajatised</v>
          </cell>
          <cell r="Y769" t="str">
            <v>Rajatised2006</v>
          </cell>
        </row>
        <row r="770">
          <cell r="M770">
            <v>0</v>
          </cell>
          <cell r="O770">
            <v>0</v>
          </cell>
          <cell r="P770">
            <v>0</v>
          </cell>
          <cell r="Q770">
            <v>349</v>
          </cell>
          <cell r="R770">
            <v>0</v>
          </cell>
          <cell r="S770">
            <v>0</v>
          </cell>
          <cell r="T770">
            <v>0</v>
          </cell>
          <cell r="U770" t="str">
            <v>Rajatised</v>
          </cell>
          <cell r="W770">
            <v>0</v>
          </cell>
          <cell r="X770">
            <v>0</v>
          </cell>
          <cell r="Y770">
            <v>0</v>
          </cell>
        </row>
        <row r="771">
          <cell r="M771">
            <v>10350</v>
          </cell>
          <cell r="N771">
            <v>416590</v>
          </cell>
          <cell r="O771">
            <v>40</v>
          </cell>
          <cell r="P771">
            <v>2006</v>
          </cell>
          <cell r="Q771">
            <v>350</v>
          </cell>
          <cell r="R771">
            <v>350</v>
          </cell>
          <cell r="S771">
            <v>10350</v>
          </cell>
          <cell r="T771" t="str">
            <v>Rajatised</v>
          </cell>
          <cell r="U771" t="str">
            <v>Rajatised</v>
          </cell>
          <cell r="W771" t="str">
            <v>Kanal. trass Siguri tn.</v>
          </cell>
          <cell r="X771" t="str">
            <v>Hooned ja rajatised</v>
          </cell>
          <cell r="Y771" t="str">
            <v>Rajatised2006</v>
          </cell>
        </row>
        <row r="772">
          <cell r="M772">
            <v>0</v>
          </cell>
          <cell r="O772">
            <v>0</v>
          </cell>
          <cell r="P772">
            <v>0</v>
          </cell>
          <cell r="Q772">
            <v>350</v>
          </cell>
          <cell r="R772">
            <v>0</v>
          </cell>
          <cell r="S772">
            <v>0</v>
          </cell>
          <cell r="T772">
            <v>0</v>
          </cell>
          <cell r="U772" t="str">
            <v>Rajatised</v>
          </cell>
          <cell r="W772">
            <v>0</v>
          </cell>
          <cell r="X772">
            <v>0</v>
          </cell>
          <cell r="Y772">
            <v>0</v>
          </cell>
        </row>
        <row r="773">
          <cell r="M773">
            <v>10351</v>
          </cell>
          <cell r="N773">
            <v>314461</v>
          </cell>
          <cell r="O773">
            <v>40</v>
          </cell>
          <cell r="P773">
            <v>2006</v>
          </cell>
          <cell r="Q773">
            <v>351</v>
          </cell>
          <cell r="R773">
            <v>351</v>
          </cell>
          <cell r="S773">
            <v>10351</v>
          </cell>
          <cell r="T773" t="str">
            <v>Rajatised</v>
          </cell>
          <cell r="U773" t="str">
            <v>Rajatised</v>
          </cell>
          <cell r="W773" t="str">
            <v>Veetrass Tartu - Kanepi vaheline</v>
          </cell>
          <cell r="X773" t="str">
            <v>Hooned ja rajatised</v>
          </cell>
          <cell r="Y773" t="str">
            <v>Rajatised2006</v>
          </cell>
        </row>
        <row r="774">
          <cell r="M774">
            <v>0</v>
          </cell>
          <cell r="O774">
            <v>0</v>
          </cell>
          <cell r="P774">
            <v>0</v>
          </cell>
          <cell r="Q774">
            <v>351</v>
          </cell>
          <cell r="R774">
            <v>0</v>
          </cell>
          <cell r="S774">
            <v>0</v>
          </cell>
          <cell r="T774">
            <v>0</v>
          </cell>
          <cell r="U774" t="str">
            <v>Rajatised</v>
          </cell>
          <cell r="W774">
            <v>0</v>
          </cell>
          <cell r="X774">
            <v>0</v>
          </cell>
          <cell r="Y774">
            <v>0</v>
          </cell>
        </row>
        <row r="775">
          <cell r="M775">
            <v>10352</v>
          </cell>
          <cell r="N775">
            <v>358885</v>
          </cell>
          <cell r="O775">
            <v>40</v>
          </cell>
          <cell r="P775">
            <v>2006</v>
          </cell>
          <cell r="Q775">
            <v>352</v>
          </cell>
          <cell r="R775">
            <v>352</v>
          </cell>
          <cell r="S775">
            <v>10352</v>
          </cell>
          <cell r="T775" t="str">
            <v>Rajatised</v>
          </cell>
          <cell r="U775" t="str">
            <v>Rajatised</v>
          </cell>
          <cell r="W775" t="str">
            <v>Kanal. Trass Tartu-kanepi vaheline</v>
          </cell>
          <cell r="X775" t="str">
            <v>Hooned ja rajatised</v>
          </cell>
          <cell r="Y775" t="str">
            <v>Rajatised2006</v>
          </cell>
        </row>
        <row r="776">
          <cell r="M776">
            <v>0</v>
          </cell>
          <cell r="O776">
            <v>0</v>
          </cell>
          <cell r="P776">
            <v>0</v>
          </cell>
          <cell r="Q776">
            <v>352</v>
          </cell>
          <cell r="R776">
            <v>0</v>
          </cell>
          <cell r="S776">
            <v>0</v>
          </cell>
          <cell r="T776">
            <v>0</v>
          </cell>
          <cell r="U776" t="str">
            <v>Rajatised</v>
          </cell>
          <cell r="W776">
            <v>0</v>
          </cell>
          <cell r="X776">
            <v>0</v>
          </cell>
          <cell r="Y776">
            <v>0</v>
          </cell>
        </row>
        <row r="777">
          <cell r="M777">
            <v>10353</v>
          </cell>
          <cell r="N777">
            <v>222750</v>
          </cell>
          <cell r="O777">
            <v>40</v>
          </cell>
          <cell r="P777">
            <v>2006</v>
          </cell>
          <cell r="Q777">
            <v>353</v>
          </cell>
          <cell r="R777">
            <v>353</v>
          </cell>
          <cell r="S777">
            <v>10353</v>
          </cell>
          <cell r="T777" t="str">
            <v>Rajatised</v>
          </cell>
          <cell r="U777" t="str">
            <v>Rajatised</v>
          </cell>
          <cell r="W777" t="str">
            <v>Veetrass Lühike tn.</v>
          </cell>
          <cell r="X777" t="str">
            <v>Hooned ja rajatised</v>
          </cell>
          <cell r="Y777" t="str">
            <v>Rajatised2006</v>
          </cell>
        </row>
        <row r="778">
          <cell r="M778">
            <v>0</v>
          </cell>
          <cell r="O778">
            <v>0</v>
          </cell>
          <cell r="P778">
            <v>0</v>
          </cell>
          <cell r="Q778">
            <v>353</v>
          </cell>
          <cell r="R778">
            <v>0</v>
          </cell>
          <cell r="S778">
            <v>0</v>
          </cell>
          <cell r="T778">
            <v>0</v>
          </cell>
          <cell r="U778" t="str">
            <v>Rajatised</v>
          </cell>
          <cell r="W778">
            <v>0</v>
          </cell>
          <cell r="X778">
            <v>0</v>
          </cell>
          <cell r="Y778">
            <v>0</v>
          </cell>
        </row>
        <row r="779">
          <cell r="M779">
            <v>10354</v>
          </cell>
          <cell r="N779">
            <v>248154</v>
          </cell>
          <cell r="O779">
            <v>40</v>
          </cell>
          <cell r="P779">
            <v>2006</v>
          </cell>
          <cell r="Q779">
            <v>354</v>
          </cell>
          <cell r="R779">
            <v>354</v>
          </cell>
          <cell r="S779">
            <v>10354</v>
          </cell>
          <cell r="T779" t="str">
            <v>Rajatised</v>
          </cell>
          <cell r="U779" t="str">
            <v>Rajatised</v>
          </cell>
          <cell r="W779" t="str">
            <v>Veetrass Räni tn.</v>
          </cell>
          <cell r="X779" t="str">
            <v>Hooned ja rajatised</v>
          </cell>
          <cell r="Y779" t="str">
            <v>Rajatised2006</v>
          </cell>
        </row>
        <row r="780">
          <cell r="M780">
            <v>0</v>
          </cell>
          <cell r="O780">
            <v>0</v>
          </cell>
          <cell r="P780">
            <v>0</v>
          </cell>
          <cell r="Q780">
            <v>354</v>
          </cell>
          <cell r="R780">
            <v>0</v>
          </cell>
          <cell r="S780">
            <v>0</v>
          </cell>
          <cell r="T780">
            <v>0</v>
          </cell>
          <cell r="U780" t="str">
            <v>Rajatised</v>
          </cell>
          <cell r="W780">
            <v>0</v>
          </cell>
          <cell r="X780">
            <v>0</v>
          </cell>
          <cell r="Y780">
            <v>0</v>
          </cell>
        </row>
        <row r="781">
          <cell r="M781">
            <v>10355</v>
          </cell>
          <cell r="N781">
            <v>235009</v>
          </cell>
          <cell r="O781">
            <v>40</v>
          </cell>
          <cell r="P781">
            <v>2006</v>
          </cell>
          <cell r="Q781">
            <v>355</v>
          </cell>
          <cell r="R781">
            <v>355</v>
          </cell>
          <cell r="S781">
            <v>10355</v>
          </cell>
          <cell r="T781" t="str">
            <v>Rajatised</v>
          </cell>
          <cell r="U781" t="str">
            <v>Rajatised</v>
          </cell>
          <cell r="W781" t="str">
            <v>Kanal. trass Räni tn.</v>
          </cell>
          <cell r="X781" t="str">
            <v>Hooned ja rajatised</v>
          </cell>
          <cell r="Y781" t="str">
            <v>Rajatised2006</v>
          </cell>
        </row>
        <row r="782">
          <cell r="M782">
            <v>0</v>
          </cell>
          <cell r="O782">
            <v>0</v>
          </cell>
          <cell r="P782">
            <v>0</v>
          </cell>
          <cell r="Q782">
            <v>355</v>
          </cell>
          <cell r="R782">
            <v>0</v>
          </cell>
          <cell r="S782">
            <v>0</v>
          </cell>
          <cell r="T782">
            <v>0</v>
          </cell>
          <cell r="U782" t="str">
            <v>Rajatised</v>
          </cell>
          <cell r="W782">
            <v>0</v>
          </cell>
          <cell r="X782">
            <v>0</v>
          </cell>
          <cell r="Y782">
            <v>0</v>
          </cell>
        </row>
        <row r="783">
          <cell r="M783">
            <v>10356</v>
          </cell>
          <cell r="N783">
            <v>354393</v>
          </cell>
          <cell r="O783">
            <v>40</v>
          </cell>
          <cell r="P783">
            <v>2006</v>
          </cell>
          <cell r="Q783">
            <v>356</v>
          </cell>
          <cell r="R783">
            <v>356</v>
          </cell>
          <cell r="S783">
            <v>10356</v>
          </cell>
          <cell r="T783" t="str">
            <v>Rajatised</v>
          </cell>
          <cell r="U783" t="str">
            <v>Rajatised</v>
          </cell>
          <cell r="W783" t="str">
            <v>Veetrass Perve tn.</v>
          </cell>
          <cell r="X783" t="str">
            <v>Hooned ja rajatised</v>
          </cell>
          <cell r="Y783" t="str">
            <v>Rajatised2006</v>
          </cell>
        </row>
        <row r="784">
          <cell r="M784">
            <v>0</v>
          </cell>
          <cell r="O784">
            <v>0</v>
          </cell>
          <cell r="P784">
            <v>0</v>
          </cell>
          <cell r="Q784">
            <v>356</v>
          </cell>
          <cell r="R784">
            <v>0</v>
          </cell>
          <cell r="S784">
            <v>0</v>
          </cell>
          <cell r="T784">
            <v>0</v>
          </cell>
          <cell r="U784" t="str">
            <v>Rajatised</v>
          </cell>
          <cell r="W784">
            <v>0</v>
          </cell>
          <cell r="X784">
            <v>0</v>
          </cell>
          <cell r="Y784">
            <v>0</v>
          </cell>
        </row>
        <row r="785">
          <cell r="M785">
            <v>10357</v>
          </cell>
          <cell r="N785">
            <v>366619</v>
          </cell>
          <cell r="O785">
            <v>40</v>
          </cell>
          <cell r="P785">
            <v>2006</v>
          </cell>
          <cell r="Q785">
            <v>357</v>
          </cell>
          <cell r="R785">
            <v>357</v>
          </cell>
          <cell r="S785">
            <v>10357</v>
          </cell>
          <cell r="T785" t="str">
            <v>Rajatised</v>
          </cell>
          <cell r="U785" t="str">
            <v>Rajatised</v>
          </cell>
          <cell r="W785" t="str">
            <v>Kanal. trass Perve tn.</v>
          </cell>
          <cell r="X785" t="str">
            <v>Hooned ja rajatised</v>
          </cell>
          <cell r="Y785" t="str">
            <v>Rajatised2006</v>
          </cell>
        </row>
        <row r="786">
          <cell r="M786">
            <v>0</v>
          </cell>
          <cell r="O786">
            <v>0</v>
          </cell>
          <cell r="P786">
            <v>0</v>
          </cell>
          <cell r="Q786">
            <v>357</v>
          </cell>
          <cell r="R786">
            <v>0</v>
          </cell>
          <cell r="S786">
            <v>0</v>
          </cell>
          <cell r="T786">
            <v>0</v>
          </cell>
          <cell r="U786" t="str">
            <v>Rajatised</v>
          </cell>
          <cell r="W786">
            <v>0</v>
          </cell>
          <cell r="X786">
            <v>0</v>
          </cell>
          <cell r="Y786">
            <v>0</v>
          </cell>
        </row>
        <row r="787">
          <cell r="M787">
            <v>10358</v>
          </cell>
          <cell r="N787">
            <v>106902</v>
          </cell>
          <cell r="O787">
            <v>40</v>
          </cell>
          <cell r="P787">
            <v>2006</v>
          </cell>
          <cell r="Q787">
            <v>358</v>
          </cell>
          <cell r="R787">
            <v>358</v>
          </cell>
          <cell r="S787">
            <v>10358</v>
          </cell>
          <cell r="T787" t="str">
            <v>Rajatised</v>
          </cell>
          <cell r="U787" t="str">
            <v>Rajatised</v>
          </cell>
          <cell r="W787" t="str">
            <v>Veetrass Väike-Lepa</v>
          </cell>
          <cell r="X787" t="str">
            <v>Hooned ja rajatised</v>
          </cell>
          <cell r="Y787" t="str">
            <v>Rajatised2006</v>
          </cell>
        </row>
        <row r="788">
          <cell r="M788">
            <v>0</v>
          </cell>
          <cell r="O788">
            <v>0</v>
          </cell>
          <cell r="P788">
            <v>0</v>
          </cell>
          <cell r="Q788">
            <v>358</v>
          </cell>
          <cell r="R788">
            <v>0</v>
          </cell>
          <cell r="S788">
            <v>0</v>
          </cell>
          <cell r="T788">
            <v>0</v>
          </cell>
          <cell r="U788" t="str">
            <v>Rajatised</v>
          </cell>
          <cell r="W788">
            <v>0</v>
          </cell>
          <cell r="X788">
            <v>0</v>
          </cell>
          <cell r="Y788">
            <v>0</v>
          </cell>
        </row>
        <row r="789">
          <cell r="M789">
            <v>10359</v>
          </cell>
          <cell r="N789">
            <v>110043</v>
          </cell>
          <cell r="O789">
            <v>40</v>
          </cell>
          <cell r="P789">
            <v>2006</v>
          </cell>
          <cell r="Q789">
            <v>359</v>
          </cell>
          <cell r="R789">
            <v>359</v>
          </cell>
          <cell r="S789">
            <v>10359</v>
          </cell>
          <cell r="T789" t="str">
            <v>Rajatised</v>
          </cell>
          <cell r="U789" t="str">
            <v>Rajatised</v>
          </cell>
          <cell r="W789" t="str">
            <v>Survekanalisatsioon Väike-Lepa tn.</v>
          </cell>
          <cell r="X789" t="str">
            <v>Hooned ja rajatised</v>
          </cell>
          <cell r="Y789" t="str">
            <v>Rajatised2006</v>
          </cell>
        </row>
        <row r="790">
          <cell r="M790">
            <v>0</v>
          </cell>
          <cell r="O790">
            <v>0</v>
          </cell>
          <cell r="P790">
            <v>0</v>
          </cell>
          <cell r="Q790">
            <v>359</v>
          </cell>
          <cell r="R790">
            <v>0</v>
          </cell>
          <cell r="S790">
            <v>0</v>
          </cell>
          <cell r="T790">
            <v>0</v>
          </cell>
          <cell r="U790" t="str">
            <v>Rajatised</v>
          </cell>
          <cell r="W790">
            <v>0</v>
          </cell>
          <cell r="X790">
            <v>0</v>
          </cell>
          <cell r="Y790">
            <v>0</v>
          </cell>
        </row>
        <row r="791">
          <cell r="M791">
            <v>10360</v>
          </cell>
          <cell r="N791">
            <v>228175</v>
          </cell>
          <cell r="O791">
            <v>40</v>
          </cell>
          <cell r="P791">
            <v>2006</v>
          </cell>
          <cell r="Q791">
            <v>360</v>
          </cell>
          <cell r="R791">
            <v>360</v>
          </cell>
          <cell r="S791">
            <v>10360</v>
          </cell>
          <cell r="T791" t="str">
            <v>Rajatised</v>
          </cell>
          <cell r="U791" t="str">
            <v>Rajatised</v>
          </cell>
          <cell r="W791" t="str">
            <v>Veetrass Ravila tn.</v>
          </cell>
          <cell r="X791" t="str">
            <v>Hooned ja rajatised</v>
          </cell>
          <cell r="Y791" t="str">
            <v>Rajatised2006</v>
          </cell>
        </row>
        <row r="792">
          <cell r="M792">
            <v>0</v>
          </cell>
          <cell r="O792">
            <v>0</v>
          </cell>
          <cell r="P792">
            <v>0</v>
          </cell>
          <cell r="Q792">
            <v>360</v>
          </cell>
          <cell r="R792">
            <v>0</v>
          </cell>
          <cell r="S792">
            <v>0</v>
          </cell>
          <cell r="T792">
            <v>0</v>
          </cell>
          <cell r="U792" t="str">
            <v>Rajatised</v>
          </cell>
          <cell r="W792">
            <v>0</v>
          </cell>
          <cell r="X792">
            <v>0</v>
          </cell>
          <cell r="Y792">
            <v>0</v>
          </cell>
        </row>
        <row r="793">
          <cell r="M793">
            <v>10361</v>
          </cell>
          <cell r="N793">
            <v>211165</v>
          </cell>
          <cell r="O793">
            <v>40</v>
          </cell>
          <cell r="P793">
            <v>2006</v>
          </cell>
          <cell r="Q793">
            <v>361</v>
          </cell>
          <cell r="R793">
            <v>361</v>
          </cell>
          <cell r="S793">
            <v>10361</v>
          </cell>
          <cell r="T793" t="str">
            <v>Rajatised</v>
          </cell>
          <cell r="U793" t="str">
            <v>Rajatised</v>
          </cell>
          <cell r="W793" t="str">
            <v>Kanal. Trass ravila tn.</v>
          </cell>
          <cell r="X793" t="str">
            <v>Hooned ja rajatised</v>
          </cell>
          <cell r="Y793" t="str">
            <v>Rajatised2006</v>
          </cell>
        </row>
        <row r="794">
          <cell r="M794">
            <v>0</v>
          </cell>
          <cell r="O794">
            <v>0</v>
          </cell>
          <cell r="P794">
            <v>0</v>
          </cell>
          <cell r="Q794">
            <v>361</v>
          </cell>
          <cell r="R794">
            <v>0</v>
          </cell>
          <cell r="S794">
            <v>0</v>
          </cell>
          <cell r="T794">
            <v>0</v>
          </cell>
          <cell r="U794" t="str">
            <v>Rajatised</v>
          </cell>
          <cell r="W794">
            <v>0</v>
          </cell>
          <cell r="X794">
            <v>0</v>
          </cell>
          <cell r="Y794">
            <v>0</v>
          </cell>
        </row>
        <row r="795">
          <cell r="M795">
            <v>10362</v>
          </cell>
          <cell r="N795">
            <v>124182</v>
          </cell>
          <cell r="O795">
            <v>40</v>
          </cell>
          <cell r="P795">
            <v>2006</v>
          </cell>
          <cell r="Q795">
            <v>362</v>
          </cell>
          <cell r="R795">
            <v>362</v>
          </cell>
          <cell r="S795">
            <v>10362</v>
          </cell>
          <cell r="T795" t="str">
            <v>Rajatised</v>
          </cell>
          <cell r="U795" t="str">
            <v>Rajatised</v>
          </cell>
          <cell r="W795" t="str">
            <v>Veetrass Kesva-Transpordi</v>
          </cell>
          <cell r="X795" t="str">
            <v>Hooned ja rajatised</v>
          </cell>
          <cell r="Y795" t="str">
            <v>Rajatised2006</v>
          </cell>
        </row>
        <row r="796">
          <cell r="M796">
            <v>0</v>
          </cell>
          <cell r="O796">
            <v>0</v>
          </cell>
          <cell r="P796">
            <v>0</v>
          </cell>
          <cell r="Q796">
            <v>362</v>
          </cell>
          <cell r="R796">
            <v>0</v>
          </cell>
          <cell r="S796">
            <v>0</v>
          </cell>
          <cell r="T796">
            <v>0</v>
          </cell>
          <cell r="U796" t="str">
            <v>Rajatised</v>
          </cell>
          <cell r="W796">
            <v>0</v>
          </cell>
          <cell r="X796">
            <v>0</v>
          </cell>
          <cell r="Y796">
            <v>0</v>
          </cell>
        </row>
        <row r="797">
          <cell r="M797">
            <v>10363</v>
          </cell>
          <cell r="N797">
            <v>32067</v>
          </cell>
          <cell r="O797">
            <v>40</v>
          </cell>
          <cell r="P797">
            <v>2006</v>
          </cell>
          <cell r="Q797">
            <v>363</v>
          </cell>
          <cell r="R797">
            <v>363</v>
          </cell>
          <cell r="S797">
            <v>10363</v>
          </cell>
          <cell r="T797" t="str">
            <v>Rajatised</v>
          </cell>
          <cell r="U797" t="str">
            <v>Rajatised</v>
          </cell>
          <cell r="W797" t="str">
            <v>Kanal. trass Kesva tn.</v>
          </cell>
          <cell r="X797" t="str">
            <v>Hooned ja rajatised</v>
          </cell>
          <cell r="Y797" t="str">
            <v>Rajatised2006</v>
          </cell>
        </row>
        <row r="798">
          <cell r="M798">
            <v>0</v>
          </cell>
          <cell r="O798">
            <v>0</v>
          </cell>
          <cell r="P798">
            <v>0</v>
          </cell>
          <cell r="Q798">
            <v>363</v>
          </cell>
          <cell r="R798">
            <v>0</v>
          </cell>
          <cell r="S798">
            <v>0</v>
          </cell>
          <cell r="T798">
            <v>0</v>
          </cell>
          <cell r="U798" t="str">
            <v>Rajatised</v>
          </cell>
          <cell r="W798">
            <v>0</v>
          </cell>
          <cell r="X798">
            <v>0</v>
          </cell>
          <cell r="Y798">
            <v>0</v>
          </cell>
        </row>
        <row r="799">
          <cell r="M799">
            <v>10364</v>
          </cell>
          <cell r="N799">
            <v>1066183</v>
          </cell>
          <cell r="O799">
            <v>40</v>
          </cell>
          <cell r="P799">
            <v>2007</v>
          </cell>
          <cell r="Q799">
            <v>364</v>
          </cell>
          <cell r="R799">
            <v>364</v>
          </cell>
          <cell r="S799">
            <v>10364</v>
          </cell>
          <cell r="T799" t="str">
            <v>Rajatised</v>
          </cell>
          <cell r="U799" t="str">
            <v>Rajatised</v>
          </cell>
          <cell r="W799" t="str">
            <v>Allika tn. sadevee trass</v>
          </cell>
          <cell r="X799" t="str">
            <v>Hooned ja rajatised</v>
          </cell>
          <cell r="Y799" t="str">
            <v>Rajatised2007</v>
          </cell>
        </row>
        <row r="800">
          <cell r="M800">
            <v>0</v>
          </cell>
          <cell r="O800">
            <v>0</v>
          </cell>
          <cell r="P800">
            <v>0</v>
          </cell>
          <cell r="Q800">
            <v>364</v>
          </cell>
          <cell r="R800">
            <v>0</v>
          </cell>
          <cell r="S800">
            <v>0</v>
          </cell>
          <cell r="T800">
            <v>0</v>
          </cell>
          <cell r="U800" t="str">
            <v>Rajatised</v>
          </cell>
          <cell r="W800">
            <v>0</v>
          </cell>
          <cell r="X800">
            <v>0</v>
          </cell>
          <cell r="Y800">
            <v>0</v>
          </cell>
        </row>
        <row r="801">
          <cell r="M801">
            <v>0</v>
          </cell>
          <cell r="O801">
            <v>0</v>
          </cell>
          <cell r="P801">
            <v>0</v>
          </cell>
          <cell r="Q801">
            <v>364</v>
          </cell>
          <cell r="R801">
            <v>0</v>
          </cell>
          <cell r="S801">
            <v>0</v>
          </cell>
          <cell r="T801">
            <v>0</v>
          </cell>
          <cell r="U801" t="str">
            <v>Rajatised</v>
          </cell>
          <cell r="W801">
            <v>0</v>
          </cell>
          <cell r="X801">
            <v>0</v>
          </cell>
          <cell r="Y801">
            <v>0</v>
          </cell>
        </row>
        <row r="802">
          <cell r="M802">
            <v>0</v>
          </cell>
          <cell r="O802">
            <v>0</v>
          </cell>
          <cell r="P802">
            <v>0</v>
          </cell>
          <cell r="Q802">
            <v>364</v>
          </cell>
          <cell r="R802">
            <v>0</v>
          </cell>
          <cell r="S802">
            <v>0</v>
          </cell>
          <cell r="T802">
            <v>0</v>
          </cell>
          <cell r="U802" t="str">
            <v>Rajatised</v>
          </cell>
          <cell r="W802">
            <v>0</v>
          </cell>
          <cell r="X802">
            <v>0</v>
          </cell>
          <cell r="Y802">
            <v>0</v>
          </cell>
        </row>
        <row r="803">
          <cell r="M803">
            <v>0</v>
          </cell>
          <cell r="O803">
            <v>0</v>
          </cell>
          <cell r="P803">
            <v>0</v>
          </cell>
          <cell r="Q803">
            <v>364</v>
          </cell>
          <cell r="R803">
            <v>0</v>
          </cell>
          <cell r="S803">
            <v>0</v>
          </cell>
          <cell r="T803">
            <v>0</v>
          </cell>
          <cell r="U803" t="str">
            <v>Rajatised</v>
          </cell>
          <cell r="W803">
            <v>0</v>
          </cell>
          <cell r="X803">
            <v>0</v>
          </cell>
          <cell r="Y803">
            <v>0</v>
          </cell>
        </row>
        <row r="804">
          <cell r="M804">
            <v>0</v>
          </cell>
          <cell r="O804">
            <v>0</v>
          </cell>
          <cell r="P804">
            <v>0</v>
          </cell>
          <cell r="Q804">
            <v>364</v>
          </cell>
          <cell r="R804">
            <v>0</v>
          </cell>
          <cell r="S804">
            <v>0</v>
          </cell>
          <cell r="T804">
            <v>0</v>
          </cell>
          <cell r="U804" t="str">
            <v>Tarkvara</v>
          </cell>
          <cell r="W804">
            <v>0</v>
          </cell>
          <cell r="X804">
            <v>0</v>
          </cell>
          <cell r="Y804">
            <v>0</v>
          </cell>
        </row>
        <row r="805">
          <cell r="M805">
            <v>10365</v>
          </cell>
          <cell r="N805">
            <v>40493</v>
          </cell>
          <cell r="O805">
            <v>10</v>
          </cell>
          <cell r="P805">
            <v>2005</v>
          </cell>
          <cell r="Q805">
            <v>365</v>
          </cell>
          <cell r="R805">
            <v>365</v>
          </cell>
          <cell r="S805">
            <v>10365</v>
          </cell>
          <cell r="T805" t="str">
            <v>Tarkvara</v>
          </cell>
          <cell r="U805" t="str">
            <v>Tarkvara</v>
          </cell>
          <cell r="W805" t="str">
            <v>Tarkvara Bentley MicroStation 2004</v>
          </cell>
          <cell r="X805" t="str">
            <v>Muud</v>
          </cell>
          <cell r="Y805" t="str">
            <v>Tarkvara2005</v>
          </cell>
        </row>
        <row r="806">
          <cell r="M806">
            <v>0</v>
          </cell>
          <cell r="O806">
            <v>0</v>
          </cell>
          <cell r="P806">
            <v>0</v>
          </cell>
          <cell r="Q806">
            <v>365</v>
          </cell>
          <cell r="R806">
            <v>0</v>
          </cell>
          <cell r="S806">
            <v>0</v>
          </cell>
          <cell r="T806">
            <v>0</v>
          </cell>
          <cell r="U806" t="str">
            <v>Tarkvara</v>
          </cell>
          <cell r="W806">
            <v>0</v>
          </cell>
          <cell r="X806">
            <v>0</v>
          </cell>
          <cell r="Y806">
            <v>0</v>
          </cell>
        </row>
        <row r="807">
          <cell r="M807">
            <v>0</v>
          </cell>
          <cell r="O807">
            <v>0</v>
          </cell>
          <cell r="P807">
            <v>0</v>
          </cell>
          <cell r="Q807">
            <v>365</v>
          </cell>
          <cell r="R807">
            <v>0</v>
          </cell>
          <cell r="S807">
            <v>0</v>
          </cell>
          <cell r="T807">
            <v>0</v>
          </cell>
          <cell r="U807" t="str">
            <v>Tarkvara</v>
          </cell>
          <cell r="W807">
            <v>0</v>
          </cell>
          <cell r="X807">
            <v>0</v>
          </cell>
          <cell r="Y807">
            <v>0</v>
          </cell>
        </row>
        <row r="808">
          <cell r="M808">
            <v>0</v>
          </cell>
          <cell r="O808">
            <v>0</v>
          </cell>
          <cell r="P808">
            <v>0</v>
          </cell>
          <cell r="Q808">
            <v>365</v>
          </cell>
          <cell r="R808">
            <v>0</v>
          </cell>
          <cell r="S808">
            <v>0</v>
          </cell>
          <cell r="T808">
            <v>0</v>
          </cell>
          <cell r="U808" t="str">
            <v>Tarkvara</v>
          </cell>
          <cell r="W808">
            <v>0</v>
          </cell>
          <cell r="X808">
            <v>0</v>
          </cell>
          <cell r="Y808">
            <v>0</v>
          </cell>
        </row>
        <row r="809">
          <cell r="M809">
            <v>0</v>
          </cell>
          <cell r="O809">
            <v>0</v>
          </cell>
          <cell r="P809">
            <v>0</v>
          </cell>
          <cell r="Q809">
            <v>365</v>
          </cell>
          <cell r="R809">
            <v>0</v>
          </cell>
          <cell r="S809">
            <v>0</v>
          </cell>
          <cell r="T809">
            <v>0</v>
          </cell>
          <cell r="U809" t="str">
            <v>Tarkvara</v>
          </cell>
          <cell r="W809">
            <v>0</v>
          </cell>
          <cell r="X809">
            <v>0</v>
          </cell>
          <cell r="Y809">
            <v>0</v>
          </cell>
        </row>
        <row r="810">
          <cell r="M810">
            <v>0</v>
          </cell>
          <cell r="O810">
            <v>0</v>
          </cell>
          <cell r="P810">
            <v>0</v>
          </cell>
          <cell r="Q810">
            <v>365</v>
          </cell>
          <cell r="R810">
            <v>0</v>
          </cell>
          <cell r="S810">
            <v>0</v>
          </cell>
          <cell r="T810">
            <v>0</v>
          </cell>
          <cell r="U810" t="str">
            <v>Transpordivahendid</v>
          </cell>
          <cell r="W810">
            <v>0</v>
          </cell>
          <cell r="X810">
            <v>0</v>
          </cell>
          <cell r="Y810">
            <v>0</v>
          </cell>
        </row>
        <row r="811">
          <cell r="M811">
            <v>10366</v>
          </cell>
          <cell r="N811">
            <v>992</v>
          </cell>
          <cell r="O811">
            <v>10</v>
          </cell>
          <cell r="P811">
            <v>1986</v>
          </cell>
          <cell r="Q811">
            <v>366</v>
          </cell>
          <cell r="R811">
            <v>366</v>
          </cell>
          <cell r="S811">
            <v>10366</v>
          </cell>
          <cell r="T811" t="str">
            <v>Transpordivahendid</v>
          </cell>
          <cell r="U811" t="str">
            <v>Transpordivahendid</v>
          </cell>
          <cell r="W811" t="str">
            <v>Traktori käru IPTS-2M</v>
          </cell>
          <cell r="X811" t="str">
            <v>Masinad ja seadmed</v>
          </cell>
          <cell r="Y811" t="str">
            <v>Transpordivahendid1986</v>
          </cell>
        </row>
        <row r="812">
          <cell r="M812">
            <v>0</v>
          </cell>
          <cell r="O812">
            <v>0</v>
          </cell>
          <cell r="P812">
            <v>0</v>
          </cell>
          <cell r="Q812">
            <v>366</v>
          </cell>
          <cell r="R812">
            <v>0</v>
          </cell>
          <cell r="S812">
            <v>0</v>
          </cell>
          <cell r="T812">
            <v>0</v>
          </cell>
          <cell r="U812" t="str">
            <v>Transpordivahendid</v>
          </cell>
          <cell r="W812">
            <v>0</v>
          </cell>
          <cell r="X812">
            <v>0</v>
          </cell>
          <cell r="Y812">
            <v>0</v>
          </cell>
        </row>
        <row r="813">
          <cell r="M813">
            <v>10367</v>
          </cell>
          <cell r="N813">
            <v>2004</v>
          </cell>
          <cell r="O813">
            <v>10</v>
          </cell>
          <cell r="P813">
            <v>1989</v>
          </cell>
          <cell r="Q813">
            <v>367</v>
          </cell>
          <cell r="R813">
            <v>367</v>
          </cell>
          <cell r="S813">
            <v>10367</v>
          </cell>
          <cell r="T813" t="str">
            <v>Transpordivahendid</v>
          </cell>
          <cell r="U813" t="str">
            <v>Transpordivahendid</v>
          </cell>
          <cell r="W813" t="str">
            <v>Traktori järelkäru 2PTS-4M</v>
          </cell>
          <cell r="X813" t="str">
            <v>Masinad ja seadmed</v>
          </cell>
          <cell r="Y813" t="str">
            <v>Transpordivahendid1989</v>
          </cell>
        </row>
        <row r="814">
          <cell r="M814">
            <v>0</v>
          </cell>
          <cell r="O814">
            <v>0</v>
          </cell>
          <cell r="P814">
            <v>0</v>
          </cell>
          <cell r="Q814">
            <v>367</v>
          </cell>
          <cell r="R814">
            <v>0</v>
          </cell>
          <cell r="S814">
            <v>0</v>
          </cell>
          <cell r="T814">
            <v>0</v>
          </cell>
          <cell r="U814" t="str">
            <v>Transpordivahendid</v>
          </cell>
          <cell r="W814">
            <v>0</v>
          </cell>
          <cell r="X814">
            <v>0</v>
          </cell>
          <cell r="Y814">
            <v>0</v>
          </cell>
        </row>
        <row r="815">
          <cell r="M815">
            <v>10368</v>
          </cell>
          <cell r="N815">
            <v>255000</v>
          </cell>
          <cell r="O815">
            <v>10</v>
          </cell>
          <cell r="P815">
            <v>2006</v>
          </cell>
          <cell r="Q815">
            <v>368</v>
          </cell>
          <cell r="R815">
            <v>368</v>
          </cell>
          <cell r="S815">
            <v>10368</v>
          </cell>
          <cell r="T815" t="str">
            <v>Transpordivahendid</v>
          </cell>
          <cell r="U815" t="str">
            <v>Transpordivahendid</v>
          </cell>
          <cell r="W815" t="str">
            <v>Veoauto MAN 17,232 kraanaga kallur</v>
          </cell>
          <cell r="X815" t="str">
            <v>Masinad ja seadmed</v>
          </cell>
          <cell r="Y815" t="str">
            <v>Transpordivahendid2006</v>
          </cell>
        </row>
        <row r="816">
          <cell r="M816">
            <v>0</v>
          </cell>
          <cell r="O816">
            <v>0</v>
          </cell>
          <cell r="P816">
            <v>0</v>
          </cell>
          <cell r="Q816">
            <v>368</v>
          </cell>
          <cell r="R816">
            <v>0</v>
          </cell>
          <cell r="S816">
            <v>0</v>
          </cell>
          <cell r="T816">
            <v>0</v>
          </cell>
          <cell r="U816" t="str">
            <v>Transpordivahendid</v>
          </cell>
          <cell r="W816">
            <v>0</v>
          </cell>
          <cell r="X816">
            <v>0</v>
          </cell>
          <cell r="Y816">
            <v>0</v>
          </cell>
        </row>
        <row r="817">
          <cell r="M817">
            <v>0</v>
          </cell>
          <cell r="O817">
            <v>0</v>
          </cell>
          <cell r="P817">
            <v>0</v>
          </cell>
          <cell r="Q817">
            <v>368</v>
          </cell>
          <cell r="R817">
            <v>0</v>
          </cell>
          <cell r="S817">
            <v>0</v>
          </cell>
          <cell r="T817">
            <v>0</v>
          </cell>
          <cell r="U817" t="str">
            <v>Transpordivahendid</v>
          </cell>
          <cell r="W817">
            <v>0</v>
          </cell>
          <cell r="X817">
            <v>0</v>
          </cell>
          <cell r="Y817">
            <v>0</v>
          </cell>
        </row>
        <row r="818">
          <cell r="M818">
            <v>0</v>
          </cell>
          <cell r="O818">
            <v>0</v>
          </cell>
          <cell r="P818">
            <v>0</v>
          </cell>
          <cell r="Q818">
            <v>368</v>
          </cell>
          <cell r="R818">
            <v>0</v>
          </cell>
          <cell r="S818">
            <v>0</v>
          </cell>
          <cell r="T818">
            <v>0</v>
          </cell>
          <cell r="U818" t="str">
            <v>Transpordivahendid</v>
          </cell>
          <cell r="W818">
            <v>0</v>
          </cell>
          <cell r="X818">
            <v>0</v>
          </cell>
          <cell r="Y818">
            <v>0</v>
          </cell>
        </row>
        <row r="819">
          <cell r="M819">
            <v>0</v>
          </cell>
          <cell r="O819">
            <v>0</v>
          </cell>
          <cell r="P819">
            <v>0</v>
          </cell>
          <cell r="Q819">
            <v>368</v>
          </cell>
          <cell r="R819">
            <v>0</v>
          </cell>
          <cell r="S819">
            <v>0</v>
          </cell>
          <cell r="T819">
            <v>0</v>
          </cell>
          <cell r="U819" t="str">
            <v>Transpordivahendid</v>
          </cell>
          <cell r="W819">
            <v>0</v>
          </cell>
          <cell r="X819">
            <v>0</v>
          </cell>
          <cell r="Y819">
            <v>0</v>
          </cell>
        </row>
        <row r="820">
          <cell r="M820">
            <v>0</v>
          </cell>
          <cell r="O820">
            <v>0</v>
          </cell>
          <cell r="P820">
            <v>0</v>
          </cell>
          <cell r="Q820">
            <v>368</v>
          </cell>
          <cell r="R820">
            <v>0</v>
          </cell>
          <cell r="S820">
            <v>0</v>
          </cell>
          <cell r="T820">
            <v>0</v>
          </cell>
          <cell r="U820" t="str">
            <v>Tööriistad</v>
          </cell>
          <cell r="W820">
            <v>0</v>
          </cell>
          <cell r="X820">
            <v>0</v>
          </cell>
          <cell r="Y820">
            <v>0</v>
          </cell>
        </row>
        <row r="821">
          <cell r="M821">
            <v>10369</v>
          </cell>
          <cell r="N821">
            <v>1024</v>
          </cell>
          <cell r="O821">
            <v>15</v>
          </cell>
          <cell r="P821">
            <v>1990</v>
          </cell>
          <cell r="Q821">
            <v>369</v>
          </cell>
          <cell r="R821">
            <v>369</v>
          </cell>
          <cell r="S821">
            <v>10369</v>
          </cell>
          <cell r="T821" t="str">
            <v>Tööriistad</v>
          </cell>
          <cell r="U821" t="str">
            <v>Tööriistad</v>
          </cell>
          <cell r="W821" t="str">
            <v>Puurpink</v>
          </cell>
          <cell r="X821" t="str">
            <v>Masinad ja seadmed</v>
          </cell>
          <cell r="Y821" t="str">
            <v>Tööriistad1990</v>
          </cell>
        </row>
        <row r="822">
          <cell r="M822">
            <v>0</v>
          </cell>
          <cell r="O822">
            <v>0</v>
          </cell>
          <cell r="P822">
            <v>0</v>
          </cell>
          <cell r="Q822">
            <v>369</v>
          </cell>
          <cell r="R822">
            <v>0</v>
          </cell>
          <cell r="S822">
            <v>0</v>
          </cell>
          <cell r="T822">
            <v>0</v>
          </cell>
          <cell r="U822" t="str">
            <v>Tööriistad</v>
          </cell>
          <cell r="W822">
            <v>0</v>
          </cell>
          <cell r="X822">
            <v>0</v>
          </cell>
          <cell r="Y822">
            <v>0</v>
          </cell>
        </row>
        <row r="823">
          <cell r="M823">
            <v>10370</v>
          </cell>
          <cell r="N823">
            <v>18722</v>
          </cell>
          <cell r="O823">
            <v>15</v>
          </cell>
          <cell r="P823">
            <v>1999</v>
          </cell>
          <cell r="Q823">
            <v>370</v>
          </cell>
          <cell r="R823">
            <v>370</v>
          </cell>
          <cell r="S823">
            <v>10370</v>
          </cell>
          <cell r="T823" t="str">
            <v>Tööriistad</v>
          </cell>
          <cell r="U823" t="str">
            <v>Tööriistad</v>
          </cell>
          <cell r="W823" t="str">
            <v>Nurklihvmasin</v>
          </cell>
          <cell r="X823" t="str">
            <v>Masinad ja seadmed</v>
          </cell>
          <cell r="Y823" t="str">
            <v>Tööriistad1999</v>
          </cell>
        </row>
        <row r="824">
          <cell r="M824">
            <v>0</v>
          </cell>
          <cell r="O824">
            <v>0</v>
          </cell>
          <cell r="P824">
            <v>0</v>
          </cell>
          <cell r="Q824">
            <v>370</v>
          </cell>
          <cell r="R824">
            <v>0</v>
          </cell>
          <cell r="S824">
            <v>0</v>
          </cell>
          <cell r="T824">
            <v>0</v>
          </cell>
          <cell r="U824" t="str">
            <v>Tööriistad</v>
          </cell>
          <cell r="W824">
            <v>0</v>
          </cell>
          <cell r="X824">
            <v>0</v>
          </cell>
          <cell r="Y824">
            <v>0</v>
          </cell>
        </row>
        <row r="825">
          <cell r="M825">
            <v>10371</v>
          </cell>
          <cell r="N825">
            <v>30000</v>
          </cell>
          <cell r="O825">
            <v>15</v>
          </cell>
          <cell r="P825">
            <v>2001</v>
          </cell>
          <cell r="Q825">
            <v>371</v>
          </cell>
          <cell r="R825">
            <v>371</v>
          </cell>
          <cell r="S825">
            <v>10371</v>
          </cell>
          <cell r="T825" t="str">
            <v>Tööriistad</v>
          </cell>
          <cell r="U825" t="str">
            <v>Tööriistad</v>
          </cell>
          <cell r="W825" t="str">
            <v>Traktori tõstuk</v>
          </cell>
          <cell r="X825" t="str">
            <v>Masinad ja seadmed</v>
          </cell>
          <cell r="Y825" t="str">
            <v>Tööriistad2001</v>
          </cell>
        </row>
        <row r="826">
          <cell r="M826">
            <v>0</v>
          </cell>
          <cell r="O826">
            <v>0</v>
          </cell>
          <cell r="P826">
            <v>0</v>
          </cell>
          <cell r="Q826">
            <v>371</v>
          </cell>
          <cell r="R826">
            <v>0</v>
          </cell>
          <cell r="S826">
            <v>0</v>
          </cell>
          <cell r="T826">
            <v>0</v>
          </cell>
          <cell r="U826" t="str">
            <v>Tööriistad</v>
          </cell>
          <cell r="W826">
            <v>0</v>
          </cell>
          <cell r="X826">
            <v>0</v>
          </cell>
          <cell r="Y826">
            <v>0</v>
          </cell>
        </row>
        <row r="827">
          <cell r="M827">
            <v>10372</v>
          </cell>
          <cell r="N827">
            <v>16390</v>
          </cell>
          <cell r="O827">
            <v>15</v>
          </cell>
          <cell r="P827">
            <v>2001</v>
          </cell>
          <cell r="Q827">
            <v>372</v>
          </cell>
          <cell r="R827">
            <v>372</v>
          </cell>
          <cell r="S827">
            <v>10372</v>
          </cell>
          <cell r="T827" t="str">
            <v>Tööriistad</v>
          </cell>
          <cell r="U827" t="str">
            <v>Tööriistad</v>
          </cell>
          <cell r="W827" t="str">
            <v>Madalping. elektriinst. testseade</v>
          </cell>
          <cell r="X827" t="str">
            <v>Masinad ja seadmed</v>
          </cell>
          <cell r="Y827" t="str">
            <v>Tööriistad2001</v>
          </cell>
        </row>
        <row r="828">
          <cell r="M828">
            <v>0</v>
          </cell>
          <cell r="O828">
            <v>0</v>
          </cell>
          <cell r="P828">
            <v>0</v>
          </cell>
          <cell r="Q828">
            <v>372</v>
          </cell>
          <cell r="R828">
            <v>0</v>
          </cell>
          <cell r="S828">
            <v>0</v>
          </cell>
          <cell r="T828">
            <v>0</v>
          </cell>
          <cell r="U828" t="str">
            <v>Tööriistad</v>
          </cell>
          <cell r="W828">
            <v>0</v>
          </cell>
          <cell r="X828">
            <v>0</v>
          </cell>
          <cell r="Y828">
            <v>0</v>
          </cell>
        </row>
        <row r="829">
          <cell r="M829">
            <v>10373</v>
          </cell>
          <cell r="N829">
            <v>15070</v>
          </cell>
          <cell r="O829">
            <v>15</v>
          </cell>
          <cell r="P829">
            <v>2003</v>
          </cell>
          <cell r="Q829">
            <v>373</v>
          </cell>
          <cell r="R829">
            <v>373</v>
          </cell>
          <cell r="S829">
            <v>10373</v>
          </cell>
          <cell r="T829" t="str">
            <v>Tööriistad</v>
          </cell>
          <cell r="U829" t="str">
            <v>Tööriistad</v>
          </cell>
          <cell r="W829" t="str">
            <v>Keevitusagregaat</v>
          </cell>
          <cell r="X829" t="str">
            <v>Masinad ja seadmed</v>
          </cell>
          <cell r="Y829" t="str">
            <v>Tööriistad2003</v>
          </cell>
        </row>
        <row r="830">
          <cell r="M830">
            <v>0</v>
          </cell>
          <cell r="O830">
            <v>0</v>
          </cell>
          <cell r="P830">
            <v>0</v>
          </cell>
          <cell r="Q830">
            <v>373</v>
          </cell>
          <cell r="R830">
            <v>0</v>
          </cell>
          <cell r="S830">
            <v>0</v>
          </cell>
          <cell r="T830">
            <v>0</v>
          </cell>
          <cell r="U830" t="str">
            <v>Tööriistad</v>
          </cell>
          <cell r="W830">
            <v>0</v>
          </cell>
          <cell r="X830">
            <v>0</v>
          </cell>
          <cell r="Y830">
            <v>0</v>
          </cell>
        </row>
        <row r="831">
          <cell r="M831">
            <v>10374</v>
          </cell>
          <cell r="N831">
            <v>394099</v>
          </cell>
          <cell r="O831">
            <v>15</v>
          </cell>
          <cell r="P831">
            <v>2004</v>
          </cell>
          <cell r="Q831">
            <v>374</v>
          </cell>
          <cell r="R831">
            <v>374</v>
          </cell>
          <cell r="S831">
            <v>10374</v>
          </cell>
          <cell r="T831" t="str">
            <v>Tööriistad</v>
          </cell>
          <cell r="U831" t="str">
            <v>Tööriistad</v>
          </cell>
          <cell r="W831" t="str">
            <v>Teenindussõiduki tööriistad</v>
          </cell>
          <cell r="X831" t="str">
            <v>Masinad ja seadmed</v>
          </cell>
          <cell r="Y831" t="str">
            <v>Tööriistad2004</v>
          </cell>
        </row>
        <row r="832">
          <cell r="M832">
            <v>0</v>
          </cell>
          <cell r="O832">
            <v>0</v>
          </cell>
          <cell r="P832">
            <v>0</v>
          </cell>
          <cell r="Q832">
            <v>374</v>
          </cell>
          <cell r="R832">
            <v>0</v>
          </cell>
          <cell r="S832">
            <v>0</v>
          </cell>
          <cell r="T832">
            <v>0</v>
          </cell>
          <cell r="U832" t="str">
            <v>Tööriistad</v>
          </cell>
          <cell r="W832">
            <v>0</v>
          </cell>
          <cell r="X832">
            <v>0</v>
          </cell>
          <cell r="Y832">
            <v>0</v>
          </cell>
        </row>
        <row r="833">
          <cell r="M833">
            <v>10375</v>
          </cell>
          <cell r="N833">
            <v>49099</v>
          </cell>
          <cell r="O833">
            <v>15</v>
          </cell>
          <cell r="P833">
            <v>2007</v>
          </cell>
          <cell r="Q833">
            <v>375</v>
          </cell>
          <cell r="R833">
            <v>375</v>
          </cell>
          <cell r="S833">
            <v>10375</v>
          </cell>
          <cell r="T833" t="str">
            <v>Tööriistad</v>
          </cell>
          <cell r="U833" t="str">
            <v>Tööriistad</v>
          </cell>
          <cell r="W833">
            <v>0</v>
          </cell>
          <cell r="X833" t="str">
            <v>Masinad ja seadmed</v>
          </cell>
          <cell r="Y833" t="str">
            <v>Tööriistad2007</v>
          </cell>
        </row>
        <row r="834">
          <cell r="M834">
            <v>0</v>
          </cell>
          <cell r="O834">
            <v>0</v>
          </cell>
          <cell r="P834">
            <v>0</v>
          </cell>
          <cell r="Q834">
            <v>375</v>
          </cell>
          <cell r="R834">
            <v>0</v>
          </cell>
          <cell r="S834">
            <v>0</v>
          </cell>
          <cell r="T834">
            <v>0</v>
          </cell>
          <cell r="U834" t="str">
            <v>Tööriistad</v>
          </cell>
          <cell r="W834">
            <v>0</v>
          </cell>
          <cell r="X834">
            <v>0</v>
          </cell>
          <cell r="Y834">
            <v>0</v>
          </cell>
        </row>
        <row r="835">
          <cell r="M835">
            <v>0</v>
          </cell>
          <cell r="O835">
            <v>0</v>
          </cell>
          <cell r="P835">
            <v>0</v>
          </cell>
          <cell r="Q835">
            <v>375</v>
          </cell>
          <cell r="R835">
            <v>0</v>
          </cell>
          <cell r="S835">
            <v>0</v>
          </cell>
          <cell r="T835">
            <v>0</v>
          </cell>
          <cell r="U835" t="str">
            <v>Tööriistad</v>
          </cell>
          <cell r="W835">
            <v>0</v>
          </cell>
          <cell r="X835">
            <v>0</v>
          </cell>
          <cell r="Y835">
            <v>0</v>
          </cell>
        </row>
        <row r="836">
          <cell r="M836" t="str">
            <v>c</v>
          </cell>
          <cell r="N836" t="str">
            <v>c</v>
          </cell>
          <cell r="O836" t="str">
            <v>c</v>
          </cell>
          <cell r="P836" t="str">
            <v>c</v>
          </cell>
          <cell r="Q836" t="str">
            <v>c</v>
          </cell>
          <cell r="R836" t="str">
            <v>c</v>
          </cell>
          <cell r="S836" t="str">
            <v>c</v>
          </cell>
          <cell r="T836" t="str">
            <v>c</v>
          </cell>
          <cell r="U836" t="str">
            <v>c</v>
          </cell>
          <cell r="V836" t="str">
            <v>c</v>
          </cell>
          <cell r="W836" t="str">
            <v>c</v>
          </cell>
          <cell r="X836" t="str">
            <v>c</v>
          </cell>
          <cell r="Y836" t="str">
            <v>c</v>
          </cell>
          <cell r="Z836" t="str">
            <v>c</v>
          </cell>
          <cell r="AA836" t="str">
            <v>c</v>
          </cell>
        </row>
        <row r="839">
          <cell r="N839">
            <v>174539782</v>
          </cell>
        </row>
        <row r="847">
          <cell r="T847" t="str">
            <v>Ehitised</v>
          </cell>
        </row>
        <row r="848">
          <cell r="T848" t="str">
            <v>Infotehnoloogia</v>
          </cell>
        </row>
        <row r="849">
          <cell r="T849" t="str">
            <v>Maa</v>
          </cell>
        </row>
        <row r="850">
          <cell r="T850" t="str">
            <v>Masinad ja seadmed</v>
          </cell>
        </row>
        <row r="851">
          <cell r="T851" t="str">
            <v>Rajatised</v>
          </cell>
        </row>
        <row r="852">
          <cell r="T852" t="str">
            <v>Tarkvara</v>
          </cell>
        </row>
        <row r="853">
          <cell r="T853" t="str">
            <v>Transpordivahendid</v>
          </cell>
        </row>
        <row r="854">
          <cell r="T854" t="str">
            <v>Tööriistad</v>
          </cell>
        </row>
        <row r="855">
          <cell r="T855" t="str">
            <v>pumpla</v>
          </cell>
        </row>
        <row r="865">
          <cell r="Q865">
            <v>1000</v>
          </cell>
        </row>
        <row r="866">
          <cell r="M866">
            <v>0</v>
          </cell>
          <cell r="O866">
            <v>0</v>
          </cell>
          <cell r="P866">
            <v>0</v>
          </cell>
          <cell r="Q866">
            <v>1000</v>
          </cell>
          <cell r="R866">
            <v>0</v>
          </cell>
          <cell r="S866">
            <v>0</v>
          </cell>
          <cell r="T866">
            <v>0</v>
          </cell>
          <cell r="U866" t="str">
            <v>Ehitised</v>
          </cell>
          <cell r="W866">
            <v>0</v>
          </cell>
          <cell r="X866">
            <v>0</v>
          </cell>
          <cell r="Y866">
            <v>0</v>
          </cell>
        </row>
        <row r="867">
          <cell r="M867">
            <v>0</v>
          </cell>
          <cell r="O867">
            <v>0</v>
          </cell>
          <cell r="P867">
            <v>0</v>
          </cell>
          <cell r="Q867">
            <v>1000</v>
          </cell>
          <cell r="R867">
            <v>0</v>
          </cell>
          <cell r="S867">
            <v>0</v>
          </cell>
          <cell r="T867">
            <v>0</v>
          </cell>
          <cell r="U867" t="str">
            <v>Ehitised</v>
          </cell>
          <cell r="W867">
            <v>0</v>
          </cell>
          <cell r="X867">
            <v>0</v>
          </cell>
          <cell r="Y867">
            <v>0</v>
          </cell>
        </row>
        <row r="868">
          <cell r="M868">
            <v>11001</v>
          </cell>
          <cell r="N868">
            <v>95000</v>
          </cell>
          <cell r="O868">
            <v>40</v>
          </cell>
          <cell r="P868">
            <v>1985</v>
          </cell>
          <cell r="Q868">
            <v>1001</v>
          </cell>
          <cell r="R868">
            <v>1001</v>
          </cell>
          <cell r="S868">
            <v>11001</v>
          </cell>
          <cell r="T868" t="str">
            <v>Ehitised</v>
          </cell>
          <cell r="U868" t="str">
            <v>Ehitised</v>
          </cell>
          <cell r="W868" t="str">
            <v>hooned</v>
          </cell>
          <cell r="X868" t="str">
            <v>Hooned ja rajatised</v>
          </cell>
          <cell r="Y868" t="str">
            <v>Ehitised1985</v>
          </cell>
          <cell r="Z868" t="str">
            <v>Haljala - VESI : hooned</v>
          </cell>
        </row>
        <row r="869">
          <cell r="M869">
            <v>0</v>
          </cell>
          <cell r="O869">
            <v>0</v>
          </cell>
          <cell r="P869">
            <v>0</v>
          </cell>
          <cell r="Q869">
            <v>1001</v>
          </cell>
          <cell r="R869">
            <v>0</v>
          </cell>
          <cell r="S869">
            <v>0</v>
          </cell>
          <cell r="T869">
            <v>0</v>
          </cell>
          <cell r="U869" t="str">
            <v>Ehitised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</row>
        <row r="870">
          <cell r="M870">
            <v>11002</v>
          </cell>
          <cell r="N870">
            <v>15120000</v>
          </cell>
          <cell r="O870">
            <v>40</v>
          </cell>
          <cell r="P870">
            <v>1990</v>
          </cell>
          <cell r="Q870">
            <v>1002</v>
          </cell>
          <cell r="R870">
            <v>1002</v>
          </cell>
          <cell r="S870">
            <v>11002</v>
          </cell>
          <cell r="T870" t="str">
            <v>Rajatised</v>
          </cell>
          <cell r="U870" t="str">
            <v>Rajatised</v>
          </cell>
          <cell r="W870" t="str">
            <v>rajatised</v>
          </cell>
          <cell r="X870" t="str">
            <v>Hooned ja rajatised</v>
          </cell>
          <cell r="Y870" t="str">
            <v>Rajatised1990</v>
          </cell>
          <cell r="Z870" t="str">
            <v>Haljala - VESI : rajatised</v>
          </cell>
        </row>
        <row r="871">
          <cell r="M871">
            <v>0</v>
          </cell>
          <cell r="O871">
            <v>0</v>
          </cell>
          <cell r="P871">
            <v>0</v>
          </cell>
          <cell r="Q871">
            <v>1002</v>
          </cell>
          <cell r="R871">
            <v>0</v>
          </cell>
          <cell r="S871">
            <v>0</v>
          </cell>
          <cell r="T871">
            <v>0</v>
          </cell>
          <cell r="U871" t="str">
            <v>Rajatised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</row>
        <row r="872">
          <cell r="M872">
            <v>11003</v>
          </cell>
          <cell r="N872">
            <v>350000</v>
          </cell>
          <cell r="O872">
            <v>15</v>
          </cell>
          <cell r="P872">
            <v>1985</v>
          </cell>
          <cell r="Q872">
            <v>1003</v>
          </cell>
          <cell r="R872">
            <v>1003</v>
          </cell>
          <cell r="S872">
            <v>11003</v>
          </cell>
          <cell r="T872" t="str">
            <v>Masinad ja seadmed</v>
          </cell>
          <cell r="U872" t="str">
            <v>Masinad ja seadmed</v>
          </cell>
          <cell r="W872" t="str">
            <v>Masinad ja seadmed</v>
          </cell>
          <cell r="X872" t="str">
            <v>Masinad ja seadmed</v>
          </cell>
          <cell r="Y872" t="str">
            <v>Masinad ja seadmed1985</v>
          </cell>
          <cell r="Z872" t="str">
            <v>Haljala - VESI : Masinad ja seadmed</v>
          </cell>
        </row>
        <row r="873">
          <cell r="M873">
            <v>0</v>
          </cell>
          <cell r="O873">
            <v>0</v>
          </cell>
          <cell r="P873">
            <v>0</v>
          </cell>
          <cell r="Q873">
            <v>1003</v>
          </cell>
          <cell r="R873">
            <v>0</v>
          </cell>
          <cell r="S873">
            <v>0</v>
          </cell>
          <cell r="T873">
            <v>0</v>
          </cell>
          <cell r="U873" t="str">
            <v>Masinad ja seadmed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</row>
        <row r="874">
          <cell r="M874">
            <v>11004</v>
          </cell>
          <cell r="N874">
            <v>14470</v>
          </cell>
          <cell r="O874">
            <v>200</v>
          </cell>
          <cell r="P874">
            <v>1985</v>
          </cell>
          <cell r="Q874">
            <v>1004</v>
          </cell>
          <cell r="R874">
            <v>1004</v>
          </cell>
          <cell r="S874">
            <v>11004</v>
          </cell>
          <cell r="T874" t="str">
            <v>Maa</v>
          </cell>
          <cell r="U874" t="str">
            <v>Maa</v>
          </cell>
          <cell r="W874" t="str">
            <v>Maa</v>
          </cell>
          <cell r="X874" t="str">
            <v>Muud</v>
          </cell>
          <cell r="Y874" t="str">
            <v>Maa1985</v>
          </cell>
          <cell r="Z874" t="str">
            <v>Haljala - VESI : Maa</v>
          </cell>
        </row>
        <row r="875">
          <cell r="M875">
            <v>0</v>
          </cell>
          <cell r="O875">
            <v>0</v>
          </cell>
          <cell r="P875">
            <v>0</v>
          </cell>
          <cell r="Q875">
            <v>1004</v>
          </cell>
          <cell r="R875">
            <v>0</v>
          </cell>
          <cell r="S875">
            <v>0</v>
          </cell>
          <cell r="T875">
            <v>0</v>
          </cell>
          <cell r="U875" t="str">
            <v>Maa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</row>
        <row r="876">
          <cell r="M876">
            <v>0</v>
          </cell>
          <cell r="O876">
            <v>0</v>
          </cell>
          <cell r="P876">
            <v>0</v>
          </cell>
          <cell r="Q876">
            <v>1004</v>
          </cell>
          <cell r="R876">
            <v>0</v>
          </cell>
          <cell r="S876">
            <v>0</v>
          </cell>
          <cell r="T876">
            <v>0</v>
          </cell>
          <cell r="U876" t="str">
            <v>Maa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</row>
        <row r="877">
          <cell r="M877">
            <v>0</v>
          </cell>
          <cell r="O877">
            <v>0</v>
          </cell>
          <cell r="P877">
            <v>0</v>
          </cell>
          <cell r="Q877">
            <v>1004</v>
          </cell>
          <cell r="R877">
            <v>0</v>
          </cell>
          <cell r="S877">
            <v>0</v>
          </cell>
          <cell r="T877">
            <v>0</v>
          </cell>
          <cell r="U877" t="str">
            <v>Maa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</row>
        <row r="878">
          <cell r="M878">
            <v>0</v>
          </cell>
          <cell r="O878">
            <v>0</v>
          </cell>
          <cell r="P878">
            <v>0</v>
          </cell>
          <cell r="Q878">
            <v>1004</v>
          </cell>
          <cell r="R878">
            <v>0</v>
          </cell>
          <cell r="S878">
            <v>0</v>
          </cell>
          <cell r="T878">
            <v>0</v>
          </cell>
          <cell r="U878" t="str">
            <v>Maa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</row>
        <row r="879">
          <cell r="M879">
            <v>11005</v>
          </cell>
          <cell r="N879">
            <v>15000</v>
          </cell>
          <cell r="O879">
            <v>40</v>
          </cell>
          <cell r="P879">
            <v>1985</v>
          </cell>
          <cell r="Q879">
            <v>1005</v>
          </cell>
          <cell r="R879">
            <v>1005</v>
          </cell>
          <cell r="S879">
            <v>11005</v>
          </cell>
          <cell r="T879" t="str">
            <v>Ehitised</v>
          </cell>
          <cell r="U879" t="str">
            <v>Ehitised</v>
          </cell>
          <cell r="W879" t="str">
            <v>hooned</v>
          </cell>
          <cell r="X879" t="str">
            <v>Hooned ja rajatised</v>
          </cell>
          <cell r="Y879" t="str">
            <v>Ehitised1985</v>
          </cell>
          <cell r="Z879" t="str">
            <v>Essu - VESI : hooned</v>
          </cell>
        </row>
        <row r="880">
          <cell r="M880">
            <v>0</v>
          </cell>
          <cell r="O880">
            <v>0</v>
          </cell>
          <cell r="P880">
            <v>0</v>
          </cell>
          <cell r="Q880">
            <v>1005</v>
          </cell>
          <cell r="R880">
            <v>0</v>
          </cell>
          <cell r="S880">
            <v>0</v>
          </cell>
          <cell r="T880">
            <v>0</v>
          </cell>
          <cell r="U880" t="str">
            <v>Ehitised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</row>
        <row r="881">
          <cell r="M881">
            <v>11006</v>
          </cell>
          <cell r="N881">
            <v>360000</v>
          </cell>
          <cell r="O881">
            <v>40</v>
          </cell>
          <cell r="P881">
            <v>1985</v>
          </cell>
          <cell r="Q881">
            <v>1006</v>
          </cell>
          <cell r="R881">
            <v>1006</v>
          </cell>
          <cell r="S881">
            <v>11006</v>
          </cell>
          <cell r="T881" t="str">
            <v>Rajatised</v>
          </cell>
          <cell r="U881" t="str">
            <v>Rajatised</v>
          </cell>
          <cell r="W881" t="str">
            <v>rajatised</v>
          </cell>
          <cell r="X881" t="str">
            <v>Hooned ja rajatised</v>
          </cell>
          <cell r="Y881" t="str">
            <v>Rajatised1985</v>
          </cell>
          <cell r="Z881" t="str">
            <v>Essu - VESI : rajatised</v>
          </cell>
        </row>
        <row r="882">
          <cell r="M882">
            <v>0</v>
          </cell>
          <cell r="O882">
            <v>0</v>
          </cell>
          <cell r="P882">
            <v>0</v>
          </cell>
          <cell r="Q882">
            <v>1006</v>
          </cell>
          <cell r="R882">
            <v>0</v>
          </cell>
          <cell r="S882">
            <v>0</v>
          </cell>
          <cell r="T882">
            <v>0</v>
          </cell>
          <cell r="U882" t="str">
            <v>Rajatised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</row>
        <row r="883">
          <cell r="M883">
            <v>11007</v>
          </cell>
          <cell r="N883">
            <v>18266</v>
          </cell>
          <cell r="O883">
            <v>15</v>
          </cell>
          <cell r="P883">
            <v>1985</v>
          </cell>
          <cell r="Q883">
            <v>1007</v>
          </cell>
          <cell r="R883">
            <v>1007</v>
          </cell>
          <cell r="S883">
            <v>11007</v>
          </cell>
          <cell r="T883" t="str">
            <v>Masinad ja seadmed</v>
          </cell>
          <cell r="U883" t="str">
            <v>Masinad ja seadmed</v>
          </cell>
          <cell r="W883" t="str">
            <v>Masinad ja seadmed</v>
          </cell>
          <cell r="X883" t="str">
            <v>Masinad ja seadmed</v>
          </cell>
          <cell r="Y883" t="str">
            <v>Masinad ja seadmed1985</v>
          </cell>
          <cell r="Z883" t="str">
            <v>Essu - VESI : Masinad ja seadmed</v>
          </cell>
        </row>
        <row r="884">
          <cell r="M884">
            <v>0</v>
          </cell>
          <cell r="O884">
            <v>0</v>
          </cell>
          <cell r="P884">
            <v>0</v>
          </cell>
          <cell r="Q884">
            <v>1007</v>
          </cell>
          <cell r="R884">
            <v>0</v>
          </cell>
          <cell r="S884">
            <v>0</v>
          </cell>
          <cell r="T884">
            <v>0</v>
          </cell>
          <cell r="U884" t="str">
            <v>Masinad ja seadmed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</row>
        <row r="885">
          <cell r="M885">
            <v>11008</v>
          </cell>
          <cell r="N885">
            <v>1728</v>
          </cell>
          <cell r="O885">
            <v>200</v>
          </cell>
          <cell r="P885">
            <v>1985</v>
          </cell>
          <cell r="Q885">
            <v>1008</v>
          </cell>
          <cell r="R885">
            <v>1008</v>
          </cell>
          <cell r="S885">
            <v>11008</v>
          </cell>
          <cell r="T885" t="str">
            <v>Maa</v>
          </cell>
          <cell r="U885" t="str">
            <v>Maa</v>
          </cell>
          <cell r="W885" t="str">
            <v>Maa</v>
          </cell>
          <cell r="X885" t="str">
            <v>Muud</v>
          </cell>
          <cell r="Y885" t="str">
            <v>Maa1985</v>
          </cell>
          <cell r="Z885" t="str">
            <v>Essu - VESI : Maa</v>
          </cell>
        </row>
        <row r="886">
          <cell r="M886">
            <v>0</v>
          </cell>
          <cell r="O886">
            <v>0</v>
          </cell>
          <cell r="P886">
            <v>0</v>
          </cell>
          <cell r="Q886">
            <v>1008</v>
          </cell>
          <cell r="R886">
            <v>0</v>
          </cell>
          <cell r="S886">
            <v>0</v>
          </cell>
          <cell r="T886">
            <v>0</v>
          </cell>
          <cell r="U886" t="str">
            <v>Maa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</row>
        <row r="887">
          <cell r="M887">
            <v>0</v>
          </cell>
          <cell r="O887">
            <v>0</v>
          </cell>
          <cell r="P887">
            <v>0</v>
          </cell>
          <cell r="Q887">
            <v>1008</v>
          </cell>
          <cell r="R887">
            <v>0</v>
          </cell>
          <cell r="S887">
            <v>0</v>
          </cell>
          <cell r="T887">
            <v>0</v>
          </cell>
          <cell r="U887" t="str">
            <v>Maa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</row>
        <row r="888">
          <cell r="M888">
            <v>0</v>
          </cell>
          <cell r="O888">
            <v>0</v>
          </cell>
          <cell r="P888">
            <v>0</v>
          </cell>
          <cell r="Q888">
            <v>1008</v>
          </cell>
          <cell r="R888">
            <v>0</v>
          </cell>
          <cell r="S888">
            <v>0</v>
          </cell>
          <cell r="T888">
            <v>0</v>
          </cell>
          <cell r="U888" t="str">
            <v>Maa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</row>
        <row r="889">
          <cell r="M889">
            <v>0</v>
          </cell>
          <cell r="O889">
            <v>0</v>
          </cell>
          <cell r="P889">
            <v>0</v>
          </cell>
          <cell r="Q889">
            <v>1008</v>
          </cell>
          <cell r="R889">
            <v>0</v>
          </cell>
          <cell r="S889">
            <v>0</v>
          </cell>
          <cell r="T889">
            <v>0</v>
          </cell>
          <cell r="U889" t="str">
            <v>Maa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</row>
        <row r="890">
          <cell r="M890">
            <v>0</v>
          </cell>
          <cell r="O890">
            <v>0</v>
          </cell>
          <cell r="P890">
            <v>0</v>
          </cell>
          <cell r="Q890">
            <v>1008</v>
          </cell>
          <cell r="R890">
            <v>0</v>
          </cell>
          <cell r="S890">
            <v>0</v>
          </cell>
          <cell r="T890">
            <v>0</v>
          </cell>
          <cell r="U890" t="str">
            <v>Maa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</row>
        <row r="891">
          <cell r="M891">
            <v>11009</v>
          </cell>
          <cell r="N891">
            <v>30000</v>
          </cell>
          <cell r="O891">
            <v>40</v>
          </cell>
          <cell r="P891">
            <v>1985</v>
          </cell>
          <cell r="Q891">
            <v>1009</v>
          </cell>
          <cell r="R891">
            <v>1009</v>
          </cell>
          <cell r="S891">
            <v>11009</v>
          </cell>
          <cell r="T891" t="str">
            <v>Ehitised</v>
          </cell>
          <cell r="U891" t="str">
            <v>Ehitised</v>
          </cell>
          <cell r="W891" t="str">
            <v>hooned</v>
          </cell>
          <cell r="X891" t="str">
            <v>Hooned ja rajatised</v>
          </cell>
          <cell r="Y891" t="str">
            <v>Ehitised1985</v>
          </cell>
          <cell r="Z891" t="str">
            <v>Aaspere keskuse - VESI : hooned</v>
          </cell>
        </row>
        <row r="892">
          <cell r="M892">
            <v>0</v>
          </cell>
          <cell r="O892">
            <v>0</v>
          </cell>
          <cell r="P892">
            <v>0</v>
          </cell>
          <cell r="Q892">
            <v>1009</v>
          </cell>
          <cell r="R892">
            <v>0</v>
          </cell>
          <cell r="S892">
            <v>0</v>
          </cell>
          <cell r="T892">
            <v>0</v>
          </cell>
          <cell r="U892" t="str">
            <v>Ehitised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</row>
        <row r="893">
          <cell r="M893">
            <v>11010</v>
          </cell>
          <cell r="N893">
            <v>294999</v>
          </cell>
          <cell r="O893">
            <v>40</v>
          </cell>
          <cell r="P893">
            <v>1985</v>
          </cell>
          <cell r="Q893">
            <v>1010</v>
          </cell>
          <cell r="R893">
            <v>1010</v>
          </cell>
          <cell r="S893">
            <v>11010</v>
          </cell>
          <cell r="T893" t="str">
            <v>Rajatised</v>
          </cell>
          <cell r="U893" t="str">
            <v>Rajatised</v>
          </cell>
          <cell r="W893" t="str">
            <v>rajatised</v>
          </cell>
          <cell r="X893" t="str">
            <v>Hooned ja rajatised</v>
          </cell>
          <cell r="Y893" t="str">
            <v>Rajatised1985</v>
          </cell>
          <cell r="Z893" t="str">
            <v>Aaspere keskuse - VESI : rajatised</v>
          </cell>
        </row>
        <row r="894">
          <cell r="M894">
            <v>0</v>
          </cell>
          <cell r="O894">
            <v>0</v>
          </cell>
          <cell r="P894">
            <v>0</v>
          </cell>
          <cell r="Q894">
            <v>1010</v>
          </cell>
          <cell r="R894">
            <v>0</v>
          </cell>
          <cell r="S894">
            <v>0</v>
          </cell>
          <cell r="T894">
            <v>0</v>
          </cell>
          <cell r="U894" t="str">
            <v>Rajatised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</row>
        <row r="895">
          <cell r="M895">
            <v>0</v>
          </cell>
          <cell r="O895">
            <v>0</v>
          </cell>
          <cell r="P895">
            <v>1985</v>
          </cell>
          <cell r="Q895">
            <v>1010</v>
          </cell>
          <cell r="R895">
            <v>0</v>
          </cell>
          <cell r="S895">
            <v>0</v>
          </cell>
          <cell r="T895">
            <v>0</v>
          </cell>
          <cell r="U895" t="str">
            <v>Masinad ja seadmed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</row>
        <row r="896">
          <cell r="M896">
            <v>0</v>
          </cell>
          <cell r="O896">
            <v>0</v>
          </cell>
          <cell r="P896">
            <v>0</v>
          </cell>
          <cell r="Q896">
            <v>1010</v>
          </cell>
          <cell r="R896">
            <v>0</v>
          </cell>
          <cell r="S896">
            <v>0</v>
          </cell>
          <cell r="T896">
            <v>0</v>
          </cell>
          <cell r="U896" t="str">
            <v>Masinad ja seadmed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</row>
        <row r="897">
          <cell r="M897">
            <v>11011</v>
          </cell>
          <cell r="N897">
            <v>6360</v>
          </cell>
          <cell r="O897">
            <v>200</v>
          </cell>
          <cell r="P897">
            <v>1985</v>
          </cell>
          <cell r="Q897">
            <v>1011</v>
          </cell>
          <cell r="R897">
            <v>1011</v>
          </cell>
          <cell r="S897">
            <v>11011</v>
          </cell>
          <cell r="T897" t="str">
            <v>Maa</v>
          </cell>
          <cell r="U897" t="str">
            <v>Maa</v>
          </cell>
          <cell r="W897" t="str">
            <v>Maa</v>
          </cell>
          <cell r="X897" t="str">
            <v>Muud</v>
          </cell>
          <cell r="Y897" t="str">
            <v>Maa1985</v>
          </cell>
          <cell r="Z897" t="str">
            <v>Aaspere keskuse - VESI : Maa</v>
          </cell>
        </row>
        <row r="898">
          <cell r="M898">
            <v>0</v>
          </cell>
          <cell r="O898">
            <v>0</v>
          </cell>
          <cell r="P898">
            <v>0</v>
          </cell>
          <cell r="Q898">
            <v>1011</v>
          </cell>
          <cell r="R898">
            <v>0</v>
          </cell>
          <cell r="S898">
            <v>0</v>
          </cell>
          <cell r="T898">
            <v>0</v>
          </cell>
          <cell r="U898" t="str">
            <v>Maa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</row>
        <row r="899">
          <cell r="M899">
            <v>0</v>
          </cell>
          <cell r="O899">
            <v>0</v>
          </cell>
          <cell r="P899">
            <v>0</v>
          </cell>
          <cell r="Q899">
            <v>1011</v>
          </cell>
          <cell r="R899">
            <v>0</v>
          </cell>
          <cell r="S899">
            <v>0</v>
          </cell>
          <cell r="T899">
            <v>0</v>
          </cell>
          <cell r="U899" t="str">
            <v>Maa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</row>
        <row r="900">
          <cell r="M900">
            <v>0</v>
          </cell>
          <cell r="O900">
            <v>0</v>
          </cell>
          <cell r="P900">
            <v>0</v>
          </cell>
          <cell r="Q900">
            <v>1011</v>
          </cell>
          <cell r="R900">
            <v>0</v>
          </cell>
          <cell r="S900">
            <v>0</v>
          </cell>
          <cell r="T900">
            <v>0</v>
          </cell>
          <cell r="U900" t="str">
            <v>Maa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</row>
        <row r="901">
          <cell r="M901">
            <v>11012</v>
          </cell>
          <cell r="N901">
            <v>10000</v>
          </cell>
          <cell r="O901">
            <v>40</v>
          </cell>
          <cell r="P901">
            <v>1985</v>
          </cell>
          <cell r="Q901">
            <v>1012</v>
          </cell>
          <cell r="R901">
            <v>1012</v>
          </cell>
          <cell r="S901">
            <v>11012</v>
          </cell>
          <cell r="T901" t="str">
            <v>Ehitised</v>
          </cell>
          <cell r="U901" t="str">
            <v>Ehitised</v>
          </cell>
          <cell r="W901" t="str">
            <v>hooned</v>
          </cell>
          <cell r="X901" t="str">
            <v>Hooned ja rajatised</v>
          </cell>
          <cell r="Y901" t="str">
            <v>Ehitised1985</v>
          </cell>
          <cell r="Z901" t="str">
            <v>Aaspere kool - VESI : hooned</v>
          </cell>
        </row>
        <row r="902">
          <cell r="M902">
            <v>0</v>
          </cell>
          <cell r="O902">
            <v>0</v>
          </cell>
          <cell r="P902">
            <v>0</v>
          </cell>
          <cell r="Q902">
            <v>1012</v>
          </cell>
          <cell r="R902">
            <v>0</v>
          </cell>
          <cell r="S902">
            <v>0</v>
          </cell>
          <cell r="T902">
            <v>0</v>
          </cell>
          <cell r="U902" t="str">
            <v>Ehitised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</row>
        <row r="903">
          <cell r="M903">
            <v>11013</v>
          </cell>
          <cell r="N903">
            <v>135000</v>
          </cell>
          <cell r="O903">
            <v>40</v>
          </cell>
          <cell r="P903">
            <v>1985</v>
          </cell>
          <cell r="Q903">
            <v>1013</v>
          </cell>
          <cell r="R903">
            <v>1013</v>
          </cell>
          <cell r="S903">
            <v>11013</v>
          </cell>
          <cell r="T903" t="str">
            <v>Rajatised</v>
          </cell>
          <cell r="U903" t="str">
            <v>Rajatised</v>
          </cell>
          <cell r="W903" t="str">
            <v>rajatised</v>
          </cell>
          <cell r="X903" t="str">
            <v>Hooned ja rajatised</v>
          </cell>
          <cell r="Y903" t="str">
            <v>Rajatised1985</v>
          </cell>
          <cell r="Z903" t="str">
            <v>Aaspere kool - VESI : rajatised</v>
          </cell>
        </row>
        <row r="904">
          <cell r="M904">
            <v>0</v>
          </cell>
          <cell r="O904">
            <v>0</v>
          </cell>
          <cell r="P904">
            <v>0</v>
          </cell>
          <cell r="Q904">
            <v>1013</v>
          </cell>
          <cell r="R904">
            <v>0</v>
          </cell>
          <cell r="S904">
            <v>0</v>
          </cell>
          <cell r="T904">
            <v>0</v>
          </cell>
          <cell r="U904" t="str">
            <v>Rajatised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</row>
        <row r="905">
          <cell r="M905">
            <v>11014</v>
          </cell>
          <cell r="N905">
            <v>26600</v>
          </cell>
          <cell r="O905">
            <v>15</v>
          </cell>
          <cell r="P905">
            <v>1985</v>
          </cell>
          <cell r="Q905">
            <v>1014</v>
          </cell>
          <cell r="R905">
            <v>1014</v>
          </cell>
          <cell r="S905">
            <v>11014</v>
          </cell>
          <cell r="T905" t="str">
            <v>Masinad ja seadmed</v>
          </cell>
          <cell r="U905" t="str">
            <v>Masinad ja seadmed</v>
          </cell>
          <cell r="W905" t="str">
            <v>Masinad ja seadmed</v>
          </cell>
          <cell r="X905" t="str">
            <v>Masinad ja seadmed</v>
          </cell>
          <cell r="Y905" t="str">
            <v>Masinad ja seadmed1985</v>
          </cell>
          <cell r="Z905" t="str">
            <v>Aaspere kool - VESI : Masinad ja seadmed</v>
          </cell>
        </row>
        <row r="906">
          <cell r="M906">
            <v>0</v>
          </cell>
          <cell r="O906">
            <v>0</v>
          </cell>
          <cell r="P906">
            <v>0</v>
          </cell>
          <cell r="Q906">
            <v>1014</v>
          </cell>
          <cell r="R906">
            <v>0</v>
          </cell>
          <cell r="S906">
            <v>0</v>
          </cell>
          <cell r="T906">
            <v>0</v>
          </cell>
          <cell r="U906" t="str">
            <v>Masinad ja seadmed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</row>
        <row r="907">
          <cell r="M907">
            <v>11015</v>
          </cell>
          <cell r="N907">
            <v>1968</v>
          </cell>
          <cell r="O907">
            <v>200</v>
          </cell>
          <cell r="P907">
            <v>1985</v>
          </cell>
          <cell r="Q907">
            <v>1015</v>
          </cell>
          <cell r="R907">
            <v>1015</v>
          </cell>
          <cell r="S907">
            <v>11015</v>
          </cell>
          <cell r="T907" t="str">
            <v>Maa</v>
          </cell>
          <cell r="U907" t="str">
            <v>Maa</v>
          </cell>
          <cell r="W907" t="str">
            <v>Maa</v>
          </cell>
          <cell r="X907" t="str">
            <v>Muud</v>
          </cell>
          <cell r="Y907" t="str">
            <v>Maa1985</v>
          </cell>
          <cell r="Z907" t="str">
            <v>Aaspere kool - VESI : Maa</v>
          </cell>
        </row>
        <row r="908">
          <cell r="M908">
            <v>0</v>
          </cell>
          <cell r="O908">
            <v>0</v>
          </cell>
          <cell r="P908">
            <v>0</v>
          </cell>
          <cell r="Q908">
            <v>1015</v>
          </cell>
          <cell r="R908">
            <v>0</v>
          </cell>
          <cell r="S908">
            <v>0</v>
          </cell>
          <cell r="T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</row>
        <row r="909">
          <cell r="M909">
            <v>0</v>
          </cell>
          <cell r="O909">
            <v>0</v>
          </cell>
          <cell r="P909">
            <v>0</v>
          </cell>
          <cell r="Q909">
            <v>1015</v>
          </cell>
          <cell r="R909">
            <v>0</v>
          </cell>
          <cell r="S909">
            <v>0</v>
          </cell>
          <cell r="T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</row>
        <row r="910">
          <cell r="M910">
            <v>0</v>
          </cell>
          <cell r="O910">
            <v>0</v>
          </cell>
          <cell r="P910">
            <v>0</v>
          </cell>
          <cell r="Q910">
            <v>1015</v>
          </cell>
          <cell r="R910">
            <v>0</v>
          </cell>
          <cell r="S910">
            <v>0</v>
          </cell>
          <cell r="T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</row>
        <row r="911">
          <cell r="M911">
            <v>0</v>
          </cell>
          <cell r="O911">
            <v>0</v>
          </cell>
          <cell r="P911">
            <v>0</v>
          </cell>
          <cell r="Q911">
            <v>1015</v>
          </cell>
          <cell r="R911">
            <v>0</v>
          </cell>
          <cell r="S911">
            <v>0</v>
          </cell>
          <cell r="T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</row>
        <row r="912">
          <cell r="M912">
            <v>11016</v>
          </cell>
          <cell r="N912">
            <v>40000</v>
          </cell>
          <cell r="O912">
            <v>40</v>
          </cell>
          <cell r="P912">
            <v>1985</v>
          </cell>
          <cell r="Q912">
            <v>1016</v>
          </cell>
          <cell r="R912">
            <v>1016</v>
          </cell>
          <cell r="S912">
            <v>11016</v>
          </cell>
          <cell r="T912" t="str">
            <v>Ehitised</v>
          </cell>
          <cell r="U912" t="str">
            <v>Ehitised</v>
          </cell>
          <cell r="W912" t="str">
            <v>hooned</v>
          </cell>
          <cell r="X912" t="str">
            <v>Hooned ja rajatised</v>
          </cell>
          <cell r="Y912" t="str">
            <v>Ehitised1985</v>
          </cell>
          <cell r="Z912" t="str">
            <v>Haljala - KANAL : hooned</v>
          </cell>
        </row>
        <row r="913">
          <cell r="M913">
            <v>0</v>
          </cell>
          <cell r="O913">
            <v>0</v>
          </cell>
          <cell r="P913">
            <v>0</v>
          </cell>
          <cell r="Q913">
            <v>1016</v>
          </cell>
          <cell r="R913">
            <v>0</v>
          </cell>
          <cell r="S913">
            <v>0</v>
          </cell>
          <cell r="T913">
            <v>0</v>
          </cell>
          <cell r="U913" t="str">
            <v>Ehitised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</row>
        <row r="914">
          <cell r="M914">
            <v>11017</v>
          </cell>
          <cell r="N914">
            <v>5183750</v>
          </cell>
          <cell r="O914">
            <v>40</v>
          </cell>
          <cell r="P914">
            <v>1995</v>
          </cell>
          <cell r="Q914">
            <v>1017</v>
          </cell>
          <cell r="R914">
            <v>1017</v>
          </cell>
          <cell r="S914">
            <v>11017</v>
          </cell>
          <cell r="T914" t="str">
            <v>Rajatised</v>
          </cell>
          <cell r="U914" t="str">
            <v>Rajatised</v>
          </cell>
          <cell r="W914" t="str">
            <v>rajatised</v>
          </cell>
          <cell r="X914" t="str">
            <v>Hooned ja rajatised</v>
          </cell>
          <cell r="Y914" t="str">
            <v>Rajatised1995</v>
          </cell>
          <cell r="Z914" t="str">
            <v>Haljala - KANAL : rajatised</v>
          </cell>
        </row>
        <row r="915">
          <cell r="M915">
            <v>0</v>
          </cell>
          <cell r="O915">
            <v>0</v>
          </cell>
          <cell r="P915">
            <v>0</v>
          </cell>
          <cell r="Q915">
            <v>1017</v>
          </cell>
          <cell r="R915">
            <v>0</v>
          </cell>
          <cell r="S915">
            <v>0</v>
          </cell>
          <cell r="T915">
            <v>0</v>
          </cell>
          <cell r="U915" t="str">
            <v>Rajatised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</row>
        <row r="916">
          <cell r="M916">
            <v>11018</v>
          </cell>
          <cell r="N916">
            <v>1104759</v>
          </cell>
          <cell r="O916">
            <v>15</v>
          </cell>
          <cell r="P916">
            <v>1985</v>
          </cell>
          <cell r="Q916">
            <v>1018</v>
          </cell>
          <cell r="R916">
            <v>1018</v>
          </cell>
          <cell r="S916">
            <v>11018</v>
          </cell>
          <cell r="T916" t="str">
            <v>Masinad ja seadmed</v>
          </cell>
          <cell r="U916" t="str">
            <v>Masinad ja seadmed</v>
          </cell>
          <cell r="W916" t="str">
            <v>Masinad ja seadmed</v>
          </cell>
          <cell r="X916" t="str">
            <v>Masinad ja seadmed</v>
          </cell>
          <cell r="Y916" t="str">
            <v>Masinad ja seadmed1985</v>
          </cell>
          <cell r="Z916" t="str">
            <v>Haljala - KANAL : Masinad ja seadmed</v>
          </cell>
        </row>
        <row r="917">
          <cell r="M917">
            <v>0</v>
          </cell>
          <cell r="O917">
            <v>0</v>
          </cell>
          <cell r="P917">
            <v>0</v>
          </cell>
          <cell r="Q917">
            <v>1018</v>
          </cell>
          <cell r="R917">
            <v>0</v>
          </cell>
          <cell r="S917">
            <v>0</v>
          </cell>
          <cell r="T917">
            <v>0</v>
          </cell>
          <cell r="U917" t="str">
            <v>Masinad ja seadmed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</row>
        <row r="918">
          <cell r="M918">
            <v>11019</v>
          </cell>
          <cell r="N918">
            <v>78998</v>
          </cell>
          <cell r="O918">
            <v>200</v>
          </cell>
          <cell r="P918">
            <v>1985</v>
          </cell>
          <cell r="Q918">
            <v>1019</v>
          </cell>
          <cell r="R918">
            <v>1019</v>
          </cell>
          <cell r="S918">
            <v>11019</v>
          </cell>
          <cell r="T918" t="str">
            <v>Maa</v>
          </cell>
          <cell r="U918" t="str">
            <v>Maa</v>
          </cell>
          <cell r="W918" t="str">
            <v>Maa</v>
          </cell>
          <cell r="X918" t="str">
            <v>Muud</v>
          </cell>
          <cell r="Y918" t="str">
            <v>Maa1985</v>
          </cell>
          <cell r="Z918" t="str">
            <v>Haljala - KANAL : Maa</v>
          </cell>
        </row>
        <row r="919">
          <cell r="M919">
            <v>0</v>
          </cell>
          <cell r="O919">
            <v>0</v>
          </cell>
          <cell r="P919">
            <v>0</v>
          </cell>
          <cell r="Q919">
            <v>1019</v>
          </cell>
          <cell r="R919">
            <v>0</v>
          </cell>
          <cell r="S919">
            <v>0</v>
          </cell>
          <cell r="T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</row>
        <row r="920">
          <cell r="M920">
            <v>0</v>
          </cell>
          <cell r="O920">
            <v>0</v>
          </cell>
          <cell r="P920">
            <v>0</v>
          </cell>
          <cell r="Q920">
            <v>1019</v>
          </cell>
          <cell r="R920">
            <v>0</v>
          </cell>
          <cell r="S920">
            <v>0</v>
          </cell>
          <cell r="T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</row>
        <row r="921">
          <cell r="M921">
            <v>0</v>
          </cell>
          <cell r="O921">
            <v>0</v>
          </cell>
          <cell r="P921">
            <v>0</v>
          </cell>
          <cell r="Q921">
            <v>1019</v>
          </cell>
          <cell r="R921">
            <v>0</v>
          </cell>
          <cell r="S921">
            <v>0</v>
          </cell>
          <cell r="T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</row>
        <row r="922">
          <cell r="M922">
            <v>11020</v>
          </cell>
          <cell r="N922">
            <v>15000</v>
          </cell>
          <cell r="O922">
            <v>40</v>
          </cell>
          <cell r="P922">
            <v>1985</v>
          </cell>
          <cell r="Q922">
            <v>1020</v>
          </cell>
          <cell r="R922">
            <v>1020</v>
          </cell>
          <cell r="S922">
            <v>11020</v>
          </cell>
          <cell r="T922" t="str">
            <v>Ehitised</v>
          </cell>
          <cell r="U922" t="str">
            <v>Ehitised</v>
          </cell>
          <cell r="W922" t="str">
            <v>hooned</v>
          </cell>
          <cell r="X922" t="str">
            <v>Hooned ja rajatised</v>
          </cell>
          <cell r="Y922" t="str">
            <v>Ehitised1985</v>
          </cell>
          <cell r="Z922" t="str">
            <v>Essu - KANAL : hooned</v>
          </cell>
        </row>
        <row r="923">
          <cell r="M923">
            <v>0</v>
          </cell>
          <cell r="O923">
            <v>0</v>
          </cell>
          <cell r="P923">
            <v>0</v>
          </cell>
          <cell r="Q923">
            <v>1020</v>
          </cell>
          <cell r="R923">
            <v>0</v>
          </cell>
          <cell r="S923">
            <v>0</v>
          </cell>
          <cell r="T923">
            <v>0</v>
          </cell>
          <cell r="U923" t="str">
            <v>Ehitised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</row>
        <row r="924">
          <cell r="M924">
            <v>11021</v>
          </cell>
          <cell r="N924">
            <v>440000</v>
          </cell>
          <cell r="O924">
            <v>40</v>
          </cell>
          <cell r="P924">
            <v>1985</v>
          </cell>
          <cell r="Q924">
            <v>1021</v>
          </cell>
          <cell r="R924">
            <v>1021</v>
          </cell>
          <cell r="S924">
            <v>11021</v>
          </cell>
          <cell r="T924" t="str">
            <v>Rajatised</v>
          </cell>
          <cell r="U924" t="str">
            <v>Rajatised</v>
          </cell>
          <cell r="W924" t="str">
            <v>rajatised</v>
          </cell>
          <cell r="X924" t="str">
            <v>Hooned ja rajatised</v>
          </cell>
          <cell r="Y924" t="str">
            <v>Rajatised1985</v>
          </cell>
          <cell r="Z924" t="str">
            <v>Essu - KANAL : rajatised</v>
          </cell>
        </row>
        <row r="925">
          <cell r="M925">
            <v>0</v>
          </cell>
          <cell r="O925">
            <v>0</v>
          </cell>
          <cell r="P925">
            <v>0</v>
          </cell>
          <cell r="Q925">
            <v>1021</v>
          </cell>
          <cell r="R925">
            <v>0</v>
          </cell>
          <cell r="S925">
            <v>0</v>
          </cell>
          <cell r="T925">
            <v>0</v>
          </cell>
          <cell r="U925" t="str">
            <v>Rajatised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</row>
        <row r="926">
          <cell r="M926">
            <v>0</v>
          </cell>
          <cell r="O926">
            <v>0</v>
          </cell>
          <cell r="P926">
            <v>1985</v>
          </cell>
          <cell r="Q926">
            <v>1021</v>
          </cell>
          <cell r="R926">
            <v>0</v>
          </cell>
          <cell r="S926">
            <v>0</v>
          </cell>
          <cell r="T926">
            <v>0</v>
          </cell>
          <cell r="U926" t="str">
            <v>Masinad ja seadmed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</row>
        <row r="927">
          <cell r="M927">
            <v>0</v>
          </cell>
          <cell r="O927">
            <v>0</v>
          </cell>
          <cell r="P927">
            <v>0</v>
          </cell>
          <cell r="Q927">
            <v>1021</v>
          </cell>
          <cell r="R927">
            <v>0</v>
          </cell>
          <cell r="S927">
            <v>0</v>
          </cell>
          <cell r="T927">
            <v>0</v>
          </cell>
          <cell r="U927" t="str">
            <v>Masinad ja seadmed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M928">
            <v>11022</v>
          </cell>
          <cell r="N928">
            <v>3150</v>
          </cell>
          <cell r="O928">
            <v>200</v>
          </cell>
          <cell r="P928">
            <v>1985</v>
          </cell>
          <cell r="Q928">
            <v>1022</v>
          </cell>
          <cell r="R928">
            <v>1022</v>
          </cell>
          <cell r="S928">
            <v>11022</v>
          </cell>
          <cell r="T928" t="str">
            <v>Maa</v>
          </cell>
          <cell r="U928" t="str">
            <v>Maa</v>
          </cell>
          <cell r="W928" t="str">
            <v>Maa</v>
          </cell>
          <cell r="X928" t="str">
            <v>Muud</v>
          </cell>
          <cell r="Y928" t="str">
            <v>Maa1985</v>
          </cell>
          <cell r="Z928" t="str">
            <v>Essu - KANAL : Maa</v>
          </cell>
        </row>
        <row r="929">
          <cell r="M929">
            <v>0</v>
          </cell>
          <cell r="O929">
            <v>0</v>
          </cell>
          <cell r="P929">
            <v>0</v>
          </cell>
          <cell r="Q929">
            <v>1022</v>
          </cell>
          <cell r="R929">
            <v>0</v>
          </cell>
          <cell r="S929">
            <v>0</v>
          </cell>
          <cell r="T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</row>
        <row r="930">
          <cell r="M930">
            <v>0</v>
          </cell>
          <cell r="O930">
            <v>0</v>
          </cell>
          <cell r="P930">
            <v>0</v>
          </cell>
          <cell r="Q930">
            <v>1022</v>
          </cell>
          <cell r="R930">
            <v>0</v>
          </cell>
          <cell r="S930">
            <v>0</v>
          </cell>
          <cell r="T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</row>
        <row r="931">
          <cell r="M931">
            <v>0</v>
          </cell>
          <cell r="O931">
            <v>0</v>
          </cell>
          <cell r="P931">
            <v>0</v>
          </cell>
          <cell r="Q931">
            <v>1022</v>
          </cell>
          <cell r="R931">
            <v>0</v>
          </cell>
          <cell r="S931">
            <v>0</v>
          </cell>
          <cell r="T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</row>
        <row r="932">
          <cell r="M932">
            <v>11023</v>
          </cell>
          <cell r="N932">
            <v>10000</v>
          </cell>
          <cell r="O932">
            <v>40</v>
          </cell>
          <cell r="P932">
            <v>1985</v>
          </cell>
          <cell r="Q932">
            <v>1023</v>
          </cell>
          <cell r="R932">
            <v>1023</v>
          </cell>
          <cell r="S932">
            <v>11023</v>
          </cell>
          <cell r="T932" t="str">
            <v>Ehitised</v>
          </cell>
          <cell r="U932" t="str">
            <v>Ehitised</v>
          </cell>
          <cell r="W932" t="str">
            <v>hooned</v>
          </cell>
          <cell r="X932" t="str">
            <v>Hooned ja rajatised</v>
          </cell>
          <cell r="Y932" t="str">
            <v>Ehitised1985</v>
          </cell>
          <cell r="Z932" t="str">
            <v>Aaspere keskus - KANAL : hooned</v>
          </cell>
        </row>
        <row r="933">
          <cell r="M933">
            <v>0</v>
          </cell>
          <cell r="O933">
            <v>0</v>
          </cell>
          <cell r="P933">
            <v>0</v>
          </cell>
          <cell r="Q933">
            <v>1023</v>
          </cell>
          <cell r="R933">
            <v>0</v>
          </cell>
          <cell r="S933">
            <v>0</v>
          </cell>
          <cell r="T933">
            <v>0</v>
          </cell>
          <cell r="U933" t="str">
            <v>Ehitised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</row>
        <row r="934">
          <cell r="M934">
            <v>11024</v>
          </cell>
          <cell r="N934">
            <v>470000</v>
          </cell>
          <cell r="O934">
            <v>40</v>
          </cell>
          <cell r="P934">
            <v>1985</v>
          </cell>
          <cell r="Q934">
            <v>1024</v>
          </cell>
          <cell r="R934">
            <v>1024</v>
          </cell>
          <cell r="S934">
            <v>11024</v>
          </cell>
          <cell r="T934" t="str">
            <v>Rajatised</v>
          </cell>
          <cell r="U934" t="str">
            <v>Rajatised</v>
          </cell>
          <cell r="W934" t="str">
            <v>rajatised</v>
          </cell>
          <cell r="X934" t="str">
            <v>Hooned ja rajatised</v>
          </cell>
          <cell r="Y934" t="str">
            <v>Rajatised1985</v>
          </cell>
          <cell r="Z934" t="str">
            <v>Aaspere keskus - KANAL : rajatised</v>
          </cell>
        </row>
        <row r="935">
          <cell r="M935">
            <v>0</v>
          </cell>
          <cell r="O935">
            <v>0</v>
          </cell>
          <cell r="P935">
            <v>0</v>
          </cell>
          <cell r="Q935">
            <v>1024</v>
          </cell>
          <cell r="R935">
            <v>0</v>
          </cell>
          <cell r="S935">
            <v>0</v>
          </cell>
          <cell r="T935">
            <v>0</v>
          </cell>
          <cell r="U935" t="str">
            <v>Rajatised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</row>
        <row r="936">
          <cell r="M936">
            <v>0</v>
          </cell>
          <cell r="O936">
            <v>0</v>
          </cell>
          <cell r="P936">
            <v>1985</v>
          </cell>
          <cell r="Q936">
            <v>1024</v>
          </cell>
          <cell r="R936">
            <v>0</v>
          </cell>
          <cell r="S936">
            <v>0</v>
          </cell>
          <cell r="T936">
            <v>0</v>
          </cell>
          <cell r="U936" t="str">
            <v>Masinad ja seadmed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</row>
        <row r="937">
          <cell r="M937">
            <v>0</v>
          </cell>
          <cell r="O937">
            <v>0</v>
          </cell>
          <cell r="P937">
            <v>0</v>
          </cell>
          <cell r="Q937">
            <v>1024</v>
          </cell>
          <cell r="R937">
            <v>0</v>
          </cell>
          <cell r="S937">
            <v>0</v>
          </cell>
          <cell r="T937">
            <v>0</v>
          </cell>
          <cell r="U937" t="str">
            <v>Masinad ja seadmed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</row>
        <row r="938">
          <cell r="M938">
            <v>11025</v>
          </cell>
          <cell r="N938">
            <v>43</v>
          </cell>
          <cell r="O938">
            <v>200</v>
          </cell>
          <cell r="P938">
            <v>1985</v>
          </cell>
          <cell r="Q938">
            <v>1025</v>
          </cell>
          <cell r="R938">
            <v>1025</v>
          </cell>
          <cell r="S938">
            <v>11025</v>
          </cell>
          <cell r="T938" t="str">
            <v>Maa</v>
          </cell>
          <cell r="U938" t="str">
            <v>Maa</v>
          </cell>
          <cell r="W938" t="str">
            <v>Maa</v>
          </cell>
          <cell r="X938" t="str">
            <v>Muud</v>
          </cell>
          <cell r="Y938" t="str">
            <v>Maa1985</v>
          </cell>
          <cell r="Z938" t="str">
            <v>Aaspere keskus - KANAL : Maa</v>
          </cell>
        </row>
        <row r="939">
          <cell r="M939">
            <v>0</v>
          </cell>
          <cell r="O939">
            <v>0</v>
          </cell>
          <cell r="P939">
            <v>0</v>
          </cell>
          <cell r="Q939">
            <v>1025</v>
          </cell>
          <cell r="R939">
            <v>0</v>
          </cell>
          <cell r="S939">
            <v>0</v>
          </cell>
          <cell r="T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</row>
        <row r="940">
          <cell r="M940">
            <v>0</v>
          </cell>
          <cell r="O940">
            <v>0</v>
          </cell>
          <cell r="P940">
            <v>0</v>
          </cell>
          <cell r="Q940">
            <v>1025</v>
          </cell>
          <cell r="R940">
            <v>0</v>
          </cell>
          <cell r="S940">
            <v>0</v>
          </cell>
          <cell r="T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M941">
            <v>0</v>
          </cell>
          <cell r="O941">
            <v>0</v>
          </cell>
          <cell r="P941">
            <v>0</v>
          </cell>
          <cell r="Q941">
            <v>1025</v>
          </cell>
          <cell r="R941">
            <v>0</v>
          </cell>
          <cell r="S941">
            <v>0</v>
          </cell>
          <cell r="T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</row>
        <row r="942">
          <cell r="M942">
            <v>11026</v>
          </cell>
          <cell r="N942">
            <v>20000</v>
          </cell>
          <cell r="O942">
            <v>40</v>
          </cell>
          <cell r="P942">
            <v>1985</v>
          </cell>
          <cell r="Q942">
            <v>1026</v>
          </cell>
          <cell r="R942">
            <v>1026</v>
          </cell>
          <cell r="S942">
            <v>11026</v>
          </cell>
          <cell r="T942" t="str">
            <v>Ehitised</v>
          </cell>
          <cell r="U942" t="str">
            <v>Ehitised</v>
          </cell>
          <cell r="W942" t="str">
            <v>hooned</v>
          </cell>
          <cell r="X942" t="str">
            <v>Hooned ja rajatised</v>
          </cell>
          <cell r="Y942" t="str">
            <v>Ehitised1985</v>
          </cell>
          <cell r="Z942" t="str">
            <v>Aaspere keskus - KANAL : hooned</v>
          </cell>
        </row>
        <row r="943">
          <cell r="M943">
            <v>0</v>
          </cell>
          <cell r="O943">
            <v>0</v>
          </cell>
          <cell r="P943">
            <v>0</v>
          </cell>
          <cell r="Q943">
            <v>1026</v>
          </cell>
          <cell r="R943">
            <v>0</v>
          </cell>
          <cell r="S943">
            <v>0</v>
          </cell>
          <cell r="T943">
            <v>0</v>
          </cell>
          <cell r="U943" t="str">
            <v>Ehitised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</row>
        <row r="944">
          <cell r="M944">
            <v>11027</v>
          </cell>
          <cell r="N944">
            <v>158000</v>
          </cell>
          <cell r="O944">
            <v>40</v>
          </cell>
          <cell r="P944">
            <v>1985</v>
          </cell>
          <cell r="Q944">
            <v>1027</v>
          </cell>
          <cell r="R944">
            <v>1027</v>
          </cell>
          <cell r="S944">
            <v>11027</v>
          </cell>
          <cell r="T944" t="str">
            <v>Rajatised</v>
          </cell>
          <cell r="U944" t="str">
            <v>Rajatised</v>
          </cell>
          <cell r="W944" t="str">
            <v>rajatised</v>
          </cell>
          <cell r="X944" t="str">
            <v>Hooned ja rajatised</v>
          </cell>
          <cell r="Y944" t="str">
            <v>Rajatised1985</v>
          </cell>
          <cell r="Z944" t="str">
            <v>Aaspere keskus - KANAL : rajatised</v>
          </cell>
        </row>
        <row r="945">
          <cell r="M945">
            <v>0</v>
          </cell>
          <cell r="O945">
            <v>0</v>
          </cell>
          <cell r="P945">
            <v>0</v>
          </cell>
          <cell r="Q945">
            <v>1027</v>
          </cell>
          <cell r="R945">
            <v>0</v>
          </cell>
          <cell r="S945">
            <v>0</v>
          </cell>
          <cell r="T945">
            <v>0</v>
          </cell>
          <cell r="U945" t="str">
            <v>Rajatised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</row>
        <row r="946">
          <cell r="M946">
            <v>11028</v>
          </cell>
          <cell r="N946">
            <v>0</v>
          </cell>
          <cell r="O946">
            <v>15</v>
          </cell>
          <cell r="P946">
            <v>1985</v>
          </cell>
          <cell r="Q946">
            <v>1028</v>
          </cell>
          <cell r="R946">
            <v>1028</v>
          </cell>
          <cell r="S946">
            <v>11028</v>
          </cell>
          <cell r="T946" t="str">
            <v>Masinad ja seadmed</v>
          </cell>
          <cell r="U946" t="str">
            <v>Masinad ja seadmed</v>
          </cell>
          <cell r="W946" t="str">
            <v>Masinad ja seadmed</v>
          </cell>
          <cell r="X946" t="str">
            <v>Masinad ja seadmed</v>
          </cell>
          <cell r="Y946" t="str">
            <v>Masinad ja seadmed1985</v>
          </cell>
          <cell r="Z946" t="str">
            <v>Aaspere keskus - KANAL : Masinad ja seadmed</v>
          </cell>
        </row>
        <row r="947">
          <cell r="M947">
            <v>0</v>
          </cell>
          <cell r="O947">
            <v>0</v>
          </cell>
          <cell r="P947">
            <v>0</v>
          </cell>
          <cell r="Q947">
            <v>1028</v>
          </cell>
          <cell r="R947">
            <v>0</v>
          </cell>
          <cell r="S947">
            <v>0</v>
          </cell>
          <cell r="T947">
            <v>0</v>
          </cell>
          <cell r="U947" t="str">
            <v>Masinad ja seadmed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</row>
        <row r="948">
          <cell r="M948">
            <v>11029</v>
          </cell>
          <cell r="N948">
            <v>259</v>
          </cell>
          <cell r="O948">
            <v>200</v>
          </cell>
          <cell r="P948">
            <v>1985</v>
          </cell>
          <cell r="Q948">
            <v>1029</v>
          </cell>
          <cell r="R948">
            <v>1029</v>
          </cell>
          <cell r="S948">
            <v>11029</v>
          </cell>
          <cell r="T948" t="str">
            <v>Maa</v>
          </cell>
          <cell r="U948" t="str">
            <v>Maa</v>
          </cell>
          <cell r="W948" t="str">
            <v>Maa</v>
          </cell>
          <cell r="X948" t="str">
            <v>Muud</v>
          </cell>
          <cell r="Y948" t="str">
            <v>Maa1985</v>
          </cell>
          <cell r="Z948" t="str">
            <v>Aaspere keskus - KANAL : Maa</v>
          </cell>
        </row>
        <row r="949">
          <cell r="M949">
            <v>0</v>
          </cell>
          <cell r="O949">
            <v>0</v>
          </cell>
          <cell r="P949">
            <v>0</v>
          </cell>
          <cell r="Q949">
            <v>1029</v>
          </cell>
          <cell r="R949">
            <v>0</v>
          </cell>
          <cell r="S949">
            <v>0</v>
          </cell>
          <cell r="T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</row>
        <row r="950">
          <cell r="M950">
            <v>0</v>
          </cell>
          <cell r="O950">
            <v>0</v>
          </cell>
          <cell r="P950">
            <v>0</v>
          </cell>
          <cell r="Q950">
            <v>1029</v>
          </cell>
          <cell r="R950">
            <v>0</v>
          </cell>
          <cell r="S950">
            <v>0</v>
          </cell>
          <cell r="T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</row>
        <row r="951">
          <cell r="M951">
            <v>0</v>
          </cell>
          <cell r="O951">
            <v>0</v>
          </cell>
          <cell r="P951">
            <v>0</v>
          </cell>
          <cell r="Q951">
            <v>1029</v>
          </cell>
          <cell r="R951">
            <v>0</v>
          </cell>
          <cell r="S951">
            <v>0</v>
          </cell>
          <cell r="T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</row>
        <row r="952">
          <cell r="M952">
            <v>0</v>
          </cell>
          <cell r="O952">
            <v>0</v>
          </cell>
          <cell r="P952">
            <v>0</v>
          </cell>
          <cell r="Q952">
            <v>1029</v>
          </cell>
          <cell r="R952">
            <v>0</v>
          </cell>
          <cell r="S952">
            <v>0</v>
          </cell>
          <cell r="T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</row>
        <row r="953">
          <cell r="M953">
            <v>0</v>
          </cell>
          <cell r="O953">
            <v>0</v>
          </cell>
          <cell r="P953">
            <v>0</v>
          </cell>
          <cell r="Q953">
            <v>1029</v>
          </cell>
          <cell r="R953">
            <v>0</v>
          </cell>
          <cell r="S953">
            <v>0</v>
          </cell>
          <cell r="T953">
            <v>0</v>
          </cell>
          <cell r="W953">
            <v>0</v>
          </cell>
          <cell r="X953">
            <v>0</v>
          </cell>
          <cell r="Y953">
            <v>0</v>
          </cell>
        </row>
        <row r="954">
          <cell r="M954">
            <v>0</v>
          </cell>
          <cell r="O954">
            <v>0</v>
          </cell>
          <cell r="P954">
            <v>0</v>
          </cell>
          <cell r="Q954">
            <v>1029</v>
          </cell>
          <cell r="R954">
            <v>0</v>
          </cell>
          <cell r="S954">
            <v>0</v>
          </cell>
          <cell r="T954">
            <v>0</v>
          </cell>
          <cell r="W954">
            <v>0</v>
          </cell>
          <cell r="X954">
            <v>0</v>
          </cell>
          <cell r="Y954">
            <v>0</v>
          </cell>
        </row>
        <row r="955">
          <cell r="M955">
            <v>0</v>
          </cell>
          <cell r="O955">
            <v>0</v>
          </cell>
          <cell r="P955">
            <v>0</v>
          </cell>
          <cell r="Q955">
            <v>1029</v>
          </cell>
          <cell r="R955">
            <v>0</v>
          </cell>
          <cell r="S955">
            <v>0</v>
          </cell>
          <cell r="T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</row>
        <row r="956">
          <cell r="M956">
            <v>0</v>
          </cell>
          <cell r="O956">
            <v>0</v>
          </cell>
          <cell r="P956">
            <v>0</v>
          </cell>
          <cell r="Q956">
            <v>1029</v>
          </cell>
          <cell r="R956">
            <v>0</v>
          </cell>
          <cell r="S956">
            <v>0</v>
          </cell>
          <cell r="T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</row>
        <row r="957">
          <cell r="M957">
            <v>11030</v>
          </cell>
          <cell r="N957">
            <v>10800000</v>
          </cell>
          <cell r="O957">
            <v>40</v>
          </cell>
          <cell r="P957">
            <v>1977</v>
          </cell>
          <cell r="Q957">
            <v>1030</v>
          </cell>
          <cell r="R957">
            <v>1030</v>
          </cell>
          <cell r="S957">
            <v>11030</v>
          </cell>
          <cell r="T957" t="str">
            <v>Rajatised</v>
          </cell>
          <cell r="U957" t="str">
            <v>Rajatised</v>
          </cell>
          <cell r="W957" t="str">
            <v>rajatised</v>
          </cell>
          <cell r="X957" t="str">
            <v>Hooned ja rajatised</v>
          </cell>
          <cell r="Y957" t="str">
            <v>Rajatised1977</v>
          </cell>
          <cell r="Z957" t="str">
            <v>Väike-Maarja : veetorustik</v>
          </cell>
        </row>
        <row r="958">
          <cell r="M958">
            <v>11031</v>
          </cell>
          <cell r="N958">
            <v>10800000</v>
          </cell>
          <cell r="O958">
            <v>40</v>
          </cell>
          <cell r="P958">
            <v>1999</v>
          </cell>
          <cell r="Q958">
            <v>1031</v>
          </cell>
          <cell r="R958">
            <v>1031</v>
          </cell>
          <cell r="S958">
            <v>11031</v>
          </cell>
          <cell r="T958" t="str">
            <v>Rajatised</v>
          </cell>
          <cell r="U958" t="str">
            <v>Rajatised</v>
          </cell>
          <cell r="W958" t="str">
            <v>rajatised</v>
          </cell>
          <cell r="X958" t="str">
            <v>Hooned ja rajatised</v>
          </cell>
          <cell r="Y958" t="str">
            <v>Rajatised1999</v>
          </cell>
          <cell r="Z958" t="str">
            <v>Väike-Maarja : veetorustik</v>
          </cell>
        </row>
        <row r="959">
          <cell r="M959">
            <v>11032</v>
          </cell>
          <cell r="N959">
            <v>10800000</v>
          </cell>
          <cell r="O959">
            <v>40</v>
          </cell>
          <cell r="P959">
            <v>2000</v>
          </cell>
          <cell r="Q959">
            <v>1032</v>
          </cell>
          <cell r="R959">
            <v>1032</v>
          </cell>
          <cell r="S959">
            <v>11032</v>
          </cell>
          <cell r="T959" t="str">
            <v>Rajatised</v>
          </cell>
          <cell r="U959" t="str">
            <v>Rajatised</v>
          </cell>
          <cell r="W959" t="str">
            <v>rajatised</v>
          </cell>
          <cell r="X959" t="str">
            <v>Hooned ja rajatised</v>
          </cell>
          <cell r="Y959" t="str">
            <v>Rajatised2000</v>
          </cell>
          <cell r="Z959" t="str">
            <v>Väike-Maarja : veetorustik</v>
          </cell>
        </row>
        <row r="960">
          <cell r="M960">
            <v>11033</v>
          </cell>
          <cell r="N960">
            <v>10800000</v>
          </cell>
          <cell r="O960">
            <v>40</v>
          </cell>
          <cell r="P960">
            <v>2005</v>
          </cell>
          <cell r="Q960">
            <v>1033</v>
          </cell>
          <cell r="R960">
            <v>1033</v>
          </cell>
          <cell r="S960">
            <v>11033</v>
          </cell>
          <cell r="T960" t="str">
            <v>Rajatised</v>
          </cell>
          <cell r="U960" t="str">
            <v>Rajatised</v>
          </cell>
          <cell r="W960" t="str">
            <v>rajatised</v>
          </cell>
          <cell r="X960" t="str">
            <v>Hooned ja rajatised</v>
          </cell>
          <cell r="Y960" t="str">
            <v>Rajatised2005</v>
          </cell>
          <cell r="Z960" t="str">
            <v>Väike-Maarja : veetorustik</v>
          </cell>
        </row>
        <row r="961">
          <cell r="M961">
            <v>0</v>
          </cell>
          <cell r="O961">
            <v>0</v>
          </cell>
          <cell r="P961">
            <v>0</v>
          </cell>
          <cell r="Q961">
            <v>1033</v>
          </cell>
          <cell r="R961">
            <v>0</v>
          </cell>
          <cell r="S961">
            <v>0</v>
          </cell>
          <cell r="T961">
            <v>0</v>
          </cell>
          <cell r="U961" t="str">
            <v>Rajatised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M962">
            <v>11034</v>
          </cell>
          <cell r="N962">
            <v>14065000</v>
          </cell>
          <cell r="O962">
            <v>40</v>
          </cell>
          <cell r="P962">
            <v>1977</v>
          </cell>
          <cell r="Q962">
            <v>1034</v>
          </cell>
          <cell r="R962">
            <v>1034</v>
          </cell>
          <cell r="S962">
            <v>11034</v>
          </cell>
          <cell r="T962" t="str">
            <v>Rajatised</v>
          </cell>
          <cell r="U962" t="str">
            <v>Rajatised</v>
          </cell>
          <cell r="W962" t="str">
            <v>rajatised</v>
          </cell>
          <cell r="X962" t="str">
            <v>Hooned ja rajatised</v>
          </cell>
          <cell r="Y962" t="str">
            <v>Rajatised1977</v>
          </cell>
          <cell r="Z962" t="str">
            <v>Väike-Maarja : kanalitorustik</v>
          </cell>
        </row>
        <row r="963">
          <cell r="M963">
            <v>11035</v>
          </cell>
          <cell r="N963">
            <v>14065000</v>
          </cell>
          <cell r="O963">
            <v>40</v>
          </cell>
          <cell r="P963">
            <v>2005</v>
          </cell>
          <cell r="Q963">
            <v>1035</v>
          </cell>
          <cell r="R963">
            <v>1035</v>
          </cell>
          <cell r="S963">
            <v>11035</v>
          </cell>
          <cell r="T963" t="str">
            <v>Rajatised</v>
          </cell>
          <cell r="U963" t="str">
            <v>Rajatised</v>
          </cell>
          <cell r="W963" t="str">
            <v>rajatised</v>
          </cell>
          <cell r="X963" t="str">
            <v>Hooned ja rajatised</v>
          </cell>
          <cell r="Y963" t="str">
            <v>Rajatised2005</v>
          </cell>
          <cell r="Z963" t="str">
            <v>Väike-Maarja : kanalitorustik</v>
          </cell>
        </row>
        <row r="964">
          <cell r="M964">
            <v>11036</v>
          </cell>
          <cell r="N964">
            <v>14065000</v>
          </cell>
          <cell r="O964">
            <v>40</v>
          </cell>
          <cell r="P964">
            <v>2000</v>
          </cell>
          <cell r="Q964">
            <v>1036</v>
          </cell>
          <cell r="R964">
            <v>1036</v>
          </cell>
          <cell r="S964">
            <v>11036</v>
          </cell>
          <cell r="T964" t="str">
            <v>Rajatised</v>
          </cell>
          <cell r="U964" t="str">
            <v>Rajatised</v>
          </cell>
          <cell r="W964" t="str">
            <v>rajatised</v>
          </cell>
          <cell r="X964" t="str">
            <v>Hooned ja rajatised</v>
          </cell>
          <cell r="Y964" t="str">
            <v>Rajatised2000</v>
          </cell>
          <cell r="Z964" t="str">
            <v>Väike-Maarja : kanalitorustik</v>
          </cell>
        </row>
        <row r="965">
          <cell r="M965">
            <v>11037</v>
          </cell>
          <cell r="N965">
            <v>14065000</v>
          </cell>
          <cell r="O965">
            <v>40</v>
          </cell>
          <cell r="P965">
            <v>2000</v>
          </cell>
          <cell r="Q965">
            <v>1037</v>
          </cell>
          <cell r="R965">
            <v>1037</v>
          </cell>
          <cell r="S965">
            <v>11037</v>
          </cell>
          <cell r="T965" t="str">
            <v>Rajatised</v>
          </cell>
          <cell r="U965" t="str">
            <v>Rajatised</v>
          </cell>
          <cell r="W965" t="str">
            <v>rajatised</v>
          </cell>
          <cell r="X965" t="str">
            <v>Hooned ja rajatised</v>
          </cell>
          <cell r="Y965" t="str">
            <v>Rajatised2000</v>
          </cell>
          <cell r="Z965" t="str">
            <v>Väike-Maarja : kanalitorustik</v>
          </cell>
        </row>
        <row r="966">
          <cell r="M966">
            <v>0</v>
          </cell>
          <cell r="O966">
            <v>0</v>
          </cell>
          <cell r="P966">
            <v>0</v>
          </cell>
          <cell r="Q966">
            <v>1037</v>
          </cell>
          <cell r="R966">
            <v>0</v>
          </cell>
          <cell r="S966">
            <v>0</v>
          </cell>
          <cell r="T966">
            <v>0</v>
          </cell>
          <cell r="U966" t="str">
            <v>Rajatised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</row>
        <row r="967">
          <cell r="M967">
            <v>0</v>
          </cell>
          <cell r="O967">
            <v>0</v>
          </cell>
          <cell r="P967">
            <v>0</v>
          </cell>
          <cell r="Q967">
            <v>1037</v>
          </cell>
          <cell r="R967">
            <v>0</v>
          </cell>
          <cell r="S967">
            <v>0</v>
          </cell>
          <cell r="T967">
            <v>0</v>
          </cell>
          <cell r="U967" t="str">
            <v>Rajatised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</row>
        <row r="968">
          <cell r="M968">
            <v>11038</v>
          </cell>
          <cell r="N968">
            <v>360000</v>
          </cell>
          <cell r="O968">
            <v>40</v>
          </cell>
          <cell r="P968">
            <v>1990</v>
          </cell>
          <cell r="Q968">
            <v>1038</v>
          </cell>
          <cell r="R968">
            <v>1038</v>
          </cell>
          <cell r="S968">
            <v>11038</v>
          </cell>
          <cell r="T968" t="str">
            <v>Rajatised</v>
          </cell>
          <cell r="U968" t="str">
            <v>Rajatised</v>
          </cell>
          <cell r="W968" t="str">
            <v>masinad ja seadmed</v>
          </cell>
          <cell r="X968" t="str">
            <v>Hooned ja rajatised</v>
          </cell>
          <cell r="Y968" t="str">
            <v>Rajatised1990</v>
          </cell>
          <cell r="Z968" t="str">
            <v>Väike-Maarja : puurkaev-pumplad</v>
          </cell>
        </row>
        <row r="969">
          <cell r="M969">
            <v>11039</v>
          </cell>
          <cell r="N969">
            <v>0</v>
          </cell>
          <cell r="O969">
            <v>15</v>
          </cell>
          <cell r="P969">
            <v>1988</v>
          </cell>
          <cell r="Q969">
            <v>1039</v>
          </cell>
          <cell r="R969">
            <v>1039</v>
          </cell>
          <cell r="S969">
            <v>11039</v>
          </cell>
          <cell r="T969" t="str">
            <v>Masinad ja seadmed</v>
          </cell>
          <cell r="U969" t="str">
            <v>Masinad ja seadmed</v>
          </cell>
          <cell r="W969" t="str">
            <v>masinad ja seadmed</v>
          </cell>
          <cell r="X969" t="str">
            <v>Masinad ja seadmed</v>
          </cell>
          <cell r="Y969" t="str">
            <v>Masinad ja seadmed1988</v>
          </cell>
          <cell r="Z969" t="str">
            <v>Väike-Maarja : astmepumplad</v>
          </cell>
        </row>
        <row r="970">
          <cell r="M970">
            <v>11040</v>
          </cell>
          <cell r="N970">
            <v>0</v>
          </cell>
          <cell r="O970">
            <v>15</v>
          </cell>
          <cell r="P970">
            <v>1988</v>
          </cell>
          <cell r="Q970">
            <v>1040</v>
          </cell>
          <cell r="R970">
            <v>1040</v>
          </cell>
          <cell r="S970">
            <v>11040</v>
          </cell>
          <cell r="T970" t="str">
            <v>Masinad ja seadmed</v>
          </cell>
          <cell r="U970" t="str">
            <v>Masinad ja seadmed</v>
          </cell>
          <cell r="W970" t="str">
            <v>masinad ja seadmed</v>
          </cell>
          <cell r="X970" t="str">
            <v>Masinad ja seadmed</v>
          </cell>
          <cell r="Y970" t="str">
            <v>Masinad ja seadmed1988</v>
          </cell>
          <cell r="Z970" t="str">
            <v>Väike-Maarja : veetöötlusjaamad</v>
          </cell>
        </row>
        <row r="971">
          <cell r="M971">
            <v>11041</v>
          </cell>
          <cell r="N971">
            <v>3724381</v>
          </cell>
          <cell r="O971">
            <v>15</v>
          </cell>
          <cell r="P971">
            <v>2001</v>
          </cell>
          <cell r="Q971">
            <v>1041</v>
          </cell>
          <cell r="R971">
            <v>1041</v>
          </cell>
          <cell r="S971">
            <v>11041</v>
          </cell>
          <cell r="T971" t="str">
            <v>Masinad ja seadmed</v>
          </cell>
          <cell r="U971" t="str">
            <v>Masinad ja seadmed</v>
          </cell>
          <cell r="W971" t="str">
            <v>masinad ja seadmed</v>
          </cell>
          <cell r="X971" t="str">
            <v>Masinad ja seadmed</v>
          </cell>
          <cell r="Y971" t="str">
            <v>Masinad ja seadmed2001</v>
          </cell>
          <cell r="Z971" t="str">
            <v>Väike-Maarja : RVP, lühiaj osa</v>
          </cell>
        </row>
        <row r="972">
          <cell r="M972">
            <v>11042</v>
          </cell>
          <cell r="N972">
            <v>2967176</v>
          </cell>
          <cell r="O972">
            <v>40</v>
          </cell>
          <cell r="P972">
            <v>2000</v>
          </cell>
          <cell r="Q972">
            <v>1042</v>
          </cell>
          <cell r="R972">
            <v>1042</v>
          </cell>
          <cell r="S972">
            <v>11042</v>
          </cell>
          <cell r="T972" t="str">
            <v>Ehitised</v>
          </cell>
          <cell r="U972" t="str">
            <v>Ehitised</v>
          </cell>
          <cell r="W972" t="str">
            <v>hooned</v>
          </cell>
          <cell r="X972" t="str">
            <v>Hooned ja rajatised</v>
          </cell>
          <cell r="Y972" t="str">
            <v>Ehitised2000</v>
          </cell>
          <cell r="Z972" t="str">
            <v>Väike-Maarja : RVP, pikaaj osa</v>
          </cell>
        </row>
        <row r="973">
          <cell r="M973">
            <v>11043</v>
          </cell>
          <cell r="N973">
            <v>1800000</v>
          </cell>
          <cell r="O973">
            <v>15</v>
          </cell>
          <cell r="P973">
            <v>1998</v>
          </cell>
          <cell r="Q973">
            <v>1043</v>
          </cell>
          <cell r="R973">
            <v>1043</v>
          </cell>
          <cell r="S973">
            <v>11043</v>
          </cell>
          <cell r="T973" t="str">
            <v>Masinad ja seadmed</v>
          </cell>
          <cell r="U973" t="str">
            <v>Masinad ja seadmed</v>
          </cell>
          <cell r="W973" t="str">
            <v>masinad ja seadmed</v>
          </cell>
          <cell r="X973" t="str">
            <v>Masinad ja seadmed</v>
          </cell>
          <cell r="Y973" t="str">
            <v>Masinad ja seadmed1998</v>
          </cell>
          <cell r="Z973" t="str">
            <v>Väike-Maarja : kanali-pumplad</v>
          </cell>
        </row>
        <row r="974">
          <cell r="M974">
            <v>11044</v>
          </cell>
          <cell r="N974">
            <v>0</v>
          </cell>
          <cell r="O974">
            <v>40</v>
          </cell>
          <cell r="P974">
            <v>1988</v>
          </cell>
          <cell r="Q974">
            <v>1044</v>
          </cell>
          <cell r="R974">
            <v>1044</v>
          </cell>
          <cell r="S974">
            <v>11044</v>
          </cell>
          <cell r="T974" t="str">
            <v>Rajatised</v>
          </cell>
          <cell r="U974" t="str">
            <v>Rajatised</v>
          </cell>
          <cell r="W974" t="str">
            <v>rajatised</v>
          </cell>
          <cell r="X974" t="str">
            <v>Hooned ja rajatised</v>
          </cell>
          <cell r="Y974" t="str">
            <v>Rajatised1988</v>
          </cell>
          <cell r="Z974" t="str">
            <v>Väike-Maarja : sadeveetorustikud</v>
          </cell>
        </row>
        <row r="975">
          <cell r="M975">
            <v>11045</v>
          </cell>
          <cell r="N975">
            <v>0</v>
          </cell>
          <cell r="O975">
            <v>15</v>
          </cell>
          <cell r="P975">
            <v>1988</v>
          </cell>
          <cell r="Q975">
            <v>1045</v>
          </cell>
          <cell r="R975">
            <v>1045</v>
          </cell>
          <cell r="S975">
            <v>11045</v>
          </cell>
          <cell r="T975" t="str">
            <v>Masinad ja seadmed</v>
          </cell>
          <cell r="U975" t="str">
            <v>Masinad ja seadmed</v>
          </cell>
          <cell r="W975" t="str">
            <v>masinad ja seadmed</v>
          </cell>
          <cell r="X975" t="str">
            <v>Masinad ja seadmed</v>
          </cell>
          <cell r="Y975" t="str">
            <v>Masinad ja seadmed1988</v>
          </cell>
          <cell r="Z975" t="str">
            <v>Väike-Maarja : sadeveepumplad</v>
          </cell>
        </row>
        <row r="976">
          <cell r="M976">
            <v>0</v>
          </cell>
          <cell r="O976">
            <v>0</v>
          </cell>
          <cell r="P976">
            <v>0</v>
          </cell>
          <cell r="Q976">
            <v>1045</v>
          </cell>
          <cell r="R976">
            <v>0</v>
          </cell>
          <cell r="S976">
            <v>0</v>
          </cell>
          <cell r="T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</row>
        <row r="977">
          <cell r="M977">
            <v>0</v>
          </cell>
          <cell r="O977">
            <v>0</v>
          </cell>
          <cell r="P977">
            <v>0</v>
          </cell>
          <cell r="Q977">
            <v>1045</v>
          </cell>
          <cell r="R977">
            <v>0</v>
          </cell>
          <cell r="S977">
            <v>0</v>
          </cell>
          <cell r="T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</row>
        <row r="978">
          <cell r="M978">
            <v>11046</v>
          </cell>
          <cell r="N978">
            <v>4860000</v>
          </cell>
          <cell r="O978">
            <v>40</v>
          </cell>
          <cell r="P978">
            <v>1999</v>
          </cell>
          <cell r="Q978">
            <v>1046</v>
          </cell>
          <cell r="R978">
            <v>1046</v>
          </cell>
          <cell r="S978">
            <v>11046</v>
          </cell>
          <cell r="T978" t="str">
            <v>Rajatised</v>
          </cell>
          <cell r="U978" t="str">
            <v>Rajatised</v>
          </cell>
          <cell r="W978" t="str">
            <v>rajatised</v>
          </cell>
          <cell r="X978" t="str">
            <v>Hooned ja rajatised</v>
          </cell>
          <cell r="Y978" t="str">
            <v>Rajatised1999</v>
          </cell>
          <cell r="Z978" t="str">
            <v>Triigi : veetorustik</v>
          </cell>
        </row>
        <row r="979">
          <cell r="M979">
            <v>11047</v>
          </cell>
          <cell r="N979">
            <v>5220000</v>
          </cell>
          <cell r="O979">
            <v>40</v>
          </cell>
          <cell r="P979">
            <v>2000</v>
          </cell>
          <cell r="Q979">
            <v>1047</v>
          </cell>
          <cell r="R979">
            <v>1047</v>
          </cell>
          <cell r="S979">
            <v>11047</v>
          </cell>
          <cell r="T979" t="str">
            <v>Rajatised</v>
          </cell>
          <cell r="U979" t="str">
            <v>Rajatised</v>
          </cell>
          <cell r="W979" t="str">
            <v>rajatised</v>
          </cell>
          <cell r="X979" t="str">
            <v>Hooned ja rajatised</v>
          </cell>
          <cell r="Y979" t="str">
            <v>Rajatised2000</v>
          </cell>
          <cell r="Z979" t="str">
            <v>Triigi : kanalitorustik</v>
          </cell>
        </row>
        <row r="980">
          <cell r="M980">
            <v>11048</v>
          </cell>
          <cell r="N980">
            <v>60000</v>
          </cell>
          <cell r="O980">
            <v>15</v>
          </cell>
          <cell r="P980">
            <v>1988</v>
          </cell>
          <cell r="Q980">
            <v>1048</v>
          </cell>
          <cell r="R980">
            <v>1048</v>
          </cell>
          <cell r="S980">
            <v>11048</v>
          </cell>
          <cell r="T980" t="str">
            <v>Masinad ja seadmed</v>
          </cell>
          <cell r="U980" t="str">
            <v>Masinad ja seadmed</v>
          </cell>
          <cell r="W980" t="str">
            <v>masinad ja seadmed</v>
          </cell>
          <cell r="X980" t="str">
            <v>Masinad ja seadmed</v>
          </cell>
          <cell r="Y980" t="str">
            <v>Masinad ja seadmed1988</v>
          </cell>
          <cell r="Z980" t="str">
            <v>Triigi : puurkaev-pumplad</v>
          </cell>
        </row>
        <row r="981">
          <cell r="M981">
            <v>11049</v>
          </cell>
          <cell r="N981">
            <v>0</v>
          </cell>
          <cell r="O981">
            <v>15</v>
          </cell>
          <cell r="P981">
            <v>1988</v>
          </cell>
          <cell r="Q981">
            <v>1049</v>
          </cell>
          <cell r="R981">
            <v>1049</v>
          </cell>
          <cell r="S981">
            <v>11049</v>
          </cell>
          <cell r="T981" t="str">
            <v>Masinad ja seadmed</v>
          </cell>
          <cell r="U981" t="str">
            <v>Masinad ja seadmed</v>
          </cell>
          <cell r="W981" t="str">
            <v>masinad ja seadmed</v>
          </cell>
          <cell r="X981" t="str">
            <v>Masinad ja seadmed</v>
          </cell>
          <cell r="Y981" t="str">
            <v>Masinad ja seadmed1988</v>
          </cell>
          <cell r="Z981" t="str">
            <v>Triigi : astmepumplad</v>
          </cell>
        </row>
        <row r="982">
          <cell r="M982">
            <v>11050</v>
          </cell>
          <cell r="N982">
            <v>0</v>
          </cell>
          <cell r="O982">
            <v>15</v>
          </cell>
          <cell r="P982">
            <v>1988</v>
          </cell>
          <cell r="Q982">
            <v>1050</v>
          </cell>
          <cell r="R982">
            <v>1050</v>
          </cell>
          <cell r="S982">
            <v>11050</v>
          </cell>
          <cell r="T982" t="str">
            <v>Masinad ja seadmed</v>
          </cell>
          <cell r="U982" t="str">
            <v>Masinad ja seadmed</v>
          </cell>
          <cell r="W982" t="str">
            <v>masinad ja seadmed</v>
          </cell>
          <cell r="X982" t="str">
            <v>Masinad ja seadmed</v>
          </cell>
          <cell r="Y982" t="str">
            <v>Masinad ja seadmed1988</v>
          </cell>
          <cell r="Z982" t="str">
            <v>Triigi : veetöötlusjaamad</v>
          </cell>
        </row>
        <row r="983">
          <cell r="M983">
            <v>11051</v>
          </cell>
          <cell r="N983">
            <v>304080</v>
          </cell>
          <cell r="O983">
            <v>15</v>
          </cell>
          <cell r="P983">
            <v>1990</v>
          </cell>
          <cell r="Q983">
            <v>1051</v>
          </cell>
          <cell r="R983">
            <v>1051</v>
          </cell>
          <cell r="S983">
            <v>11051</v>
          </cell>
          <cell r="T983" t="str">
            <v>Masinad ja seadmed</v>
          </cell>
          <cell r="U983" t="str">
            <v>Masinad ja seadmed</v>
          </cell>
          <cell r="W983" t="str">
            <v>masinad ja seadmed</v>
          </cell>
          <cell r="X983" t="str">
            <v>Masinad ja seadmed</v>
          </cell>
          <cell r="Y983" t="str">
            <v>Masinad ja seadmed1990</v>
          </cell>
          <cell r="Z983" t="str">
            <v>Triigi : RVP, lühiaj osa</v>
          </cell>
        </row>
        <row r="984">
          <cell r="M984">
            <v>11052</v>
          </cell>
          <cell r="N984">
            <v>567000</v>
          </cell>
          <cell r="O984">
            <v>40</v>
          </cell>
          <cell r="P984">
            <v>1990</v>
          </cell>
          <cell r="Q984">
            <v>1052</v>
          </cell>
          <cell r="R984">
            <v>1052</v>
          </cell>
          <cell r="S984">
            <v>11052</v>
          </cell>
          <cell r="T984" t="str">
            <v>Ehitised</v>
          </cell>
          <cell r="U984" t="str">
            <v>Ehitised</v>
          </cell>
          <cell r="W984" t="str">
            <v>hooned</v>
          </cell>
          <cell r="X984" t="str">
            <v>Hooned ja rajatised</v>
          </cell>
          <cell r="Y984" t="str">
            <v>Ehitised1990</v>
          </cell>
          <cell r="Z984" t="str">
            <v>Triigi : RVP, pikaaj osa</v>
          </cell>
        </row>
        <row r="985">
          <cell r="M985">
            <v>11053</v>
          </cell>
          <cell r="N985">
            <v>900000</v>
          </cell>
          <cell r="O985">
            <v>15</v>
          </cell>
          <cell r="P985">
            <v>1988</v>
          </cell>
          <cell r="Q985">
            <v>1053</v>
          </cell>
          <cell r="R985">
            <v>1053</v>
          </cell>
          <cell r="S985">
            <v>11053</v>
          </cell>
          <cell r="T985" t="str">
            <v>Masinad ja seadmed</v>
          </cell>
          <cell r="U985" t="str">
            <v>Masinad ja seadmed</v>
          </cell>
          <cell r="W985" t="str">
            <v>masinad ja seadmed</v>
          </cell>
          <cell r="X985" t="str">
            <v>Masinad ja seadmed</v>
          </cell>
          <cell r="Y985" t="str">
            <v>Masinad ja seadmed1988</v>
          </cell>
          <cell r="Z985" t="str">
            <v>Triigi : kanali-pumplad</v>
          </cell>
        </row>
        <row r="986">
          <cell r="M986">
            <v>11054</v>
          </cell>
          <cell r="N986">
            <v>0</v>
          </cell>
          <cell r="O986">
            <v>40</v>
          </cell>
          <cell r="P986">
            <v>1988</v>
          </cell>
          <cell r="Q986">
            <v>1054</v>
          </cell>
          <cell r="R986">
            <v>1054</v>
          </cell>
          <cell r="S986">
            <v>11054</v>
          </cell>
          <cell r="T986" t="str">
            <v>Rajatised</v>
          </cell>
          <cell r="U986" t="str">
            <v>Rajatised</v>
          </cell>
          <cell r="W986" t="str">
            <v>rajatised</v>
          </cell>
          <cell r="X986" t="str">
            <v>Hooned ja rajatised</v>
          </cell>
          <cell r="Y986" t="str">
            <v>Rajatised1988</v>
          </cell>
          <cell r="Z986" t="str">
            <v>Triigi : sadeveetorustikud</v>
          </cell>
        </row>
        <row r="987">
          <cell r="M987">
            <v>11055</v>
          </cell>
          <cell r="N987">
            <v>0</v>
          </cell>
          <cell r="O987">
            <v>15</v>
          </cell>
          <cell r="P987">
            <v>1988</v>
          </cell>
          <cell r="Q987">
            <v>1055</v>
          </cell>
          <cell r="R987">
            <v>1055</v>
          </cell>
          <cell r="S987">
            <v>11055</v>
          </cell>
          <cell r="T987" t="str">
            <v>Masinad ja seadmed</v>
          </cell>
          <cell r="U987" t="str">
            <v>Masinad ja seadmed</v>
          </cell>
          <cell r="W987" t="str">
            <v>masinad ja seadmed</v>
          </cell>
          <cell r="X987" t="str">
            <v>Masinad ja seadmed</v>
          </cell>
          <cell r="Y987" t="str">
            <v>Masinad ja seadmed1988</v>
          </cell>
          <cell r="Z987" t="str">
            <v>Triigi : sadeveepumplad</v>
          </cell>
        </row>
        <row r="988">
          <cell r="M988">
            <v>0</v>
          </cell>
          <cell r="O988">
            <v>0</v>
          </cell>
          <cell r="P988">
            <v>0</v>
          </cell>
          <cell r="Q988">
            <v>1055</v>
          </cell>
          <cell r="R988">
            <v>0</v>
          </cell>
          <cell r="S988">
            <v>0</v>
          </cell>
          <cell r="T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</row>
        <row r="989">
          <cell r="M989">
            <v>0</v>
          </cell>
          <cell r="O989">
            <v>0</v>
          </cell>
          <cell r="P989">
            <v>0</v>
          </cell>
          <cell r="Q989">
            <v>1055</v>
          </cell>
          <cell r="R989">
            <v>0</v>
          </cell>
          <cell r="S989">
            <v>0</v>
          </cell>
          <cell r="T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</row>
        <row r="990">
          <cell r="M990">
            <v>11056</v>
          </cell>
          <cell r="N990">
            <v>6480000</v>
          </cell>
          <cell r="O990">
            <v>40</v>
          </cell>
          <cell r="P990">
            <v>2000</v>
          </cell>
          <cell r="Q990">
            <v>1056</v>
          </cell>
          <cell r="R990">
            <v>1056</v>
          </cell>
          <cell r="S990">
            <v>11056</v>
          </cell>
          <cell r="T990" t="str">
            <v>Rajatised</v>
          </cell>
          <cell r="U990" t="str">
            <v>Rajatised</v>
          </cell>
          <cell r="W990" t="str">
            <v>rajatised</v>
          </cell>
          <cell r="X990" t="str">
            <v>Hooned ja rajatised</v>
          </cell>
          <cell r="Y990" t="str">
            <v>Rajatised2000</v>
          </cell>
          <cell r="Z990" t="str">
            <v>Simuna : veetorustik</v>
          </cell>
        </row>
        <row r="991">
          <cell r="M991">
            <v>11057</v>
          </cell>
          <cell r="N991">
            <v>5220000</v>
          </cell>
          <cell r="O991">
            <v>40</v>
          </cell>
          <cell r="P991">
            <v>1994</v>
          </cell>
          <cell r="Q991">
            <v>1057</v>
          </cell>
          <cell r="R991">
            <v>1057</v>
          </cell>
          <cell r="S991">
            <v>11057</v>
          </cell>
          <cell r="T991" t="str">
            <v>Rajatised</v>
          </cell>
          <cell r="U991" t="str">
            <v>Rajatised</v>
          </cell>
          <cell r="W991" t="str">
            <v>rajatised</v>
          </cell>
          <cell r="X991" t="str">
            <v>Hooned ja rajatised</v>
          </cell>
          <cell r="Y991" t="str">
            <v>Rajatised1994</v>
          </cell>
          <cell r="Z991" t="str">
            <v>Simuna : kanalitorustik</v>
          </cell>
        </row>
        <row r="992">
          <cell r="M992">
            <v>11058</v>
          </cell>
          <cell r="N992">
            <v>120000</v>
          </cell>
          <cell r="O992">
            <v>15</v>
          </cell>
          <cell r="P992">
            <v>2000</v>
          </cell>
          <cell r="Q992">
            <v>1058</v>
          </cell>
          <cell r="R992">
            <v>1058</v>
          </cell>
          <cell r="S992">
            <v>11058</v>
          </cell>
          <cell r="T992" t="str">
            <v>Masinad ja seadmed</v>
          </cell>
          <cell r="U992" t="str">
            <v>Masinad ja seadmed</v>
          </cell>
          <cell r="W992" t="str">
            <v>masinad ja seadmed</v>
          </cell>
          <cell r="X992" t="str">
            <v>Masinad ja seadmed</v>
          </cell>
          <cell r="Y992" t="str">
            <v>Masinad ja seadmed2000</v>
          </cell>
          <cell r="Z992" t="str">
            <v>Simuna : puurkaev-pumplad</v>
          </cell>
        </row>
        <row r="993">
          <cell r="M993">
            <v>11059</v>
          </cell>
          <cell r="N993">
            <v>0</v>
          </cell>
          <cell r="O993">
            <v>15</v>
          </cell>
          <cell r="P993">
            <v>1988</v>
          </cell>
          <cell r="Q993">
            <v>1059</v>
          </cell>
          <cell r="R993">
            <v>1059</v>
          </cell>
          <cell r="S993">
            <v>11059</v>
          </cell>
          <cell r="T993" t="str">
            <v>Masinad ja seadmed</v>
          </cell>
          <cell r="U993" t="str">
            <v>Masinad ja seadmed</v>
          </cell>
          <cell r="W993" t="str">
            <v>masinad ja seadmed</v>
          </cell>
          <cell r="X993" t="str">
            <v>Masinad ja seadmed</v>
          </cell>
          <cell r="Y993" t="str">
            <v>Masinad ja seadmed1988</v>
          </cell>
          <cell r="Z993" t="str">
            <v>Simuna : astmepumplad</v>
          </cell>
        </row>
        <row r="994">
          <cell r="M994">
            <v>11060</v>
          </cell>
          <cell r="N994">
            <v>0</v>
          </cell>
          <cell r="O994">
            <v>15</v>
          </cell>
          <cell r="P994">
            <v>1988</v>
          </cell>
          <cell r="Q994">
            <v>1060</v>
          </cell>
          <cell r="R994">
            <v>1060</v>
          </cell>
          <cell r="S994">
            <v>11060</v>
          </cell>
          <cell r="T994" t="str">
            <v>Masinad ja seadmed</v>
          </cell>
          <cell r="U994" t="str">
            <v>Masinad ja seadmed</v>
          </cell>
          <cell r="W994" t="str">
            <v>masinad ja seadmed</v>
          </cell>
          <cell r="X994" t="str">
            <v>Masinad ja seadmed</v>
          </cell>
          <cell r="Y994" t="str">
            <v>Masinad ja seadmed1988</v>
          </cell>
          <cell r="Z994" t="str">
            <v>Simuna : veetöötlusjaamad</v>
          </cell>
        </row>
        <row r="995">
          <cell r="M995">
            <v>11061</v>
          </cell>
          <cell r="N995">
            <v>600000</v>
          </cell>
          <cell r="O995">
            <v>15</v>
          </cell>
          <cell r="P995">
            <v>1992</v>
          </cell>
          <cell r="Q995">
            <v>1061</v>
          </cell>
          <cell r="R995">
            <v>1061</v>
          </cell>
          <cell r="S995">
            <v>11061</v>
          </cell>
          <cell r="T995" t="str">
            <v>Masinad ja seadmed</v>
          </cell>
          <cell r="U995" t="str">
            <v>Masinad ja seadmed</v>
          </cell>
          <cell r="W995" t="str">
            <v>masinad ja seadmed</v>
          </cell>
          <cell r="X995" t="str">
            <v>Masinad ja seadmed</v>
          </cell>
          <cell r="Y995" t="str">
            <v>Masinad ja seadmed1992</v>
          </cell>
          <cell r="Z995" t="str">
            <v>Simuna : RVP, lühiaj osa</v>
          </cell>
        </row>
        <row r="996">
          <cell r="M996">
            <v>11062</v>
          </cell>
          <cell r="N996">
            <v>600000</v>
          </cell>
          <cell r="O996">
            <v>40</v>
          </cell>
          <cell r="P996">
            <v>1992</v>
          </cell>
          <cell r="Q996">
            <v>1062</v>
          </cell>
          <cell r="R996">
            <v>1062</v>
          </cell>
          <cell r="S996">
            <v>11062</v>
          </cell>
          <cell r="T996" t="str">
            <v>Ehitised</v>
          </cell>
          <cell r="U996" t="str">
            <v>Ehitised</v>
          </cell>
          <cell r="W996" t="str">
            <v>hooned</v>
          </cell>
          <cell r="X996" t="str">
            <v>Hooned ja rajatised</v>
          </cell>
          <cell r="Y996" t="str">
            <v>Ehitised1992</v>
          </cell>
          <cell r="Z996" t="str">
            <v>Simuna : RVP, pikaaj osa</v>
          </cell>
        </row>
        <row r="997">
          <cell r="M997">
            <v>11063</v>
          </cell>
          <cell r="N997">
            <v>900000</v>
          </cell>
          <cell r="O997">
            <v>15</v>
          </cell>
          <cell r="P997">
            <v>2000</v>
          </cell>
          <cell r="Q997">
            <v>1063</v>
          </cell>
          <cell r="R997">
            <v>1063</v>
          </cell>
          <cell r="S997">
            <v>11063</v>
          </cell>
          <cell r="T997" t="str">
            <v>Masinad ja seadmed</v>
          </cell>
          <cell r="U997" t="str">
            <v>Masinad ja seadmed</v>
          </cell>
          <cell r="W997" t="str">
            <v>masinad ja seadmed</v>
          </cell>
          <cell r="X997" t="str">
            <v>Masinad ja seadmed</v>
          </cell>
          <cell r="Y997" t="str">
            <v>Masinad ja seadmed2000</v>
          </cell>
          <cell r="Z997" t="str">
            <v>Simuna : kanali-pumplad</v>
          </cell>
        </row>
        <row r="998">
          <cell r="M998">
            <v>11064</v>
          </cell>
          <cell r="N998">
            <v>0</v>
          </cell>
          <cell r="O998">
            <v>40</v>
          </cell>
          <cell r="P998">
            <v>1988</v>
          </cell>
          <cell r="Q998">
            <v>1064</v>
          </cell>
          <cell r="R998">
            <v>1064</v>
          </cell>
          <cell r="S998">
            <v>11064</v>
          </cell>
          <cell r="T998" t="str">
            <v>Rajatised</v>
          </cell>
          <cell r="U998" t="str">
            <v>Rajatised</v>
          </cell>
          <cell r="W998" t="str">
            <v>rajatised</v>
          </cell>
          <cell r="X998" t="str">
            <v>Hooned ja rajatised</v>
          </cell>
          <cell r="Y998" t="str">
            <v>Rajatised1988</v>
          </cell>
          <cell r="Z998" t="str">
            <v>Simuna : sadeveetorustikud</v>
          </cell>
        </row>
        <row r="999">
          <cell r="M999">
            <v>11065</v>
          </cell>
          <cell r="N999">
            <v>0</v>
          </cell>
          <cell r="O999">
            <v>15</v>
          </cell>
          <cell r="P999">
            <v>1988</v>
          </cell>
          <cell r="Q999">
            <v>1065</v>
          </cell>
          <cell r="R999">
            <v>1065</v>
          </cell>
          <cell r="S999">
            <v>11065</v>
          </cell>
          <cell r="T999" t="str">
            <v>Masinad ja seadmed</v>
          </cell>
          <cell r="U999" t="str">
            <v>Masinad ja seadmed</v>
          </cell>
          <cell r="W999" t="str">
            <v>masinad ja seadmed</v>
          </cell>
          <cell r="X999" t="str">
            <v>Masinad ja seadmed</v>
          </cell>
          <cell r="Y999" t="str">
            <v>Masinad ja seadmed1988</v>
          </cell>
          <cell r="Z999" t="str">
            <v>Simuna : sadeveepumplad</v>
          </cell>
        </row>
        <row r="1000">
          <cell r="M1000">
            <v>0</v>
          </cell>
          <cell r="O1000">
            <v>0</v>
          </cell>
          <cell r="P1000">
            <v>0</v>
          </cell>
          <cell r="Q1000">
            <v>1065</v>
          </cell>
          <cell r="R1000">
            <v>0</v>
          </cell>
          <cell r="S1000">
            <v>0</v>
          </cell>
          <cell r="T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</row>
        <row r="1001">
          <cell r="M1001">
            <v>0</v>
          </cell>
          <cell r="O1001">
            <v>0</v>
          </cell>
          <cell r="P1001">
            <v>0</v>
          </cell>
          <cell r="Q1001">
            <v>1065</v>
          </cell>
          <cell r="R1001">
            <v>0</v>
          </cell>
          <cell r="S1001">
            <v>0</v>
          </cell>
          <cell r="T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</row>
        <row r="1002">
          <cell r="M1002">
            <v>11066</v>
          </cell>
          <cell r="N1002">
            <v>4320000</v>
          </cell>
          <cell r="O1002">
            <v>40</v>
          </cell>
          <cell r="P1002">
            <v>2006</v>
          </cell>
          <cell r="Q1002">
            <v>1066</v>
          </cell>
          <cell r="R1002">
            <v>1066</v>
          </cell>
          <cell r="S1002">
            <v>11066</v>
          </cell>
          <cell r="T1002" t="str">
            <v>Rajatised</v>
          </cell>
          <cell r="U1002" t="str">
            <v>Rajatised</v>
          </cell>
          <cell r="W1002" t="str">
            <v>rajatised</v>
          </cell>
          <cell r="X1002" t="str">
            <v>Hooned ja rajatised</v>
          </cell>
          <cell r="Y1002" t="str">
            <v>Rajatised2006</v>
          </cell>
          <cell r="Z1002" t="str">
            <v>Aburi : veetorustik</v>
          </cell>
        </row>
        <row r="1003">
          <cell r="M1003">
            <v>11067</v>
          </cell>
          <cell r="N1003">
            <v>0</v>
          </cell>
          <cell r="O1003">
            <v>40</v>
          </cell>
          <cell r="P1003">
            <v>1985</v>
          </cell>
          <cell r="Q1003">
            <v>1067</v>
          </cell>
          <cell r="R1003">
            <v>1067</v>
          </cell>
          <cell r="S1003">
            <v>11067</v>
          </cell>
          <cell r="T1003" t="str">
            <v>Rajatised</v>
          </cell>
          <cell r="U1003" t="str">
            <v>Rajatised</v>
          </cell>
          <cell r="W1003" t="str">
            <v>rajatised</v>
          </cell>
          <cell r="X1003" t="str">
            <v>Hooned ja rajatised</v>
          </cell>
          <cell r="Y1003" t="str">
            <v>Rajatised1985</v>
          </cell>
          <cell r="Z1003" t="str">
            <v>Aburi : kanalitorustik</v>
          </cell>
        </row>
        <row r="1004">
          <cell r="M1004">
            <v>11068</v>
          </cell>
          <cell r="N1004">
            <v>60000</v>
          </cell>
          <cell r="O1004">
            <v>15</v>
          </cell>
          <cell r="P1004">
            <v>2000</v>
          </cell>
          <cell r="Q1004">
            <v>1068</v>
          </cell>
          <cell r="R1004">
            <v>1068</v>
          </cell>
          <cell r="S1004">
            <v>11068</v>
          </cell>
          <cell r="T1004" t="str">
            <v>Masinad ja seadmed</v>
          </cell>
          <cell r="U1004" t="str">
            <v>Masinad ja seadmed</v>
          </cell>
          <cell r="W1004" t="str">
            <v>masinad ja seadmed</v>
          </cell>
          <cell r="X1004" t="str">
            <v>Masinad ja seadmed</v>
          </cell>
          <cell r="Y1004" t="str">
            <v>Masinad ja seadmed2000</v>
          </cell>
          <cell r="Z1004" t="str">
            <v>Aburi : puurkaev-pumplad</v>
          </cell>
        </row>
        <row r="1005">
          <cell r="M1005">
            <v>11069</v>
          </cell>
          <cell r="N1005">
            <v>0</v>
          </cell>
          <cell r="O1005">
            <v>15</v>
          </cell>
          <cell r="P1005">
            <v>1988</v>
          </cell>
          <cell r="Q1005">
            <v>1069</v>
          </cell>
          <cell r="R1005">
            <v>1069</v>
          </cell>
          <cell r="S1005">
            <v>11069</v>
          </cell>
          <cell r="T1005" t="str">
            <v>Masinad ja seadmed</v>
          </cell>
          <cell r="U1005" t="str">
            <v>Masinad ja seadmed</v>
          </cell>
          <cell r="W1005" t="str">
            <v>masinad ja seadmed</v>
          </cell>
          <cell r="X1005" t="str">
            <v>Masinad ja seadmed</v>
          </cell>
          <cell r="Y1005" t="str">
            <v>Masinad ja seadmed1988</v>
          </cell>
          <cell r="Z1005" t="str">
            <v>Aburi : astmepumplad</v>
          </cell>
        </row>
        <row r="1006">
          <cell r="M1006">
            <v>11070</v>
          </cell>
          <cell r="N1006">
            <v>0</v>
          </cell>
          <cell r="O1006">
            <v>15</v>
          </cell>
          <cell r="P1006">
            <v>1988</v>
          </cell>
          <cell r="Q1006">
            <v>1070</v>
          </cell>
          <cell r="R1006">
            <v>1070</v>
          </cell>
          <cell r="S1006">
            <v>11070</v>
          </cell>
          <cell r="T1006" t="str">
            <v>Masinad ja seadmed</v>
          </cell>
          <cell r="U1006" t="str">
            <v>Masinad ja seadmed</v>
          </cell>
          <cell r="W1006" t="str">
            <v>masinad ja seadmed</v>
          </cell>
          <cell r="X1006" t="str">
            <v>Masinad ja seadmed</v>
          </cell>
          <cell r="Y1006" t="str">
            <v>Masinad ja seadmed1988</v>
          </cell>
          <cell r="Z1006" t="str">
            <v>Aburi : veetöötlusjaamad</v>
          </cell>
        </row>
        <row r="1007">
          <cell r="M1007">
            <v>11071</v>
          </cell>
          <cell r="N1007">
            <v>0</v>
          </cell>
          <cell r="O1007">
            <v>15</v>
          </cell>
          <cell r="P1007">
            <v>1990</v>
          </cell>
          <cell r="Q1007">
            <v>1071</v>
          </cell>
          <cell r="R1007">
            <v>1071</v>
          </cell>
          <cell r="S1007">
            <v>11071</v>
          </cell>
          <cell r="T1007" t="str">
            <v>Masinad ja seadmed</v>
          </cell>
          <cell r="U1007" t="str">
            <v>Masinad ja seadmed</v>
          </cell>
          <cell r="W1007" t="str">
            <v>masinad ja seadmed</v>
          </cell>
          <cell r="X1007" t="str">
            <v>Masinad ja seadmed</v>
          </cell>
          <cell r="Y1007" t="str">
            <v>Masinad ja seadmed1990</v>
          </cell>
          <cell r="Z1007" t="str">
            <v>Aburi : RVP, lühiaj osa</v>
          </cell>
        </row>
        <row r="1008">
          <cell r="M1008">
            <v>11072</v>
          </cell>
          <cell r="N1008">
            <v>0</v>
          </cell>
          <cell r="O1008">
            <v>40</v>
          </cell>
          <cell r="P1008">
            <v>1990</v>
          </cell>
          <cell r="Q1008">
            <v>1072</v>
          </cell>
          <cell r="R1008">
            <v>1072</v>
          </cell>
          <cell r="S1008">
            <v>11072</v>
          </cell>
          <cell r="T1008" t="str">
            <v>Ehitised</v>
          </cell>
          <cell r="U1008" t="str">
            <v>Ehitised</v>
          </cell>
          <cell r="W1008" t="str">
            <v>hooned</v>
          </cell>
          <cell r="X1008" t="str">
            <v>Hooned ja rajatised</v>
          </cell>
          <cell r="Y1008" t="str">
            <v>Ehitised1990</v>
          </cell>
          <cell r="Z1008" t="str">
            <v>Aburi : RVP, pikaaj osa</v>
          </cell>
        </row>
        <row r="1009">
          <cell r="M1009">
            <v>11073</v>
          </cell>
          <cell r="N1009">
            <v>0</v>
          </cell>
          <cell r="O1009">
            <v>15</v>
          </cell>
          <cell r="P1009">
            <v>2000</v>
          </cell>
          <cell r="Q1009">
            <v>1073</v>
          </cell>
          <cell r="R1009">
            <v>1073</v>
          </cell>
          <cell r="S1009">
            <v>11073</v>
          </cell>
          <cell r="T1009" t="str">
            <v>Masinad ja seadmed</v>
          </cell>
          <cell r="U1009" t="str">
            <v>Masinad ja seadmed</v>
          </cell>
          <cell r="W1009" t="str">
            <v>masinad ja seadmed</v>
          </cell>
          <cell r="X1009" t="str">
            <v>Masinad ja seadmed</v>
          </cell>
          <cell r="Y1009" t="str">
            <v>Masinad ja seadmed2000</v>
          </cell>
          <cell r="Z1009" t="str">
            <v>Aburi : kanali-pumplad</v>
          </cell>
        </row>
        <row r="1010">
          <cell r="M1010">
            <v>11074</v>
          </cell>
          <cell r="N1010">
            <v>0</v>
          </cell>
          <cell r="O1010">
            <v>40</v>
          </cell>
          <cell r="P1010">
            <v>1988</v>
          </cell>
          <cell r="Q1010">
            <v>1074</v>
          </cell>
          <cell r="R1010">
            <v>1074</v>
          </cell>
          <cell r="S1010">
            <v>11074</v>
          </cell>
          <cell r="T1010" t="str">
            <v>Rajatised</v>
          </cell>
          <cell r="U1010" t="str">
            <v>Rajatised</v>
          </cell>
          <cell r="W1010" t="str">
            <v>rajatised</v>
          </cell>
          <cell r="X1010" t="str">
            <v>Hooned ja rajatised</v>
          </cell>
          <cell r="Y1010" t="str">
            <v>Rajatised1988</v>
          </cell>
          <cell r="Z1010" t="str">
            <v>Aburi : sadeveetorustikud</v>
          </cell>
        </row>
        <row r="1011">
          <cell r="M1011">
            <v>11075</v>
          </cell>
          <cell r="N1011">
            <v>0</v>
          </cell>
          <cell r="O1011">
            <v>15</v>
          </cell>
          <cell r="P1011">
            <v>1988</v>
          </cell>
          <cell r="Q1011">
            <v>1075</v>
          </cell>
          <cell r="R1011">
            <v>1075</v>
          </cell>
          <cell r="S1011">
            <v>11075</v>
          </cell>
          <cell r="T1011" t="str">
            <v>Masinad ja seadmed</v>
          </cell>
          <cell r="U1011" t="str">
            <v>Masinad ja seadmed</v>
          </cell>
          <cell r="W1011" t="str">
            <v>masinad ja seadmed</v>
          </cell>
          <cell r="X1011" t="str">
            <v>Masinad ja seadmed</v>
          </cell>
          <cell r="Y1011" t="str">
            <v>Masinad ja seadmed1988</v>
          </cell>
          <cell r="Z1011" t="str">
            <v>Aburi : sadeveepumplad</v>
          </cell>
        </row>
        <row r="1012">
          <cell r="M1012">
            <v>0</v>
          </cell>
          <cell r="O1012">
            <v>0</v>
          </cell>
          <cell r="P1012">
            <v>0</v>
          </cell>
          <cell r="Q1012">
            <v>1075</v>
          </cell>
          <cell r="R1012">
            <v>0</v>
          </cell>
          <cell r="S1012">
            <v>0</v>
          </cell>
          <cell r="T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</row>
        <row r="1013">
          <cell r="M1013">
            <v>0</v>
          </cell>
          <cell r="O1013">
            <v>0</v>
          </cell>
          <cell r="P1013">
            <v>0</v>
          </cell>
          <cell r="Q1013">
            <v>1075</v>
          </cell>
          <cell r="R1013">
            <v>0</v>
          </cell>
          <cell r="S1013">
            <v>0</v>
          </cell>
          <cell r="T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</row>
        <row r="1014">
          <cell r="M1014">
            <v>11076</v>
          </cell>
          <cell r="N1014">
            <v>1755000</v>
          </cell>
          <cell r="O1014">
            <v>40</v>
          </cell>
          <cell r="P1014">
            <v>1985</v>
          </cell>
          <cell r="Q1014">
            <v>1076</v>
          </cell>
          <cell r="R1014">
            <v>1076</v>
          </cell>
          <cell r="S1014">
            <v>11076</v>
          </cell>
          <cell r="T1014" t="str">
            <v>Rajatised</v>
          </cell>
          <cell r="U1014" t="str">
            <v>Rajatised</v>
          </cell>
          <cell r="W1014" t="str">
            <v>rajatised</v>
          </cell>
          <cell r="X1014" t="str">
            <v>Hooned ja rajatised</v>
          </cell>
          <cell r="Y1014" t="str">
            <v>Rajatised1985</v>
          </cell>
          <cell r="Z1014" t="str">
            <v>Kiltsi : veetorustik</v>
          </cell>
        </row>
        <row r="1015">
          <cell r="M1015">
            <v>11077</v>
          </cell>
          <cell r="N1015">
            <v>3190000</v>
          </cell>
          <cell r="O1015">
            <v>40</v>
          </cell>
          <cell r="P1015">
            <v>1985</v>
          </cell>
          <cell r="Q1015">
            <v>1077</v>
          </cell>
          <cell r="R1015">
            <v>1077</v>
          </cell>
          <cell r="S1015">
            <v>11077</v>
          </cell>
          <cell r="T1015" t="str">
            <v>Rajatised</v>
          </cell>
          <cell r="U1015" t="str">
            <v>Rajatised</v>
          </cell>
          <cell r="W1015" t="str">
            <v>rajatised</v>
          </cell>
          <cell r="X1015" t="str">
            <v>Hooned ja rajatised</v>
          </cell>
          <cell r="Y1015" t="str">
            <v>Rajatised1985</v>
          </cell>
          <cell r="Z1015" t="str">
            <v>Kiltsi : kanalitorustik</v>
          </cell>
        </row>
        <row r="1016">
          <cell r="M1016">
            <v>11078</v>
          </cell>
          <cell r="N1016">
            <v>120000</v>
          </cell>
          <cell r="O1016">
            <v>15</v>
          </cell>
          <cell r="P1016">
            <v>2000</v>
          </cell>
          <cell r="Q1016">
            <v>1078</v>
          </cell>
          <cell r="R1016">
            <v>1078</v>
          </cell>
          <cell r="S1016">
            <v>11078</v>
          </cell>
          <cell r="T1016" t="str">
            <v>Masinad ja seadmed</v>
          </cell>
          <cell r="U1016" t="str">
            <v>Masinad ja seadmed</v>
          </cell>
          <cell r="W1016" t="str">
            <v>masinad ja seadmed</v>
          </cell>
          <cell r="X1016" t="str">
            <v>Masinad ja seadmed</v>
          </cell>
          <cell r="Y1016" t="str">
            <v>Masinad ja seadmed2000</v>
          </cell>
          <cell r="Z1016" t="str">
            <v>Kiltsi : puurkaev-pumplad</v>
          </cell>
        </row>
        <row r="1017">
          <cell r="M1017">
            <v>11079</v>
          </cell>
          <cell r="N1017">
            <v>0</v>
          </cell>
          <cell r="O1017">
            <v>15</v>
          </cell>
          <cell r="P1017">
            <v>1988</v>
          </cell>
          <cell r="Q1017">
            <v>1079</v>
          </cell>
          <cell r="R1017">
            <v>1079</v>
          </cell>
          <cell r="S1017">
            <v>11079</v>
          </cell>
          <cell r="T1017" t="str">
            <v>Masinad ja seadmed</v>
          </cell>
          <cell r="U1017" t="str">
            <v>Masinad ja seadmed</v>
          </cell>
          <cell r="W1017" t="str">
            <v>masinad ja seadmed</v>
          </cell>
          <cell r="X1017" t="str">
            <v>Masinad ja seadmed</v>
          </cell>
          <cell r="Y1017" t="str">
            <v>Masinad ja seadmed1988</v>
          </cell>
          <cell r="Z1017" t="str">
            <v>Kiltsi : astmepumplad</v>
          </cell>
        </row>
        <row r="1018">
          <cell r="M1018">
            <v>11080</v>
          </cell>
          <cell r="N1018">
            <v>0</v>
          </cell>
          <cell r="O1018">
            <v>15</v>
          </cell>
          <cell r="P1018">
            <v>1988</v>
          </cell>
          <cell r="Q1018">
            <v>1080</v>
          </cell>
          <cell r="R1018">
            <v>1080</v>
          </cell>
          <cell r="S1018">
            <v>11080</v>
          </cell>
          <cell r="T1018" t="str">
            <v>Masinad ja seadmed</v>
          </cell>
          <cell r="U1018" t="str">
            <v>Masinad ja seadmed</v>
          </cell>
          <cell r="W1018" t="str">
            <v>masinad ja seadmed</v>
          </cell>
          <cell r="X1018" t="str">
            <v>Masinad ja seadmed</v>
          </cell>
          <cell r="Y1018" t="str">
            <v>Masinad ja seadmed1988</v>
          </cell>
          <cell r="Z1018" t="str">
            <v>Kiltsi : veetöötlusjaamad</v>
          </cell>
        </row>
        <row r="1019">
          <cell r="M1019">
            <v>11081</v>
          </cell>
          <cell r="N1019">
            <v>126650</v>
          </cell>
          <cell r="O1019">
            <v>15</v>
          </cell>
          <cell r="P1019">
            <v>1990</v>
          </cell>
          <cell r="Q1019">
            <v>1081</v>
          </cell>
          <cell r="R1019">
            <v>1081</v>
          </cell>
          <cell r="S1019">
            <v>11081</v>
          </cell>
          <cell r="T1019" t="str">
            <v>Masinad ja seadmed</v>
          </cell>
          <cell r="U1019" t="str">
            <v>Masinad ja seadmed</v>
          </cell>
          <cell r="W1019" t="str">
            <v>masinad ja seadmed</v>
          </cell>
          <cell r="X1019" t="str">
            <v>Masinad ja seadmed</v>
          </cell>
          <cell r="Y1019" t="str">
            <v>Masinad ja seadmed1990</v>
          </cell>
          <cell r="Z1019" t="str">
            <v>Kiltsi : RVP, lühiaj osa</v>
          </cell>
        </row>
        <row r="1020">
          <cell r="M1020">
            <v>11082</v>
          </cell>
          <cell r="N1020">
            <v>0</v>
          </cell>
          <cell r="O1020">
            <v>40</v>
          </cell>
          <cell r="P1020">
            <v>1990</v>
          </cell>
          <cell r="Q1020">
            <v>1082</v>
          </cell>
          <cell r="R1020">
            <v>1082</v>
          </cell>
          <cell r="S1020">
            <v>11082</v>
          </cell>
          <cell r="T1020" t="str">
            <v>Ehitised</v>
          </cell>
          <cell r="U1020" t="str">
            <v>Ehitised</v>
          </cell>
          <cell r="W1020" t="str">
            <v>hooned</v>
          </cell>
          <cell r="X1020" t="str">
            <v>Hooned ja rajatised</v>
          </cell>
          <cell r="Y1020" t="str">
            <v>Ehitised1990</v>
          </cell>
          <cell r="Z1020" t="str">
            <v>Kiltsi : RVP, pikaaj osa</v>
          </cell>
        </row>
        <row r="1021">
          <cell r="M1021">
            <v>11083</v>
          </cell>
          <cell r="N1021">
            <v>200000</v>
          </cell>
          <cell r="O1021">
            <v>15</v>
          </cell>
          <cell r="P1021">
            <v>2000</v>
          </cell>
          <cell r="Q1021">
            <v>1083</v>
          </cell>
          <cell r="R1021">
            <v>1083</v>
          </cell>
          <cell r="S1021">
            <v>11083</v>
          </cell>
          <cell r="T1021" t="str">
            <v>Masinad ja seadmed</v>
          </cell>
          <cell r="U1021" t="str">
            <v>Masinad ja seadmed</v>
          </cell>
          <cell r="W1021" t="str">
            <v>masinad ja seadmed</v>
          </cell>
          <cell r="X1021" t="str">
            <v>Masinad ja seadmed</v>
          </cell>
          <cell r="Y1021" t="str">
            <v>Masinad ja seadmed2000</v>
          </cell>
          <cell r="Z1021" t="str">
            <v>Kiltsi : kanali-pumplad</v>
          </cell>
        </row>
        <row r="1022">
          <cell r="M1022">
            <v>11084</v>
          </cell>
          <cell r="N1022">
            <v>0</v>
          </cell>
          <cell r="O1022">
            <v>40</v>
          </cell>
          <cell r="P1022">
            <v>1988</v>
          </cell>
          <cell r="Q1022">
            <v>1084</v>
          </cell>
          <cell r="R1022">
            <v>1084</v>
          </cell>
          <cell r="S1022">
            <v>11084</v>
          </cell>
          <cell r="T1022" t="str">
            <v>Rajatised</v>
          </cell>
          <cell r="U1022" t="str">
            <v>Rajatised</v>
          </cell>
          <cell r="W1022" t="str">
            <v>rajatised</v>
          </cell>
          <cell r="X1022" t="str">
            <v>Hooned ja rajatised</v>
          </cell>
          <cell r="Y1022" t="str">
            <v>Rajatised1988</v>
          </cell>
          <cell r="Z1022" t="str">
            <v>Kiltsi : sadeveetorustikud</v>
          </cell>
        </row>
        <row r="1023">
          <cell r="M1023">
            <v>11085</v>
          </cell>
          <cell r="N1023">
            <v>0</v>
          </cell>
          <cell r="O1023">
            <v>15</v>
          </cell>
          <cell r="P1023">
            <v>1988</v>
          </cell>
          <cell r="Q1023">
            <v>1085</v>
          </cell>
          <cell r="R1023">
            <v>1085</v>
          </cell>
          <cell r="S1023">
            <v>11085</v>
          </cell>
          <cell r="T1023" t="str">
            <v>Masinad ja seadmed</v>
          </cell>
          <cell r="U1023" t="str">
            <v>Masinad ja seadmed</v>
          </cell>
          <cell r="W1023" t="str">
            <v>masinad ja seadmed</v>
          </cell>
          <cell r="X1023" t="str">
            <v>Masinad ja seadmed</v>
          </cell>
          <cell r="Y1023" t="str">
            <v>Masinad ja seadmed1988</v>
          </cell>
          <cell r="Z1023" t="str">
            <v>Kiltsi : sadeveepumplad</v>
          </cell>
        </row>
        <row r="1024">
          <cell r="M1024">
            <v>0</v>
          </cell>
          <cell r="O1024">
            <v>0</v>
          </cell>
          <cell r="P1024">
            <v>0</v>
          </cell>
          <cell r="Q1024">
            <v>1085</v>
          </cell>
          <cell r="R1024">
            <v>0</v>
          </cell>
          <cell r="S1024">
            <v>0</v>
          </cell>
          <cell r="T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</row>
        <row r="1025">
          <cell r="M1025">
            <v>0</v>
          </cell>
          <cell r="O1025">
            <v>0</v>
          </cell>
          <cell r="P1025">
            <v>0</v>
          </cell>
          <cell r="Q1025">
            <v>1085</v>
          </cell>
          <cell r="R1025">
            <v>0</v>
          </cell>
          <cell r="S1025">
            <v>0</v>
          </cell>
          <cell r="T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</row>
        <row r="1026">
          <cell r="M1026">
            <v>0</v>
          </cell>
          <cell r="O1026">
            <v>0</v>
          </cell>
          <cell r="P1026">
            <v>0</v>
          </cell>
          <cell r="Q1026">
            <v>1085</v>
          </cell>
          <cell r="R1026">
            <v>0</v>
          </cell>
          <cell r="S1026">
            <v>0</v>
          </cell>
          <cell r="T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</row>
        <row r="1027">
          <cell r="M1027">
            <v>11086</v>
          </cell>
          <cell r="N1027">
            <v>8640000</v>
          </cell>
          <cell r="O1027">
            <v>40</v>
          </cell>
          <cell r="P1027">
            <v>2000</v>
          </cell>
          <cell r="Q1027">
            <v>1086</v>
          </cell>
          <cell r="R1027">
            <v>1086</v>
          </cell>
          <cell r="S1027">
            <v>11086</v>
          </cell>
          <cell r="T1027" t="str">
            <v>Rajatised</v>
          </cell>
          <cell r="U1027" t="str">
            <v>Rajatised</v>
          </cell>
          <cell r="W1027" t="str">
            <v>rajatised</v>
          </cell>
          <cell r="X1027" t="str">
            <v>Hooned ja rajatised</v>
          </cell>
          <cell r="Y1027" t="str">
            <v>Rajatised2000</v>
          </cell>
          <cell r="Z1027" t="str">
            <v>Kihlevere : veetorustik</v>
          </cell>
        </row>
        <row r="1028">
          <cell r="M1028">
            <v>11087</v>
          </cell>
          <cell r="N1028">
            <v>10360000</v>
          </cell>
          <cell r="O1028">
            <v>40</v>
          </cell>
          <cell r="P1028">
            <v>1985</v>
          </cell>
          <cell r="Q1028">
            <v>1087</v>
          </cell>
          <cell r="R1028">
            <v>1087</v>
          </cell>
          <cell r="S1028">
            <v>11087</v>
          </cell>
          <cell r="T1028" t="str">
            <v>Rajatised</v>
          </cell>
          <cell r="U1028" t="str">
            <v>Rajatised</v>
          </cell>
          <cell r="W1028" t="str">
            <v>rajatised</v>
          </cell>
          <cell r="X1028" t="str">
            <v>Hooned ja rajatised</v>
          </cell>
          <cell r="Y1028" t="str">
            <v>Rajatised1985</v>
          </cell>
          <cell r="Z1028" t="str">
            <v>Kihlevere : kanalitorustik</v>
          </cell>
        </row>
        <row r="1029">
          <cell r="M1029">
            <v>0</v>
          </cell>
          <cell r="O1029">
            <v>0</v>
          </cell>
          <cell r="P1029">
            <v>0</v>
          </cell>
          <cell r="Q1029">
            <v>1087</v>
          </cell>
          <cell r="R1029">
            <v>0</v>
          </cell>
          <cell r="S1029">
            <v>0</v>
          </cell>
          <cell r="T1029">
            <v>0</v>
          </cell>
          <cell r="U1029" t="str">
            <v>Masinad ja seadmed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</row>
        <row r="1030">
          <cell r="M1030">
            <v>0</v>
          </cell>
          <cell r="O1030">
            <v>0</v>
          </cell>
          <cell r="P1030">
            <v>0</v>
          </cell>
          <cell r="Q1030">
            <v>1087</v>
          </cell>
          <cell r="R1030">
            <v>0</v>
          </cell>
          <cell r="S1030">
            <v>0</v>
          </cell>
          <cell r="T1030">
            <v>0</v>
          </cell>
          <cell r="U1030" t="str">
            <v>Masinad ja seadmed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</row>
        <row r="1031">
          <cell r="M1031">
            <v>0</v>
          </cell>
          <cell r="O1031">
            <v>0</v>
          </cell>
          <cell r="P1031">
            <v>0</v>
          </cell>
          <cell r="Q1031">
            <v>1087</v>
          </cell>
          <cell r="R1031">
            <v>0</v>
          </cell>
          <cell r="S1031">
            <v>0</v>
          </cell>
          <cell r="T1031">
            <v>0</v>
          </cell>
          <cell r="U1031" t="str">
            <v>Masinad ja seadmed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</row>
        <row r="1032">
          <cell r="M1032">
            <v>11088</v>
          </cell>
          <cell r="N1032">
            <v>800000</v>
          </cell>
          <cell r="O1032">
            <v>15</v>
          </cell>
          <cell r="P1032">
            <v>1990</v>
          </cell>
          <cell r="Q1032">
            <v>1088</v>
          </cell>
          <cell r="R1032">
            <v>1088</v>
          </cell>
          <cell r="S1032">
            <v>11088</v>
          </cell>
          <cell r="T1032" t="str">
            <v>Masinad ja seadmed</v>
          </cell>
          <cell r="U1032" t="str">
            <v>Masinad ja seadmed</v>
          </cell>
          <cell r="W1032" t="str">
            <v>masinad ja seadmed</v>
          </cell>
          <cell r="X1032" t="str">
            <v>Masinad ja seadmed</v>
          </cell>
          <cell r="Y1032" t="str">
            <v>Masinad ja seadmed1990</v>
          </cell>
          <cell r="Z1032" t="str">
            <v>Kihlevere : RVP, lühiaj osa</v>
          </cell>
        </row>
        <row r="1033">
          <cell r="M1033">
            <v>11089</v>
          </cell>
          <cell r="N1033">
            <v>800000</v>
          </cell>
          <cell r="O1033">
            <v>40</v>
          </cell>
          <cell r="P1033">
            <v>1990</v>
          </cell>
          <cell r="Q1033">
            <v>1089</v>
          </cell>
          <cell r="R1033">
            <v>1089</v>
          </cell>
          <cell r="S1033">
            <v>11089</v>
          </cell>
          <cell r="T1033" t="str">
            <v>Ehitised</v>
          </cell>
          <cell r="U1033" t="str">
            <v>Ehitised</v>
          </cell>
          <cell r="W1033" t="str">
            <v>hooned</v>
          </cell>
          <cell r="X1033" t="str">
            <v>Hooned ja rajatised</v>
          </cell>
          <cell r="Y1033" t="str">
            <v>Ehitised1990</v>
          </cell>
          <cell r="Z1033" t="str">
            <v>Kihlevere : RVP, pikaaj osa</v>
          </cell>
        </row>
        <row r="1034">
          <cell r="M1034">
            <v>11090</v>
          </cell>
          <cell r="N1034">
            <v>300000</v>
          </cell>
          <cell r="O1034">
            <v>15</v>
          </cell>
          <cell r="P1034">
            <v>1990</v>
          </cell>
          <cell r="Q1034">
            <v>1090</v>
          </cell>
          <cell r="R1034">
            <v>1090</v>
          </cell>
          <cell r="S1034">
            <v>11090</v>
          </cell>
          <cell r="T1034" t="str">
            <v>Masinad ja seadmed</v>
          </cell>
          <cell r="U1034" t="str">
            <v>Masinad ja seadmed</v>
          </cell>
          <cell r="W1034" t="str">
            <v>masinad ja seadmed</v>
          </cell>
          <cell r="X1034" t="str">
            <v>Masinad ja seadmed</v>
          </cell>
          <cell r="Y1034" t="str">
            <v>Masinad ja seadmed1990</v>
          </cell>
          <cell r="Z1034" t="str">
            <v>Kihlevere : kanali-pumplad</v>
          </cell>
        </row>
        <row r="1035">
          <cell r="M1035">
            <v>0</v>
          </cell>
          <cell r="O1035">
            <v>0</v>
          </cell>
          <cell r="P1035">
            <v>0</v>
          </cell>
          <cell r="Q1035">
            <v>1090</v>
          </cell>
          <cell r="R1035">
            <v>0</v>
          </cell>
          <cell r="S1035">
            <v>0</v>
          </cell>
          <cell r="T1035">
            <v>0</v>
          </cell>
          <cell r="U1035" t="str">
            <v>Rajatised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</row>
        <row r="1036">
          <cell r="M1036">
            <v>0</v>
          </cell>
          <cell r="O1036">
            <v>0</v>
          </cell>
          <cell r="P1036">
            <v>0</v>
          </cell>
          <cell r="Q1036">
            <v>1090</v>
          </cell>
          <cell r="R1036">
            <v>0</v>
          </cell>
          <cell r="S1036">
            <v>0</v>
          </cell>
          <cell r="T1036">
            <v>0</v>
          </cell>
          <cell r="U1036" t="str">
            <v>Masinad ja seadmed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</row>
        <row r="1037">
          <cell r="M1037">
            <v>0</v>
          </cell>
          <cell r="O1037">
            <v>0</v>
          </cell>
          <cell r="P1037">
            <v>0</v>
          </cell>
          <cell r="Q1037">
            <v>1090</v>
          </cell>
          <cell r="R1037">
            <v>0</v>
          </cell>
          <cell r="S1037">
            <v>0</v>
          </cell>
          <cell r="T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</row>
        <row r="1038">
          <cell r="M1038">
            <v>0</v>
          </cell>
          <cell r="O1038">
            <v>0</v>
          </cell>
          <cell r="P1038">
            <v>0</v>
          </cell>
          <cell r="Q1038">
            <v>1090</v>
          </cell>
          <cell r="R1038">
            <v>0</v>
          </cell>
          <cell r="S1038">
            <v>0</v>
          </cell>
          <cell r="T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</row>
        <row r="1039">
          <cell r="M1039">
            <v>11091</v>
          </cell>
          <cell r="N1039">
            <v>2430000</v>
          </cell>
          <cell r="O1039">
            <v>40</v>
          </cell>
          <cell r="P1039">
            <v>2000</v>
          </cell>
          <cell r="Q1039">
            <v>1091</v>
          </cell>
          <cell r="R1039">
            <v>1091</v>
          </cell>
          <cell r="S1039">
            <v>11091</v>
          </cell>
          <cell r="T1039" t="str">
            <v>Rajatised</v>
          </cell>
          <cell r="U1039" t="str">
            <v>Rajatised</v>
          </cell>
          <cell r="W1039" t="str">
            <v>rajatised</v>
          </cell>
          <cell r="X1039" t="str">
            <v>Hooned ja rajatised</v>
          </cell>
          <cell r="Y1039" t="str">
            <v>Rajatised2000</v>
          </cell>
          <cell r="Z1039" t="str">
            <v>Viitna : veetorustik</v>
          </cell>
        </row>
        <row r="1040">
          <cell r="M1040">
            <v>11092</v>
          </cell>
          <cell r="N1040">
            <v>3360000</v>
          </cell>
          <cell r="O1040">
            <v>40</v>
          </cell>
          <cell r="P1040">
            <v>2000</v>
          </cell>
          <cell r="Q1040">
            <v>1092</v>
          </cell>
          <cell r="R1040">
            <v>1092</v>
          </cell>
          <cell r="S1040">
            <v>11092</v>
          </cell>
          <cell r="T1040" t="str">
            <v>Rajatised</v>
          </cell>
          <cell r="U1040" t="str">
            <v>Rajatised</v>
          </cell>
          <cell r="W1040" t="str">
            <v>rajatised</v>
          </cell>
          <cell r="X1040" t="str">
            <v>Hooned ja rajatised</v>
          </cell>
          <cell r="Y1040" t="str">
            <v>Rajatised2000</v>
          </cell>
          <cell r="Z1040" t="str">
            <v>Viitna : kanalitorustik</v>
          </cell>
        </row>
        <row r="1041">
          <cell r="M1041">
            <v>0</v>
          </cell>
          <cell r="O1041">
            <v>0</v>
          </cell>
          <cell r="P1041">
            <v>0</v>
          </cell>
          <cell r="Q1041">
            <v>1092</v>
          </cell>
          <cell r="R1041">
            <v>0</v>
          </cell>
          <cell r="S1041">
            <v>0</v>
          </cell>
          <cell r="T1041">
            <v>0</v>
          </cell>
          <cell r="U1041" t="str">
            <v>Masinad ja seadmed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</row>
        <row r="1042">
          <cell r="M1042">
            <v>0</v>
          </cell>
          <cell r="O1042">
            <v>0</v>
          </cell>
          <cell r="P1042">
            <v>0</v>
          </cell>
          <cell r="Q1042">
            <v>1092</v>
          </cell>
          <cell r="R1042">
            <v>0</v>
          </cell>
          <cell r="S1042">
            <v>0</v>
          </cell>
          <cell r="T1042">
            <v>0</v>
          </cell>
          <cell r="U1042" t="str">
            <v>Masinad ja seadmed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</row>
        <row r="1043">
          <cell r="M1043">
            <v>0</v>
          </cell>
          <cell r="O1043">
            <v>0</v>
          </cell>
          <cell r="P1043">
            <v>0</v>
          </cell>
          <cell r="Q1043">
            <v>1092</v>
          </cell>
          <cell r="R1043">
            <v>0</v>
          </cell>
          <cell r="S1043">
            <v>0</v>
          </cell>
          <cell r="T1043">
            <v>0</v>
          </cell>
          <cell r="U1043" t="str">
            <v>Masinad ja seadmed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</row>
        <row r="1044">
          <cell r="M1044">
            <v>11093</v>
          </cell>
          <cell r="N1044">
            <v>800000</v>
          </cell>
          <cell r="O1044">
            <v>15</v>
          </cell>
          <cell r="P1044">
            <v>1990</v>
          </cell>
          <cell r="Q1044">
            <v>1093</v>
          </cell>
          <cell r="R1044">
            <v>1093</v>
          </cell>
          <cell r="S1044">
            <v>11093</v>
          </cell>
          <cell r="T1044" t="str">
            <v>Masinad ja seadmed</v>
          </cell>
          <cell r="U1044" t="str">
            <v>Masinad ja seadmed</v>
          </cell>
          <cell r="W1044" t="str">
            <v>masinad ja seadmed</v>
          </cell>
          <cell r="X1044" t="str">
            <v>Masinad ja seadmed</v>
          </cell>
          <cell r="Y1044" t="str">
            <v>Masinad ja seadmed1990</v>
          </cell>
          <cell r="Z1044" t="str">
            <v>Viitna : RVP, lühiaj osa</v>
          </cell>
        </row>
        <row r="1045">
          <cell r="M1045">
            <v>11094</v>
          </cell>
          <cell r="N1045">
            <v>800000</v>
          </cell>
          <cell r="O1045">
            <v>40</v>
          </cell>
          <cell r="P1045">
            <v>1990</v>
          </cell>
          <cell r="Q1045">
            <v>1094</v>
          </cell>
          <cell r="R1045">
            <v>1094</v>
          </cell>
          <cell r="S1045">
            <v>11094</v>
          </cell>
          <cell r="T1045" t="str">
            <v>Ehitised</v>
          </cell>
          <cell r="U1045" t="str">
            <v>Ehitised</v>
          </cell>
          <cell r="W1045" t="str">
            <v>hooned</v>
          </cell>
          <cell r="X1045" t="str">
            <v>Hooned ja rajatised</v>
          </cell>
          <cell r="Y1045" t="str">
            <v>Ehitised1990</v>
          </cell>
          <cell r="Z1045" t="str">
            <v>Viitna : RVP, pikaaj osa</v>
          </cell>
        </row>
        <row r="1046">
          <cell r="M1046">
            <v>0</v>
          </cell>
          <cell r="O1046">
            <v>0</v>
          </cell>
          <cell r="P1046">
            <v>0</v>
          </cell>
          <cell r="Q1046">
            <v>1094</v>
          </cell>
          <cell r="R1046">
            <v>0</v>
          </cell>
          <cell r="S1046">
            <v>0</v>
          </cell>
          <cell r="T1046">
            <v>0</v>
          </cell>
          <cell r="U1046" t="str">
            <v>Masinad ja seadmed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</row>
        <row r="1047">
          <cell r="M1047">
            <v>0</v>
          </cell>
          <cell r="O1047">
            <v>0</v>
          </cell>
          <cell r="P1047">
            <v>0</v>
          </cell>
          <cell r="Q1047">
            <v>1094</v>
          </cell>
          <cell r="R1047">
            <v>0</v>
          </cell>
          <cell r="S1047">
            <v>0</v>
          </cell>
          <cell r="T1047">
            <v>0</v>
          </cell>
          <cell r="U1047" t="str">
            <v>Rajatised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</row>
        <row r="1048">
          <cell r="M1048">
            <v>0</v>
          </cell>
          <cell r="O1048">
            <v>0</v>
          </cell>
          <cell r="P1048">
            <v>0</v>
          </cell>
          <cell r="Q1048">
            <v>1094</v>
          </cell>
          <cell r="R1048">
            <v>0</v>
          </cell>
          <cell r="S1048">
            <v>0</v>
          </cell>
          <cell r="T1048">
            <v>0</v>
          </cell>
          <cell r="U1048" t="str">
            <v>Masinad ja seadmed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</row>
        <row r="1049">
          <cell r="M1049">
            <v>0</v>
          </cell>
          <cell r="O1049">
            <v>0</v>
          </cell>
          <cell r="P1049">
            <v>0</v>
          </cell>
          <cell r="Q1049">
            <v>1094</v>
          </cell>
          <cell r="R1049">
            <v>0</v>
          </cell>
          <cell r="S1049">
            <v>0</v>
          </cell>
          <cell r="T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</row>
        <row r="1050">
          <cell r="M1050">
            <v>0</v>
          </cell>
          <cell r="O1050">
            <v>0</v>
          </cell>
          <cell r="P1050">
            <v>0</v>
          </cell>
          <cell r="Q1050">
            <v>1094</v>
          </cell>
          <cell r="R1050">
            <v>0</v>
          </cell>
          <cell r="S1050">
            <v>0</v>
          </cell>
          <cell r="T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</row>
        <row r="1051">
          <cell r="M1051">
            <v>11095</v>
          </cell>
          <cell r="N1051">
            <v>4050000</v>
          </cell>
          <cell r="O1051">
            <v>40</v>
          </cell>
          <cell r="P1051">
            <v>1988</v>
          </cell>
          <cell r="Q1051">
            <v>1095</v>
          </cell>
          <cell r="R1051">
            <v>1095</v>
          </cell>
          <cell r="S1051">
            <v>11095</v>
          </cell>
          <cell r="T1051" t="str">
            <v>Rajatised</v>
          </cell>
          <cell r="U1051" t="str">
            <v>Rajatised</v>
          </cell>
          <cell r="W1051" t="str">
            <v>rajatised</v>
          </cell>
          <cell r="X1051" t="str">
            <v>Hooned ja rajatised</v>
          </cell>
          <cell r="Y1051" t="str">
            <v>Rajatised1988</v>
          </cell>
          <cell r="Z1051" t="str">
            <v>Hulja : veetorustik</v>
          </cell>
        </row>
        <row r="1052">
          <cell r="M1052">
            <v>0</v>
          </cell>
          <cell r="O1052">
            <v>0</v>
          </cell>
          <cell r="P1052">
            <v>0</v>
          </cell>
          <cell r="Q1052">
            <v>1095</v>
          </cell>
          <cell r="R1052">
            <v>0</v>
          </cell>
          <cell r="S1052">
            <v>0</v>
          </cell>
          <cell r="T1052">
            <v>0</v>
          </cell>
          <cell r="U1052" t="str">
            <v>Rajatised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</row>
        <row r="1053">
          <cell r="M1053">
            <v>0</v>
          </cell>
          <cell r="O1053">
            <v>0</v>
          </cell>
          <cell r="P1053">
            <v>0</v>
          </cell>
          <cell r="Q1053">
            <v>1095</v>
          </cell>
          <cell r="R1053">
            <v>0</v>
          </cell>
          <cell r="S1053">
            <v>0</v>
          </cell>
          <cell r="T1053">
            <v>0</v>
          </cell>
          <cell r="U1053" t="str">
            <v>Masinad ja seadmed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</row>
        <row r="1054">
          <cell r="M1054">
            <v>0</v>
          </cell>
          <cell r="O1054">
            <v>0</v>
          </cell>
          <cell r="P1054">
            <v>0</v>
          </cell>
          <cell r="Q1054">
            <v>1095</v>
          </cell>
          <cell r="R1054">
            <v>0</v>
          </cell>
          <cell r="S1054">
            <v>0</v>
          </cell>
          <cell r="T1054">
            <v>0</v>
          </cell>
          <cell r="U1054" t="str">
            <v>Masinad ja seadmed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</row>
        <row r="1055">
          <cell r="M1055">
            <v>0</v>
          </cell>
          <cell r="O1055">
            <v>0</v>
          </cell>
          <cell r="P1055">
            <v>0</v>
          </cell>
          <cell r="Q1055">
            <v>1095</v>
          </cell>
          <cell r="R1055">
            <v>0</v>
          </cell>
          <cell r="S1055">
            <v>0</v>
          </cell>
          <cell r="T1055">
            <v>0</v>
          </cell>
          <cell r="U1055" t="str">
            <v>Masinad ja seadmed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</row>
        <row r="1056">
          <cell r="M1056">
            <v>11096</v>
          </cell>
          <cell r="N1056">
            <v>1200000</v>
          </cell>
          <cell r="O1056">
            <v>15</v>
          </cell>
          <cell r="P1056">
            <v>1988</v>
          </cell>
          <cell r="Q1056">
            <v>1096</v>
          </cell>
          <cell r="R1056">
            <v>1096</v>
          </cell>
          <cell r="S1056">
            <v>11096</v>
          </cell>
          <cell r="T1056" t="str">
            <v>Masinad ja seadmed</v>
          </cell>
          <cell r="U1056" t="str">
            <v>Masinad ja seadmed</v>
          </cell>
          <cell r="W1056" t="str">
            <v>masinad ja seadmed</v>
          </cell>
          <cell r="X1056" t="str">
            <v>Masinad ja seadmed</v>
          </cell>
          <cell r="Y1056" t="str">
            <v>Masinad ja seadmed1988</v>
          </cell>
          <cell r="Z1056" t="str">
            <v>Hulja : RVP, lühiaj osa</v>
          </cell>
        </row>
        <row r="1057">
          <cell r="M1057">
            <v>11097</v>
          </cell>
          <cell r="N1057">
            <v>1200000</v>
          </cell>
          <cell r="O1057">
            <v>40</v>
          </cell>
          <cell r="P1057">
            <v>1988</v>
          </cell>
          <cell r="Q1057">
            <v>1097</v>
          </cell>
          <cell r="R1057">
            <v>1097</v>
          </cell>
          <cell r="S1057">
            <v>11097</v>
          </cell>
          <cell r="T1057" t="str">
            <v>Ehitised</v>
          </cell>
          <cell r="U1057" t="str">
            <v>Ehitised</v>
          </cell>
          <cell r="W1057" t="str">
            <v>hooned</v>
          </cell>
          <cell r="X1057" t="str">
            <v>Hooned ja rajatised</v>
          </cell>
          <cell r="Y1057" t="str">
            <v>Ehitised1988</v>
          </cell>
          <cell r="Z1057" t="str">
            <v>Hulja : RVP, pikaaj osa</v>
          </cell>
        </row>
        <row r="1058">
          <cell r="M1058">
            <v>11098</v>
          </cell>
          <cell r="N1058">
            <v>600000</v>
          </cell>
          <cell r="O1058">
            <v>15</v>
          </cell>
          <cell r="P1058">
            <v>1988</v>
          </cell>
          <cell r="Q1058">
            <v>1098</v>
          </cell>
          <cell r="R1058">
            <v>1098</v>
          </cell>
          <cell r="S1058">
            <v>11098</v>
          </cell>
          <cell r="T1058" t="str">
            <v>Masinad ja seadmed</v>
          </cell>
          <cell r="U1058" t="str">
            <v>Masinad ja seadmed</v>
          </cell>
          <cell r="W1058" t="str">
            <v>masinad ja seadmed</v>
          </cell>
          <cell r="X1058" t="str">
            <v>Masinad ja seadmed</v>
          </cell>
          <cell r="Y1058" t="str">
            <v>Masinad ja seadmed1988</v>
          </cell>
          <cell r="Z1058" t="str">
            <v>Hulja : kanali-pumplad</v>
          </cell>
        </row>
        <row r="1059">
          <cell r="M1059">
            <v>0</v>
          </cell>
          <cell r="O1059">
            <v>0</v>
          </cell>
          <cell r="P1059">
            <v>0</v>
          </cell>
          <cell r="Q1059">
            <v>1098</v>
          </cell>
          <cell r="R1059">
            <v>0</v>
          </cell>
          <cell r="S1059">
            <v>0</v>
          </cell>
          <cell r="T1059">
            <v>0</v>
          </cell>
          <cell r="U1059" t="str">
            <v>Rajatised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</row>
        <row r="1060">
          <cell r="M1060">
            <v>0</v>
          </cell>
          <cell r="O1060">
            <v>0</v>
          </cell>
          <cell r="P1060">
            <v>0</v>
          </cell>
          <cell r="Q1060">
            <v>1098</v>
          </cell>
          <cell r="R1060">
            <v>0</v>
          </cell>
          <cell r="S1060">
            <v>0</v>
          </cell>
          <cell r="T1060">
            <v>0</v>
          </cell>
          <cell r="U1060" t="str">
            <v>Masinad ja seadmed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</row>
        <row r="1061">
          <cell r="M1061">
            <v>0</v>
          </cell>
          <cell r="O1061">
            <v>0</v>
          </cell>
          <cell r="P1061">
            <v>0</v>
          </cell>
          <cell r="Q1061">
            <v>1098</v>
          </cell>
          <cell r="R1061">
            <v>0</v>
          </cell>
          <cell r="S1061">
            <v>0</v>
          </cell>
          <cell r="T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</row>
        <row r="1062">
          <cell r="M1062">
            <v>0</v>
          </cell>
          <cell r="O1062">
            <v>0</v>
          </cell>
          <cell r="P1062">
            <v>0</v>
          </cell>
          <cell r="Q1062">
            <v>1098</v>
          </cell>
          <cell r="R1062">
            <v>0</v>
          </cell>
          <cell r="S1062">
            <v>0</v>
          </cell>
          <cell r="T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</row>
        <row r="1063">
          <cell r="M1063">
            <v>11099</v>
          </cell>
          <cell r="N1063">
            <v>1620000</v>
          </cell>
          <cell r="O1063">
            <v>40</v>
          </cell>
          <cell r="P1063">
            <v>1995</v>
          </cell>
          <cell r="Q1063">
            <v>1099</v>
          </cell>
          <cell r="R1063">
            <v>1099</v>
          </cell>
          <cell r="S1063">
            <v>11099</v>
          </cell>
          <cell r="T1063" t="str">
            <v>Rajatised</v>
          </cell>
          <cell r="U1063" t="str">
            <v>Rajatised</v>
          </cell>
          <cell r="W1063" t="str">
            <v>rajatised</v>
          </cell>
          <cell r="X1063" t="str">
            <v>Hooned ja rajatised</v>
          </cell>
          <cell r="Y1063" t="str">
            <v>Rajatised1995</v>
          </cell>
          <cell r="Z1063" t="str">
            <v>Neeruti : veetorustik</v>
          </cell>
        </row>
        <row r="1064">
          <cell r="M1064">
            <v>11100</v>
          </cell>
          <cell r="N1064">
            <v>1620000</v>
          </cell>
          <cell r="O1064">
            <v>40</v>
          </cell>
          <cell r="P1064">
            <v>2000</v>
          </cell>
          <cell r="Q1064">
            <v>1100</v>
          </cell>
          <cell r="R1064">
            <v>1100</v>
          </cell>
          <cell r="S1064">
            <v>11100</v>
          </cell>
          <cell r="T1064" t="str">
            <v>Rajatised</v>
          </cell>
          <cell r="U1064" t="str">
            <v>Rajatised</v>
          </cell>
          <cell r="W1064" t="str">
            <v>rajatised</v>
          </cell>
          <cell r="X1064" t="str">
            <v>Hooned ja rajatised</v>
          </cell>
          <cell r="Y1064" t="str">
            <v>Rajatised2000</v>
          </cell>
          <cell r="Z1064" t="str">
            <v>Neeruti : veetorustik</v>
          </cell>
        </row>
        <row r="1065">
          <cell r="M1065">
            <v>0</v>
          </cell>
          <cell r="O1065">
            <v>0</v>
          </cell>
          <cell r="P1065">
            <v>0</v>
          </cell>
          <cell r="Q1065">
            <v>1100</v>
          </cell>
          <cell r="R1065">
            <v>0</v>
          </cell>
          <cell r="S1065">
            <v>0</v>
          </cell>
          <cell r="T1065">
            <v>0</v>
          </cell>
          <cell r="U1065" t="str">
            <v>Masinad ja seadmed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</row>
        <row r="1066">
          <cell r="M1066">
            <v>0</v>
          </cell>
          <cell r="O1066">
            <v>0</v>
          </cell>
          <cell r="P1066">
            <v>0</v>
          </cell>
          <cell r="Q1066">
            <v>1100</v>
          </cell>
          <cell r="R1066">
            <v>0</v>
          </cell>
          <cell r="S1066">
            <v>0</v>
          </cell>
          <cell r="T1066">
            <v>0</v>
          </cell>
          <cell r="U1066" t="str">
            <v>Masinad ja seadmed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</row>
        <row r="1067">
          <cell r="M1067">
            <v>0</v>
          </cell>
          <cell r="O1067">
            <v>0</v>
          </cell>
          <cell r="P1067">
            <v>0</v>
          </cell>
          <cell r="Q1067">
            <v>1100</v>
          </cell>
          <cell r="R1067">
            <v>0</v>
          </cell>
          <cell r="S1067">
            <v>0</v>
          </cell>
          <cell r="T1067">
            <v>0</v>
          </cell>
          <cell r="U1067" t="str">
            <v>Masinad ja seadmed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</row>
        <row r="1068">
          <cell r="M1068">
            <v>0</v>
          </cell>
          <cell r="O1068">
            <v>0</v>
          </cell>
          <cell r="P1068">
            <v>0</v>
          </cell>
          <cell r="Q1068">
            <v>1100</v>
          </cell>
          <cell r="R1068">
            <v>0</v>
          </cell>
          <cell r="S1068">
            <v>0</v>
          </cell>
          <cell r="T1068">
            <v>0</v>
          </cell>
          <cell r="U1068" t="str">
            <v>Masinad ja seadmed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</row>
        <row r="1069">
          <cell r="M1069">
            <v>0</v>
          </cell>
          <cell r="O1069">
            <v>0</v>
          </cell>
          <cell r="P1069">
            <v>0</v>
          </cell>
          <cell r="Q1069">
            <v>1100</v>
          </cell>
          <cell r="R1069">
            <v>0</v>
          </cell>
          <cell r="S1069">
            <v>0</v>
          </cell>
          <cell r="T1069">
            <v>0</v>
          </cell>
          <cell r="U1069" t="str">
            <v>Ehitised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</row>
        <row r="1070">
          <cell r="M1070">
            <v>0</v>
          </cell>
          <cell r="O1070">
            <v>0</v>
          </cell>
          <cell r="P1070">
            <v>0</v>
          </cell>
          <cell r="Q1070">
            <v>1100</v>
          </cell>
          <cell r="R1070">
            <v>0</v>
          </cell>
          <cell r="S1070">
            <v>0</v>
          </cell>
          <cell r="T1070">
            <v>0</v>
          </cell>
          <cell r="U1070" t="str">
            <v>Masinad ja seadmed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</row>
        <row r="1071">
          <cell r="M1071">
            <v>0</v>
          </cell>
          <cell r="O1071">
            <v>0</v>
          </cell>
          <cell r="P1071">
            <v>0</v>
          </cell>
          <cell r="Q1071">
            <v>1100</v>
          </cell>
          <cell r="R1071">
            <v>0</v>
          </cell>
          <cell r="S1071">
            <v>0</v>
          </cell>
          <cell r="T1071">
            <v>0</v>
          </cell>
          <cell r="U1071" t="str">
            <v>Rajatised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</row>
        <row r="1072">
          <cell r="M1072">
            <v>0</v>
          </cell>
          <cell r="O1072">
            <v>0</v>
          </cell>
          <cell r="P1072">
            <v>0</v>
          </cell>
          <cell r="Q1072">
            <v>1100</v>
          </cell>
          <cell r="R1072">
            <v>0</v>
          </cell>
          <cell r="S1072">
            <v>0</v>
          </cell>
          <cell r="T1072">
            <v>0</v>
          </cell>
          <cell r="U1072" t="str">
            <v>Masinad ja seadmed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</row>
        <row r="1073">
          <cell r="M1073">
            <v>0</v>
          </cell>
          <cell r="O1073">
            <v>0</v>
          </cell>
          <cell r="P1073">
            <v>0</v>
          </cell>
          <cell r="Q1073">
            <v>1100</v>
          </cell>
          <cell r="R1073">
            <v>0</v>
          </cell>
          <cell r="S1073">
            <v>0</v>
          </cell>
          <cell r="T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</row>
        <row r="1074">
          <cell r="M1074">
            <v>0</v>
          </cell>
          <cell r="O1074">
            <v>0</v>
          </cell>
          <cell r="P1074">
            <v>0</v>
          </cell>
          <cell r="Q1074">
            <v>1100</v>
          </cell>
          <cell r="R1074">
            <v>0</v>
          </cell>
          <cell r="S1074">
            <v>0</v>
          </cell>
          <cell r="T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</row>
        <row r="1075">
          <cell r="M1075">
            <v>11101</v>
          </cell>
          <cell r="N1075">
            <v>1620000</v>
          </cell>
          <cell r="O1075">
            <v>40</v>
          </cell>
          <cell r="P1075">
            <v>1995</v>
          </cell>
          <cell r="Q1075">
            <v>1101</v>
          </cell>
          <cell r="R1075">
            <v>1101</v>
          </cell>
          <cell r="S1075">
            <v>11101</v>
          </cell>
          <cell r="T1075" t="str">
            <v>Rajatised</v>
          </cell>
          <cell r="U1075" t="str">
            <v>Rajatised</v>
          </cell>
          <cell r="W1075" t="str">
            <v>rajatised</v>
          </cell>
          <cell r="X1075" t="str">
            <v>Hooned ja rajatised</v>
          </cell>
          <cell r="Y1075" t="str">
            <v>Rajatised1995</v>
          </cell>
          <cell r="Z1075" t="str">
            <v>Vohnja : veetorustik</v>
          </cell>
        </row>
        <row r="1076">
          <cell r="M1076">
            <v>11102</v>
          </cell>
          <cell r="N1076">
            <v>2240000</v>
          </cell>
          <cell r="O1076">
            <v>40</v>
          </cell>
          <cell r="P1076">
            <v>2000</v>
          </cell>
          <cell r="Q1076">
            <v>1102</v>
          </cell>
          <cell r="R1076">
            <v>1102</v>
          </cell>
          <cell r="S1076">
            <v>11102</v>
          </cell>
          <cell r="T1076" t="str">
            <v>Rajatised</v>
          </cell>
          <cell r="U1076" t="str">
            <v>Rajatised</v>
          </cell>
          <cell r="W1076" t="str">
            <v>rajatised</v>
          </cell>
          <cell r="X1076" t="str">
            <v>Hooned ja rajatised</v>
          </cell>
          <cell r="Y1076" t="str">
            <v>Rajatised2000</v>
          </cell>
          <cell r="Z1076" t="str">
            <v>Vohnja : kanalitorustik</v>
          </cell>
        </row>
        <row r="1077">
          <cell r="M1077">
            <v>0</v>
          </cell>
          <cell r="O1077">
            <v>0</v>
          </cell>
          <cell r="P1077">
            <v>0</v>
          </cell>
          <cell r="Q1077">
            <v>1102</v>
          </cell>
          <cell r="R1077">
            <v>0</v>
          </cell>
          <cell r="S1077">
            <v>0</v>
          </cell>
          <cell r="T1077">
            <v>0</v>
          </cell>
          <cell r="U1077" t="str">
            <v>Masinad ja seadmed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</row>
        <row r="1078">
          <cell r="M1078">
            <v>0</v>
          </cell>
          <cell r="O1078">
            <v>0</v>
          </cell>
          <cell r="P1078">
            <v>0</v>
          </cell>
          <cell r="Q1078">
            <v>1102</v>
          </cell>
          <cell r="R1078">
            <v>0</v>
          </cell>
          <cell r="S1078">
            <v>0</v>
          </cell>
          <cell r="T1078">
            <v>0</v>
          </cell>
          <cell r="U1078" t="str">
            <v>Masinad ja seadmed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</row>
        <row r="1079">
          <cell r="M1079">
            <v>0</v>
          </cell>
          <cell r="O1079">
            <v>0</v>
          </cell>
          <cell r="P1079">
            <v>0</v>
          </cell>
          <cell r="Q1079">
            <v>1102</v>
          </cell>
          <cell r="R1079">
            <v>0</v>
          </cell>
          <cell r="S1079">
            <v>0</v>
          </cell>
          <cell r="T1079">
            <v>0</v>
          </cell>
          <cell r="U1079" t="str">
            <v>Masinad ja seadmed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</row>
        <row r="1080">
          <cell r="M1080">
            <v>11103</v>
          </cell>
          <cell r="N1080">
            <v>600000</v>
          </cell>
          <cell r="O1080">
            <v>15</v>
          </cell>
          <cell r="P1080">
            <v>2000</v>
          </cell>
          <cell r="Q1080">
            <v>1103</v>
          </cell>
          <cell r="R1080">
            <v>1103</v>
          </cell>
          <cell r="S1080">
            <v>11103</v>
          </cell>
          <cell r="T1080" t="str">
            <v>Masinad ja seadmed</v>
          </cell>
          <cell r="U1080" t="str">
            <v>Masinad ja seadmed</v>
          </cell>
          <cell r="W1080" t="str">
            <v>masinad ja seadmed</v>
          </cell>
          <cell r="X1080" t="str">
            <v>Masinad ja seadmed</v>
          </cell>
          <cell r="Y1080" t="str">
            <v>Masinad ja seadmed2000</v>
          </cell>
          <cell r="Z1080" t="str">
            <v>Vohnja : RVP, lühiaj osa</v>
          </cell>
        </row>
        <row r="1081">
          <cell r="M1081">
            <v>11104</v>
          </cell>
          <cell r="N1081">
            <v>600000</v>
          </cell>
          <cell r="O1081">
            <v>40</v>
          </cell>
          <cell r="P1081">
            <v>2000</v>
          </cell>
          <cell r="Q1081">
            <v>1104</v>
          </cell>
          <cell r="R1081">
            <v>1104</v>
          </cell>
          <cell r="S1081">
            <v>11104</v>
          </cell>
          <cell r="T1081" t="str">
            <v>Ehitised</v>
          </cell>
          <cell r="U1081" t="str">
            <v>Ehitised</v>
          </cell>
          <cell r="W1081" t="str">
            <v>hooned</v>
          </cell>
          <cell r="X1081" t="str">
            <v>Hooned ja rajatised</v>
          </cell>
          <cell r="Y1081" t="str">
            <v>Ehitised2000</v>
          </cell>
          <cell r="Z1081" t="str">
            <v>Vohnja : RVP, pikaaj osa</v>
          </cell>
        </row>
        <row r="1082">
          <cell r="M1082">
            <v>0</v>
          </cell>
          <cell r="O1082">
            <v>0</v>
          </cell>
          <cell r="P1082">
            <v>0</v>
          </cell>
          <cell r="Q1082">
            <v>1104</v>
          </cell>
          <cell r="R1082">
            <v>0</v>
          </cell>
          <cell r="S1082">
            <v>0</v>
          </cell>
          <cell r="T1082">
            <v>0</v>
          </cell>
          <cell r="U1082" t="str">
            <v>Masinad ja seadmed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</row>
        <row r="1083">
          <cell r="M1083">
            <v>0</v>
          </cell>
          <cell r="O1083">
            <v>0</v>
          </cell>
          <cell r="P1083">
            <v>0</v>
          </cell>
          <cell r="Q1083">
            <v>1104</v>
          </cell>
          <cell r="R1083">
            <v>0</v>
          </cell>
          <cell r="S1083">
            <v>0</v>
          </cell>
          <cell r="T1083">
            <v>0</v>
          </cell>
          <cell r="U1083" t="str">
            <v>Rajatised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</row>
        <row r="1084">
          <cell r="M1084">
            <v>0</v>
          </cell>
          <cell r="O1084">
            <v>0</v>
          </cell>
          <cell r="P1084">
            <v>0</v>
          </cell>
          <cell r="Q1084">
            <v>1104</v>
          </cell>
          <cell r="R1084">
            <v>0</v>
          </cell>
          <cell r="S1084">
            <v>0</v>
          </cell>
          <cell r="T1084">
            <v>0</v>
          </cell>
          <cell r="U1084" t="str">
            <v>Masinad ja seadmed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</row>
        <row r="1085">
          <cell r="M1085">
            <v>0</v>
          </cell>
          <cell r="O1085">
            <v>0</v>
          </cell>
          <cell r="P1085">
            <v>0</v>
          </cell>
          <cell r="Q1085">
            <v>1104</v>
          </cell>
          <cell r="R1085">
            <v>0</v>
          </cell>
          <cell r="S1085">
            <v>0</v>
          </cell>
          <cell r="T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</row>
        <row r="1086">
          <cell r="M1086">
            <v>0</v>
          </cell>
          <cell r="O1086">
            <v>0</v>
          </cell>
          <cell r="P1086">
            <v>0</v>
          </cell>
          <cell r="Q1086">
            <v>1104</v>
          </cell>
          <cell r="R1086">
            <v>0</v>
          </cell>
          <cell r="S1086">
            <v>0</v>
          </cell>
          <cell r="T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</row>
        <row r="1087">
          <cell r="M1087">
            <v>11105</v>
          </cell>
          <cell r="N1087">
            <v>810000</v>
          </cell>
          <cell r="O1087">
            <v>40</v>
          </cell>
          <cell r="P1087">
            <v>1995</v>
          </cell>
          <cell r="Q1087">
            <v>1105</v>
          </cell>
          <cell r="R1087">
            <v>1105</v>
          </cell>
          <cell r="S1087">
            <v>11105</v>
          </cell>
          <cell r="T1087" t="str">
            <v>Rajatised</v>
          </cell>
          <cell r="U1087" t="str">
            <v>Rajatised</v>
          </cell>
          <cell r="W1087" t="str">
            <v>rajatised</v>
          </cell>
          <cell r="X1087" t="str">
            <v>Hooned ja rajatised</v>
          </cell>
          <cell r="Y1087" t="str">
            <v>Rajatised1995</v>
          </cell>
          <cell r="Z1087" t="str">
            <v>Salda : veetorustik</v>
          </cell>
        </row>
        <row r="1088">
          <cell r="M1088">
            <v>11106</v>
          </cell>
          <cell r="N1088">
            <v>840000</v>
          </cell>
          <cell r="O1088">
            <v>40</v>
          </cell>
          <cell r="P1088">
            <v>1995</v>
          </cell>
          <cell r="Q1088">
            <v>1106</v>
          </cell>
          <cell r="R1088">
            <v>1106</v>
          </cell>
          <cell r="S1088">
            <v>11106</v>
          </cell>
          <cell r="T1088" t="str">
            <v>Rajatised</v>
          </cell>
          <cell r="U1088" t="str">
            <v>Rajatised</v>
          </cell>
          <cell r="W1088" t="str">
            <v>rajatised</v>
          </cell>
          <cell r="X1088" t="str">
            <v>Hooned ja rajatised</v>
          </cell>
          <cell r="Y1088" t="str">
            <v>Rajatised1995</v>
          </cell>
          <cell r="Z1088" t="str">
            <v>Salda : kanalitorustik</v>
          </cell>
        </row>
        <row r="1089">
          <cell r="M1089">
            <v>0</v>
          </cell>
          <cell r="O1089">
            <v>0</v>
          </cell>
          <cell r="P1089">
            <v>0</v>
          </cell>
          <cell r="Q1089">
            <v>1106</v>
          </cell>
          <cell r="R1089">
            <v>0</v>
          </cell>
          <cell r="S1089">
            <v>0</v>
          </cell>
          <cell r="T1089">
            <v>0</v>
          </cell>
          <cell r="U1089" t="str">
            <v>Masinad ja seadmed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</row>
        <row r="1090">
          <cell r="M1090">
            <v>0</v>
          </cell>
          <cell r="O1090">
            <v>0</v>
          </cell>
          <cell r="P1090">
            <v>0</v>
          </cell>
          <cell r="Q1090">
            <v>1106</v>
          </cell>
          <cell r="R1090">
            <v>0</v>
          </cell>
          <cell r="S1090">
            <v>0</v>
          </cell>
          <cell r="T1090">
            <v>0</v>
          </cell>
          <cell r="U1090" t="str">
            <v>Masinad ja seadmed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</row>
        <row r="1091">
          <cell r="M1091">
            <v>0</v>
          </cell>
          <cell r="O1091">
            <v>0</v>
          </cell>
          <cell r="P1091">
            <v>0</v>
          </cell>
          <cell r="Q1091">
            <v>1106</v>
          </cell>
          <cell r="R1091">
            <v>0</v>
          </cell>
          <cell r="S1091">
            <v>0</v>
          </cell>
          <cell r="T1091">
            <v>0</v>
          </cell>
          <cell r="U1091" t="str">
            <v>Masinad ja seadmed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</row>
        <row r="1092">
          <cell r="M1092">
            <v>0</v>
          </cell>
          <cell r="O1092">
            <v>0</v>
          </cell>
          <cell r="P1092">
            <v>0</v>
          </cell>
          <cell r="Q1092">
            <v>1106</v>
          </cell>
          <cell r="R1092">
            <v>0</v>
          </cell>
          <cell r="S1092">
            <v>0</v>
          </cell>
          <cell r="T1092">
            <v>0</v>
          </cell>
          <cell r="U1092" t="str">
            <v>Masinad ja seadmed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</row>
        <row r="1093">
          <cell r="M1093">
            <v>0</v>
          </cell>
          <cell r="O1093">
            <v>0</v>
          </cell>
          <cell r="P1093">
            <v>0</v>
          </cell>
          <cell r="Q1093">
            <v>1106</v>
          </cell>
          <cell r="R1093">
            <v>0</v>
          </cell>
          <cell r="S1093">
            <v>0</v>
          </cell>
          <cell r="T1093">
            <v>0</v>
          </cell>
          <cell r="U1093" t="str">
            <v>Ehitised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</row>
        <row r="1094">
          <cell r="M1094">
            <v>0</v>
          </cell>
          <cell r="O1094">
            <v>0</v>
          </cell>
          <cell r="P1094">
            <v>0</v>
          </cell>
          <cell r="Q1094">
            <v>1106</v>
          </cell>
          <cell r="R1094">
            <v>0</v>
          </cell>
          <cell r="S1094">
            <v>0</v>
          </cell>
          <cell r="T1094">
            <v>0</v>
          </cell>
          <cell r="U1094" t="str">
            <v>Masinad ja seadmed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</row>
        <row r="1095">
          <cell r="M1095">
            <v>0</v>
          </cell>
          <cell r="O1095">
            <v>0</v>
          </cell>
          <cell r="P1095">
            <v>0</v>
          </cell>
          <cell r="Q1095">
            <v>1106</v>
          </cell>
          <cell r="R1095">
            <v>0</v>
          </cell>
          <cell r="S1095">
            <v>0</v>
          </cell>
          <cell r="T1095">
            <v>0</v>
          </cell>
          <cell r="U1095" t="str">
            <v>Rajatised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</row>
        <row r="1096">
          <cell r="M1096">
            <v>0</v>
          </cell>
          <cell r="O1096">
            <v>0</v>
          </cell>
          <cell r="P1096">
            <v>0</v>
          </cell>
          <cell r="Q1096">
            <v>1106</v>
          </cell>
          <cell r="R1096">
            <v>0</v>
          </cell>
          <cell r="S1096">
            <v>0</v>
          </cell>
          <cell r="T1096">
            <v>0</v>
          </cell>
          <cell r="U1096" t="str">
            <v>Masinad ja seadmed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</row>
        <row r="1097">
          <cell r="M1097">
            <v>0</v>
          </cell>
          <cell r="O1097">
            <v>0</v>
          </cell>
          <cell r="P1097">
            <v>0</v>
          </cell>
          <cell r="Q1097">
            <v>1106</v>
          </cell>
          <cell r="R1097">
            <v>0</v>
          </cell>
          <cell r="S1097">
            <v>0</v>
          </cell>
          <cell r="T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</row>
        <row r="1098">
          <cell r="M1098">
            <v>0</v>
          </cell>
          <cell r="O1098">
            <v>0</v>
          </cell>
          <cell r="P1098">
            <v>0</v>
          </cell>
          <cell r="Q1098">
            <v>1106</v>
          </cell>
          <cell r="R1098">
            <v>0</v>
          </cell>
          <cell r="S1098">
            <v>0</v>
          </cell>
          <cell r="T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</row>
        <row r="1099">
          <cell r="M1099">
            <v>11107</v>
          </cell>
          <cell r="N1099">
            <v>540000</v>
          </cell>
          <cell r="O1099">
            <v>40</v>
          </cell>
          <cell r="P1099">
            <v>1995</v>
          </cell>
          <cell r="Q1099">
            <v>1107</v>
          </cell>
          <cell r="R1099">
            <v>1107</v>
          </cell>
          <cell r="S1099">
            <v>11107</v>
          </cell>
          <cell r="T1099" t="str">
            <v>Rajatised</v>
          </cell>
          <cell r="U1099" t="str">
            <v>Rajatised</v>
          </cell>
          <cell r="W1099" t="str">
            <v>rajatised</v>
          </cell>
          <cell r="X1099" t="str">
            <v>Hooned ja rajatised</v>
          </cell>
          <cell r="Y1099" t="str">
            <v>Rajatised1995</v>
          </cell>
          <cell r="Z1099" t="str">
            <v>Kiku : veetorustik</v>
          </cell>
        </row>
        <row r="1100">
          <cell r="M1100">
            <v>11108</v>
          </cell>
          <cell r="N1100">
            <v>0</v>
          </cell>
          <cell r="O1100">
            <v>40</v>
          </cell>
          <cell r="P1100">
            <v>1995</v>
          </cell>
          <cell r="Q1100">
            <v>1108</v>
          </cell>
          <cell r="R1100">
            <v>1108</v>
          </cell>
          <cell r="S1100">
            <v>11108</v>
          </cell>
          <cell r="T1100" t="str">
            <v>Rajatised</v>
          </cell>
          <cell r="U1100" t="str">
            <v>Rajatised</v>
          </cell>
          <cell r="W1100" t="str">
            <v>rajatised</v>
          </cell>
          <cell r="X1100" t="str">
            <v>Hooned ja rajatised</v>
          </cell>
          <cell r="Y1100" t="str">
            <v>Rajatised1995</v>
          </cell>
          <cell r="Z1100" t="str">
            <v>Kiku : kanalitorustik</v>
          </cell>
        </row>
        <row r="1101">
          <cell r="M1101">
            <v>0</v>
          </cell>
          <cell r="O1101">
            <v>0</v>
          </cell>
          <cell r="P1101">
            <v>0</v>
          </cell>
          <cell r="Q1101">
            <v>1108</v>
          </cell>
          <cell r="R1101">
            <v>0</v>
          </cell>
          <cell r="S1101">
            <v>0</v>
          </cell>
          <cell r="T1101">
            <v>0</v>
          </cell>
          <cell r="U1101" t="str">
            <v>Masinad ja seadmed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</row>
        <row r="1102">
          <cell r="M1102">
            <v>0</v>
          </cell>
          <cell r="O1102">
            <v>0</v>
          </cell>
          <cell r="P1102">
            <v>0</v>
          </cell>
          <cell r="Q1102">
            <v>1108</v>
          </cell>
          <cell r="R1102">
            <v>0</v>
          </cell>
          <cell r="S1102">
            <v>0</v>
          </cell>
          <cell r="T1102">
            <v>0</v>
          </cell>
          <cell r="U1102" t="str">
            <v>Masinad ja seadmed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</row>
        <row r="1103">
          <cell r="M1103">
            <v>0</v>
          </cell>
          <cell r="O1103">
            <v>0</v>
          </cell>
          <cell r="P1103">
            <v>0</v>
          </cell>
          <cell r="Q1103">
            <v>1108</v>
          </cell>
          <cell r="R1103">
            <v>0</v>
          </cell>
          <cell r="S1103">
            <v>0</v>
          </cell>
          <cell r="T1103">
            <v>0</v>
          </cell>
          <cell r="U1103" t="str">
            <v>Masinad ja seadmed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</row>
        <row r="1104">
          <cell r="M1104">
            <v>0</v>
          </cell>
          <cell r="O1104">
            <v>0</v>
          </cell>
          <cell r="P1104">
            <v>0</v>
          </cell>
          <cell r="Q1104">
            <v>1108</v>
          </cell>
          <cell r="R1104">
            <v>0</v>
          </cell>
          <cell r="S1104">
            <v>0</v>
          </cell>
          <cell r="T1104">
            <v>0</v>
          </cell>
          <cell r="U1104" t="str">
            <v>Masinad ja seadmed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</row>
        <row r="1105">
          <cell r="M1105">
            <v>0</v>
          </cell>
          <cell r="O1105">
            <v>0</v>
          </cell>
          <cell r="P1105">
            <v>0</v>
          </cell>
          <cell r="Q1105">
            <v>1108</v>
          </cell>
          <cell r="R1105">
            <v>0</v>
          </cell>
          <cell r="S1105">
            <v>0</v>
          </cell>
          <cell r="T1105">
            <v>0</v>
          </cell>
          <cell r="U1105" t="str">
            <v>Ehitised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</row>
        <row r="1106">
          <cell r="M1106">
            <v>0</v>
          </cell>
          <cell r="O1106">
            <v>0</v>
          </cell>
          <cell r="P1106">
            <v>0</v>
          </cell>
          <cell r="Q1106">
            <v>1108</v>
          </cell>
          <cell r="R1106">
            <v>0</v>
          </cell>
          <cell r="S1106">
            <v>0</v>
          </cell>
          <cell r="T1106">
            <v>0</v>
          </cell>
          <cell r="U1106" t="str">
            <v>Masinad ja seadmed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</row>
        <row r="1107">
          <cell r="M1107">
            <v>0</v>
          </cell>
          <cell r="O1107">
            <v>0</v>
          </cell>
          <cell r="P1107">
            <v>0</v>
          </cell>
          <cell r="Q1107">
            <v>1108</v>
          </cell>
          <cell r="R1107">
            <v>0</v>
          </cell>
          <cell r="S1107">
            <v>0</v>
          </cell>
          <cell r="T1107">
            <v>0</v>
          </cell>
          <cell r="U1107" t="str">
            <v>Rajatised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</row>
        <row r="1108">
          <cell r="M1108">
            <v>0</v>
          </cell>
          <cell r="O1108">
            <v>0</v>
          </cell>
          <cell r="P1108">
            <v>0</v>
          </cell>
          <cell r="Q1108">
            <v>1108</v>
          </cell>
          <cell r="R1108">
            <v>0</v>
          </cell>
          <cell r="S1108">
            <v>0</v>
          </cell>
          <cell r="T1108">
            <v>0</v>
          </cell>
          <cell r="U1108" t="str">
            <v>Masinad ja seadmed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</row>
        <row r="1109">
          <cell r="M1109">
            <v>0</v>
          </cell>
          <cell r="O1109">
            <v>0</v>
          </cell>
          <cell r="P1109">
            <v>0</v>
          </cell>
          <cell r="Q1109">
            <v>1108</v>
          </cell>
          <cell r="R1109">
            <v>0</v>
          </cell>
          <cell r="S1109">
            <v>0</v>
          </cell>
          <cell r="T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</row>
        <row r="1110">
          <cell r="M1110">
            <v>0</v>
          </cell>
          <cell r="O1110">
            <v>0</v>
          </cell>
          <cell r="P1110">
            <v>0</v>
          </cell>
          <cell r="Q1110">
            <v>1108</v>
          </cell>
          <cell r="R1110">
            <v>0</v>
          </cell>
          <cell r="S1110">
            <v>0</v>
          </cell>
          <cell r="T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</row>
        <row r="1111">
          <cell r="M1111">
            <v>11109</v>
          </cell>
          <cell r="N1111">
            <v>540000</v>
          </cell>
          <cell r="O1111">
            <v>40</v>
          </cell>
          <cell r="P1111">
            <v>1995</v>
          </cell>
          <cell r="Q1111">
            <v>1109</v>
          </cell>
          <cell r="R1111">
            <v>1109</v>
          </cell>
          <cell r="S1111">
            <v>11109</v>
          </cell>
          <cell r="T1111" t="str">
            <v>Rajatised</v>
          </cell>
          <cell r="U1111" t="str">
            <v>Rajatised</v>
          </cell>
          <cell r="W1111" t="str">
            <v>rajatised</v>
          </cell>
          <cell r="X1111" t="str">
            <v>Hooned ja rajatised</v>
          </cell>
          <cell r="Y1111" t="str">
            <v>Rajatised1995</v>
          </cell>
          <cell r="Z1111" t="str">
            <v>Ridaküla : veetorustik</v>
          </cell>
        </row>
        <row r="1112">
          <cell r="M1112">
            <v>11110</v>
          </cell>
          <cell r="N1112">
            <v>0</v>
          </cell>
          <cell r="O1112">
            <v>40</v>
          </cell>
          <cell r="P1112">
            <v>1995</v>
          </cell>
          <cell r="Q1112">
            <v>1110</v>
          </cell>
          <cell r="R1112">
            <v>1110</v>
          </cell>
          <cell r="S1112">
            <v>11110</v>
          </cell>
          <cell r="T1112" t="str">
            <v>Rajatised</v>
          </cell>
          <cell r="U1112" t="str">
            <v>Rajatised</v>
          </cell>
          <cell r="W1112" t="str">
            <v>rajatised</v>
          </cell>
          <cell r="X1112" t="str">
            <v>Hooned ja rajatised</v>
          </cell>
          <cell r="Y1112" t="str">
            <v>Rajatised1995</v>
          </cell>
          <cell r="Z1112" t="str">
            <v>Ridaküla : kanalitorustik</v>
          </cell>
        </row>
        <row r="1113">
          <cell r="M1113">
            <v>0</v>
          </cell>
          <cell r="O1113">
            <v>0</v>
          </cell>
          <cell r="P1113">
            <v>0</v>
          </cell>
          <cell r="Q1113">
            <v>1110</v>
          </cell>
          <cell r="R1113">
            <v>0</v>
          </cell>
          <cell r="S1113">
            <v>0</v>
          </cell>
          <cell r="T1113">
            <v>0</v>
          </cell>
          <cell r="U1113" t="str">
            <v>Masinad ja seadmed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</row>
        <row r="1114">
          <cell r="M1114">
            <v>0</v>
          </cell>
          <cell r="O1114">
            <v>0</v>
          </cell>
          <cell r="P1114">
            <v>0</v>
          </cell>
          <cell r="Q1114">
            <v>1110</v>
          </cell>
          <cell r="R1114">
            <v>0</v>
          </cell>
          <cell r="S1114">
            <v>0</v>
          </cell>
          <cell r="T1114">
            <v>0</v>
          </cell>
          <cell r="U1114" t="str">
            <v>Masinad ja seadmed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</row>
        <row r="1115">
          <cell r="M1115">
            <v>0</v>
          </cell>
          <cell r="O1115">
            <v>0</v>
          </cell>
          <cell r="P1115">
            <v>0</v>
          </cell>
          <cell r="Q1115">
            <v>1110</v>
          </cell>
          <cell r="R1115">
            <v>0</v>
          </cell>
          <cell r="S1115">
            <v>0</v>
          </cell>
          <cell r="T1115">
            <v>0</v>
          </cell>
          <cell r="U1115" t="str">
            <v>Masinad ja seadmed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</row>
        <row r="1116">
          <cell r="M1116">
            <v>0</v>
          </cell>
          <cell r="O1116">
            <v>0</v>
          </cell>
          <cell r="P1116">
            <v>0</v>
          </cell>
          <cell r="Q1116">
            <v>1110</v>
          </cell>
          <cell r="R1116">
            <v>0</v>
          </cell>
          <cell r="S1116">
            <v>0</v>
          </cell>
          <cell r="T1116">
            <v>0</v>
          </cell>
          <cell r="U1116" t="str">
            <v>Masinad ja seadmed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</row>
        <row r="1117">
          <cell r="M1117">
            <v>0</v>
          </cell>
          <cell r="O1117">
            <v>0</v>
          </cell>
          <cell r="P1117">
            <v>0</v>
          </cell>
          <cell r="Q1117">
            <v>1110</v>
          </cell>
          <cell r="R1117">
            <v>0</v>
          </cell>
          <cell r="S1117">
            <v>0</v>
          </cell>
          <cell r="T1117">
            <v>0</v>
          </cell>
          <cell r="U1117" t="str">
            <v>Ehitised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</row>
        <row r="1118">
          <cell r="M1118">
            <v>0</v>
          </cell>
          <cell r="O1118">
            <v>0</v>
          </cell>
          <cell r="P1118">
            <v>0</v>
          </cell>
          <cell r="Q1118">
            <v>1110</v>
          </cell>
          <cell r="R1118">
            <v>0</v>
          </cell>
          <cell r="S1118">
            <v>0</v>
          </cell>
          <cell r="T1118">
            <v>0</v>
          </cell>
          <cell r="U1118" t="str">
            <v>Masinad ja seadmed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</row>
        <row r="1119">
          <cell r="M1119">
            <v>0</v>
          </cell>
          <cell r="O1119">
            <v>0</v>
          </cell>
          <cell r="P1119">
            <v>0</v>
          </cell>
          <cell r="Q1119">
            <v>1110</v>
          </cell>
          <cell r="R1119">
            <v>0</v>
          </cell>
          <cell r="S1119">
            <v>0</v>
          </cell>
          <cell r="T1119">
            <v>0</v>
          </cell>
          <cell r="U1119" t="str">
            <v>Rajatised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</row>
        <row r="1120">
          <cell r="M1120">
            <v>0</v>
          </cell>
          <cell r="O1120">
            <v>0</v>
          </cell>
          <cell r="P1120">
            <v>0</v>
          </cell>
          <cell r="Q1120">
            <v>1110</v>
          </cell>
          <cell r="R1120">
            <v>0</v>
          </cell>
          <cell r="S1120">
            <v>0</v>
          </cell>
          <cell r="T1120">
            <v>0</v>
          </cell>
          <cell r="U1120" t="str">
            <v>Masinad ja seadmed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</row>
        <row r="1121">
          <cell r="M1121">
            <v>0</v>
          </cell>
          <cell r="O1121">
            <v>0</v>
          </cell>
          <cell r="P1121">
            <v>0</v>
          </cell>
          <cell r="Q1121">
            <v>1110</v>
          </cell>
          <cell r="R1121">
            <v>0</v>
          </cell>
          <cell r="S1121">
            <v>0</v>
          </cell>
          <cell r="T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</row>
        <row r="1122">
          <cell r="M1122">
            <v>0</v>
          </cell>
          <cell r="O1122">
            <v>0</v>
          </cell>
          <cell r="P1122">
            <v>0</v>
          </cell>
          <cell r="Q1122">
            <v>1110</v>
          </cell>
          <cell r="R1122">
            <v>0</v>
          </cell>
          <cell r="S1122">
            <v>0</v>
          </cell>
          <cell r="T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</row>
        <row r="1123">
          <cell r="M1123">
            <v>11111</v>
          </cell>
          <cell r="N1123">
            <v>0</v>
          </cell>
          <cell r="O1123">
            <v>40</v>
          </cell>
          <cell r="P1123">
            <v>1995</v>
          </cell>
          <cell r="Q1123">
            <v>1111</v>
          </cell>
          <cell r="R1123">
            <v>1111</v>
          </cell>
          <cell r="S1123">
            <v>11111</v>
          </cell>
          <cell r="T1123" t="str">
            <v>Rajatised</v>
          </cell>
          <cell r="U1123" t="str">
            <v>Rajatised</v>
          </cell>
          <cell r="W1123" t="str">
            <v>rajatised</v>
          </cell>
          <cell r="X1123" t="str">
            <v>Hooned ja rajatised</v>
          </cell>
          <cell r="Y1123" t="str">
            <v>Rajatised1995</v>
          </cell>
          <cell r="Z1123" t="str">
            <v>Leikude : veetorustik</v>
          </cell>
        </row>
        <row r="1124">
          <cell r="M1124">
            <v>11112</v>
          </cell>
          <cell r="N1124">
            <v>0</v>
          </cell>
          <cell r="O1124">
            <v>40</v>
          </cell>
          <cell r="P1124">
            <v>1995</v>
          </cell>
          <cell r="Q1124">
            <v>1112</v>
          </cell>
          <cell r="R1124">
            <v>1112</v>
          </cell>
          <cell r="S1124">
            <v>11112</v>
          </cell>
          <cell r="T1124" t="str">
            <v>Rajatised</v>
          </cell>
          <cell r="U1124" t="str">
            <v>Rajatised</v>
          </cell>
          <cell r="W1124" t="str">
            <v>rajatised</v>
          </cell>
          <cell r="X1124" t="str">
            <v>Hooned ja rajatised</v>
          </cell>
          <cell r="Y1124" t="str">
            <v>Rajatised1995</v>
          </cell>
          <cell r="Z1124" t="str">
            <v>Leikude : kanalitorustik</v>
          </cell>
        </row>
        <row r="1125">
          <cell r="M1125">
            <v>0</v>
          </cell>
          <cell r="O1125">
            <v>0</v>
          </cell>
          <cell r="P1125">
            <v>0</v>
          </cell>
          <cell r="Q1125">
            <v>1112</v>
          </cell>
          <cell r="R1125">
            <v>0</v>
          </cell>
          <cell r="S1125">
            <v>0</v>
          </cell>
          <cell r="T1125">
            <v>0</v>
          </cell>
          <cell r="U1125" t="str">
            <v>Masinad ja seadmed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</row>
        <row r="1126">
          <cell r="M1126">
            <v>0</v>
          </cell>
          <cell r="O1126">
            <v>0</v>
          </cell>
          <cell r="P1126">
            <v>0</v>
          </cell>
          <cell r="Q1126">
            <v>1112</v>
          </cell>
          <cell r="R1126">
            <v>0</v>
          </cell>
          <cell r="S1126">
            <v>0</v>
          </cell>
          <cell r="T1126">
            <v>0</v>
          </cell>
          <cell r="U1126" t="str">
            <v>Masinad ja seadmed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</row>
        <row r="1127">
          <cell r="M1127">
            <v>0</v>
          </cell>
          <cell r="O1127">
            <v>0</v>
          </cell>
          <cell r="P1127">
            <v>0</v>
          </cell>
          <cell r="Q1127">
            <v>1112</v>
          </cell>
          <cell r="R1127">
            <v>0</v>
          </cell>
          <cell r="S1127">
            <v>0</v>
          </cell>
          <cell r="T1127">
            <v>0</v>
          </cell>
          <cell r="U1127" t="str">
            <v>Masinad ja seadmed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</row>
        <row r="1128">
          <cell r="M1128">
            <v>0</v>
          </cell>
          <cell r="O1128">
            <v>0</v>
          </cell>
          <cell r="P1128">
            <v>0</v>
          </cell>
          <cell r="Q1128">
            <v>1112</v>
          </cell>
          <cell r="R1128">
            <v>0</v>
          </cell>
          <cell r="S1128">
            <v>0</v>
          </cell>
          <cell r="T1128">
            <v>0</v>
          </cell>
          <cell r="U1128" t="str">
            <v>Masinad ja seadmed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</row>
        <row r="1129">
          <cell r="M1129">
            <v>0</v>
          </cell>
          <cell r="O1129">
            <v>0</v>
          </cell>
          <cell r="P1129">
            <v>0</v>
          </cell>
          <cell r="Q1129">
            <v>1112</v>
          </cell>
          <cell r="R1129">
            <v>0</v>
          </cell>
          <cell r="S1129">
            <v>0</v>
          </cell>
          <cell r="T1129">
            <v>0</v>
          </cell>
          <cell r="U1129" t="str">
            <v>Ehitised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</row>
        <row r="1130">
          <cell r="M1130">
            <v>0</v>
          </cell>
          <cell r="O1130">
            <v>0</v>
          </cell>
          <cell r="P1130">
            <v>0</v>
          </cell>
          <cell r="Q1130">
            <v>1112</v>
          </cell>
          <cell r="R1130">
            <v>0</v>
          </cell>
          <cell r="S1130">
            <v>0</v>
          </cell>
          <cell r="T1130">
            <v>0</v>
          </cell>
          <cell r="U1130" t="str">
            <v>Masinad ja seadmed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</row>
        <row r="1131">
          <cell r="M1131">
            <v>0</v>
          </cell>
          <cell r="O1131">
            <v>0</v>
          </cell>
          <cell r="P1131">
            <v>0</v>
          </cell>
          <cell r="Q1131">
            <v>1112</v>
          </cell>
          <cell r="R1131">
            <v>0</v>
          </cell>
          <cell r="S1131">
            <v>0</v>
          </cell>
          <cell r="T1131">
            <v>0</v>
          </cell>
          <cell r="U1131" t="str">
            <v>Rajatised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</row>
        <row r="1132">
          <cell r="M1132">
            <v>0</v>
          </cell>
          <cell r="O1132">
            <v>0</v>
          </cell>
          <cell r="P1132">
            <v>0</v>
          </cell>
          <cell r="Q1132">
            <v>1112</v>
          </cell>
          <cell r="R1132">
            <v>0</v>
          </cell>
          <cell r="S1132">
            <v>0</v>
          </cell>
          <cell r="T1132">
            <v>0</v>
          </cell>
          <cell r="U1132" t="str">
            <v>Masinad ja seadmed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</row>
        <row r="1133">
          <cell r="M1133">
            <v>0</v>
          </cell>
          <cell r="O1133">
            <v>0</v>
          </cell>
          <cell r="P1133">
            <v>0</v>
          </cell>
          <cell r="Q1133">
            <v>1112</v>
          </cell>
          <cell r="R1133">
            <v>0</v>
          </cell>
          <cell r="S1133">
            <v>0</v>
          </cell>
          <cell r="T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</row>
        <row r="1134">
          <cell r="M1134">
            <v>0</v>
          </cell>
          <cell r="O1134">
            <v>0</v>
          </cell>
          <cell r="P1134">
            <v>0</v>
          </cell>
          <cell r="Q1134">
            <v>1112</v>
          </cell>
          <cell r="R1134">
            <v>0</v>
          </cell>
          <cell r="S1134">
            <v>0</v>
          </cell>
          <cell r="T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</row>
        <row r="1135">
          <cell r="M1135">
            <v>11113</v>
          </cell>
          <cell r="N1135">
            <v>15012000</v>
          </cell>
          <cell r="O1135">
            <v>40</v>
          </cell>
          <cell r="P1135">
            <v>1995</v>
          </cell>
          <cell r="Q1135">
            <v>1113</v>
          </cell>
          <cell r="R1135">
            <v>1113</v>
          </cell>
          <cell r="S1135">
            <v>11113</v>
          </cell>
          <cell r="T1135" t="str">
            <v>Rajatised</v>
          </cell>
          <cell r="U1135" t="str">
            <v>Rajatised</v>
          </cell>
          <cell r="W1135" t="str">
            <v>rajatised</v>
          </cell>
          <cell r="X1135" t="str">
            <v>Hooned ja rajatised</v>
          </cell>
          <cell r="Y1135" t="str">
            <v>Rajatised1995</v>
          </cell>
          <cell r="Z1135" t="str">
            <v>Kadrina : veetorustik</v>
          </cell>
        </row>
        <row r="1136">
          <cell r="M1136">
            <v>11114</v>
          </cell>
          <cell r="N1136">
            <v>30184000</v>
          </cell>
          <cell r="O1136">
            <v>40</v>
          </cell>
          <cell r="P1136">
            <v>2000</v>
          </cell>
          <cell r="Q1136">
            <v>1114</v>
          </cell>
          <cell r="R1136">
            <v>1114</v>
          </cell>
          <cell r="S1136">
            <v>11114</v>
          </cell>
          <cell r="T1136" t="str">
            <v>Rajatised</v>
          </cell>
          <cell r="U1136" t="str">
            <v>Rajatised</v>
          </cell>
          <cell r="W1136" t="str">
            <v>rajatised</v>
          </cell>
          <cell r="X1136" t="str">
            <v>Hooned ja rajatised</v>
          </cell>
          <cell r="Y1136" t="str">
            <v>Rajatised2000</v>
          </cell>
          <cell r="Z1136" t="str">
            <v>Kadrina : kanalitorustik</v>
          </cell>
        </row>
        <row r="1137">
          <cell r="M1137">
            <v>11115</v>
          </cell>
          <cell r="N1137">
            <v>15012000</v>
          </cell>
          <cell r="O1137">
            <v>40</v>
          </cell>
          <cell r="P1137">
            <v>1987</v>
          </cell>
          <cell r="Q1137">
            <v>1115</v>
          </cell>
          <cell r="R1137">
            <v>1115</v>
          </cell>
          <cell r="S1137">
            <v>11115</v>
          </cell>
          <cell r="T1137" t="str">
            <v>Rajatised</v>
          </cell>
          <cell r="U1137" t="str">
            <v>Rajatised</v>
          </cell>
          <cell r="W1137" t="str">
            <v>masinad ja seadmed</v>
          </cell>
          <cell r="X1137" t="str">
            <v>Hooned ja rajatised</v>
          </cell>
          <cell r="Y1137" t="str">
            <v>Rajatised1987</v>
          </cell>
          <cell r="Z1137" t="str">
            <v>Kadrina : veetorustik</v>
          </cell>
        </row>
        <row r="1138">
          <cell r="M1138">
            <v>0</v>
          </cell>
          <cell r="O1138">
            <v>0</v>
          </cell>
          <cell r="P1138">
            <v>0</v>
          </cell>
          <cell r="Q1138">
            <v>1115</v>
          </cell>
          <cell r="R1138">
            <v>0</v>
          </cell>
          <cell r="S1138">
            <v>0</v>
          </cell>
          <cell r="T1138">
            <v>0</v>
          </cell>
          <cell r="U1138" t="str">
            <v>Masinad ja seadmed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</row>
        <row r="1139">
          <cell r="M1139">
            <v>0</v>
          </cell>
          <cell r="O1139">
            <v>0</v>
          </cell>
          <cell r="P1139">
            <v>0</v>
          </cell>
          <cell r="Q1139">
            <v>1115</v>
          </cell>
          <cell r="R1139">
            <v>0</v>
          </cell>
          <cell r="S1139">
            <v>0</v>
          </cell>
          <cell r="T1139">
            <v>0</v>
          </cell>
          <cell r="U1139" t="str">
            <v>Masinad ja seadmed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</row>
        <row r="1140">
          <cell r="M1140">
            <v>0</v>
          </cell>
          <cell r="O1140">
            <v>0</v>
          </cell>
          <cell r="P1140">
            <v>0</v>
          </cell>
          <cell r="Q1140">
            <v>1115</v>
          </cell>
          <cell r="R1140">
            <v>0</v>
          </cell>
          <cell r="S1140">
            <v>0</v>
          </cell>
          <cell r="T1140">
            <v>0</v>
          </cell>
          <cell r="U1140" t="str">
            <v>Masinad ja seadmed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</row>
        <row r="1141">
          <cell r="M1141">
            <v>0</v>
          </cell>
          <cell r="O1141">
            <v>0</v>
          </cell>
          <cell r="P1141">
            <v>0</v>
          </cell>
          <cell r="Q1141">
            <v>1115</v>
          </cell>
          <cell r="R1141">
            <v>0</v>
          </cell>
          <cell r="S1141">
            <v>0</v>
          </cell>
          <cell r="T1141">
            <v>0</v>
          </cell>
          <cell r="U1141" t="str">
            <v>Ehitised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</row>
        <row r="1142">
          <cell r="M1142">
            <v>11116</v>
          </cell>
          <cell r="N1142">
            <v>1200000</v>
          </cell>
          <cell r="O1142">
            <v>15</v>
          </cell>
          <cell r="P1142">
            <v>2005</v>
          </cell>
          <cell r="Q1142">
            <v>1116</v>
          </cell>
          <cell r="R1142">
            <v>1116</v>
          </cell>
          <cell r="S1142">
            <v>11116</v>
          </cell>
          <cell r="T1142" t="str">
            <v>Masinad ja seadmed</v>
          </cell>
          <cell r="U1142" t="str">
            <v>Masinad ja seadmed</v>
          </cell>
          <cell r="W1142" t="str">
            <v>masinad ja seadmed</v>
          </cell>
          <cell r="X1142" t="str">
            <v>Masinad ja seadmed</v>
          </cell>
          <cell r="Y1142" t="str">
            <v>Masinad ja seadmed2005</v>
          </cell>
          <cell r="Z1142" t="str">
            <v>Kadrina : kanali-pumplad</v>
          </cell>
        </row>
        <row r="1143">
          <cell r="M1143">
            <v>11117</v>
          </cell>
          <cell r="N1143">
            <v>600000</v>
          </cell>
          <cell r="O1143">
            <v>40</v>
          </cell>
          <cell r="P1143">
            <v>1995</v>
          </cell>
          <cell r="Q1143">
            <v>1117</v>
          </cell>
          <cell r="R1143">
            <v>1117</v>
          </cell>
          <cell r="S1143">
            <v>11117</v>
          </cell>
          <cell r="T1143" t="str">
            <v>Rajatised</v>
          </cell>
          <cell r="U1143" t="str">
            <v>Rajatised</v>
          </cell>
          <cell r="W1143" t="str">
            <v>rajatised</v>
          </cell>
          <cell r="X1143" t="str">
            <v>Hooned ja rajatised</v>
          </cell>
          <cell r="Y1143" t="str">
            <v>Rajatised1995</v>
          </cell>
          <cell r="Z1143" t="str">
            <v>Kadrina : sadeveetorustikud</v>
          </cell>
        </row>
        <row r="1144">
          <cell r="M1144">
            <v>0</v>
          </cell>
          <cell r="O1144">
            <v>0</v>
          </cell>
          <cell r="P1144">
            <v>0</v>
          </cell>
          <cell r="Q1144">
            <v>1117</v>
          </cell>
          <cell r="R1144">
            <v>0</v>
          </cell>
          <cell r="S1144">
            <v>0</v>
          </cell>
          <cell r="T1144">
            <v>0</v>
          </cell>
          <cell r="U1144" t="str">
            <v>Masinad ja seadmed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</row>
        <row r="1145">
          <cell r="M1145">
            <v>0</v>
          </cell>
          <cell r="O1145">
            <v>0</v>
          </cell>
          <cell r="P1145">
            <v>0</v>
          </cell>
          <cell r="Q1145">
            <v>1117</v>
          </cell>
          <cell r="R1145">
            <v>0</v>
          </cell>
          <cell r="S1145">
            <v>0</v>
          </cell>
          <cell r="T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</row>
        <row r="1146">
          <cell r="M1146">
            <v>0</v>
          </cell>
          <cell r="O1146">
            <v>0</v>
          </cell>
          <cell r="P1146">
            <v>0</v>
          </cell>
          <cell r="Q1146">
            <v>1117</v>
          </cell>
          <cell r="R1146">
            <v>0</v>
          </cell>
          <cell r="S1146">
            <v>0</v>
          </cell>
          <cell r="T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</row>
        <row r="1147">
          <cell r="M1147">
            <v>0</v>
          </cell>
          <cell r="O1147">
            <v>0</v>
          </cell>
          <cell r="P1147">
            <v>0</v>
          </cell>
          <cell r="Q1147">
            <v>1117</v>
          </cell>
          <cell r="R1147">
            <v>0</v>
          </cell>
          <cell r="S1147">
            <v>0</v>
          </cell>
          <cell r="T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</row>
        <row r="1148">
          <cell r="M1148">
            <v>11118</v>
          </cell>
          <cell r="N1148">
            <v>14175000</v>
          </cell>
          <cell r="O1148">
            <v>40</v>
          </cell>
          <cell r="P1148">
            <v>1985</v>
          </cell>
          <cell r="Q1148">
            <v>1118</v>
          </cell>
          <cell r="R1148">
            <v>1118</v>
          </cell>
          <cell r="S1148">
            <v>11118</v>
          </cell>
          <cell r="T1148" t="str">
            <v>Rajatised</v>
          </cell>
          <cell r="U1148" t="str">
            <v>Rajatised</v>
          </cell>
          <cell r="W1148" t="str">
            <v>rajatised</v>
          </cell>
          <cell r="X1148" t="str">
            <v>Hooned ja rajatised</v>
          </cell>
          <cell r="Y1148" t="str">
            <v>Rajatised1985</v>
          </cell>
          <cell r="Z1148" t="str">
            <v>Tamsalu+Sääse : veetorustik</v>
          </cell>
        </row>
        <row r="1149">
          <cell r="M1149">
            <v>11119</v>
          </cell>
          <cell r="N1149">
            <v>14490000</v>
          </cell>
          <cell r="O1149">
            <v>40</v>
          </cell>
          <cell r="P1149">
            <v>1995</v>
          </cell>
          <cell r="Q1149">
            <v>1119</v>
          </cell>
          <cell r="R1149">
            <v>1119</v>
          </cell>
          <cell r="S1149">
            <v>11119</v>
          </cell>
          <cell r="T1149" t="str">
            <v>Rajatised</v>
          </cell>
          <cell r="U1149" t="str">
            <v>Rajatised</v>
          </cell>
          <cell r="W1149" t="str">
            <v>rajatised</v>
          </cell>
          <cell r="X1149" t="str">
            <v>Hooned ja rajatised</v>
          </cell>
          <cell r="Y1149" t="str">
            <v>Rajatised1995</v>
          </cell>
          <cell r="Z1149" t="str">
            <v>Tamsalu+Sääse : kanalitorustik</v>
          </cell>
        </row>
        <row r="1150">
          <cell r="M1150">
            <v>11120</v>
          </cell>
          <cell r="N1150">
            <v>14175000</v>
          </cell>
          <cell r="O1150">
            <v>40</v>
          </cell>
          <cell r="P1150">
            <v>2000</v>
          </cell>
          <cell r="Q1150">
            <v>1120</v>
          </cell>
          <cell r="R1150">
            <v>1120</v>
          </cell>
          <cell r="S1150">
            <v>11120</v>
          </cell>
          <cell r="T1150" t="str">
            <v>Rajatised</v>
          </cell>
          <cell r="U1150" t="str">
            <v>Rajatised</v>
          </cell>
          <cell r="W1150" t="str">
            <v>rajatised</v>
          </cell>
          <cell r="X1150" t="str">
            <v>Hooned ja rajatised</v>
          </cell>
          <cell r="Y1150" t="str">
            <v>Rajatised2000</v>
          </cell>
          <cell r="Z1150" t="str">
            <v>Tamsalu+Sääse : veetorustik</v>
          </cell>
        </row>
        <row r="1151">
          <cell r="M1151">
            <v>11121</v>
          </cell>
          <cell r="N1151">
            <v>14490000</v>
          </cell>
          <cell r="O1151">
            <v>40</v>
          </cell>
          <cell r="P1151">
            <v>2000</v>
          </cell>
          <cell r="Q1151">
            <v>1121</v>
          </cell>
          <cell r="R1151">
            <v>1121</v>
          </cell>
          <cell r="S1151">
            <v>11121</v>
          </cell>
          <cell r="T1151" t="str">
            <v>Rajatised</v>
          </cell>
          <cell r="U1151" t="str">
            <v>Rajatised</v>
          </cell>
          <cell r="W1151" t="str">
            <v>rajatised</v>
          </cell>
          <cell r="X1151" t="str">
            <v>Hooned ja rajatised</v>
          </cell>
          <cell r="Y1151" t="str">
            <v>Rajatised2000</v>
          </cell>
          <cell r="Z1151" t="str">
            <v>Tamsalu+Sääse : kanalitorustik</v>
          </cell>
        </row>
        <row r="1152">
          <cell r="M1152">
            <v>11122</v>
          </cell>
          <cell r="N1152">
            <v>28350000</v>
          </cell>
          <cell r="O1152">
            <v>40</v>
          </cell>
          <cell r="P1152">
            <v>2005</v>
          </cell>
          <cell r="Q1152">
            <v>1122</v>
          </cell>
          <cell r="R1152">
            <v>1122</v>
          </cell>
          <cell r="S1152">
            <v>11122</v>
          </cell>
          <cell r="T1152" t="str">
            <v>Rajatised</v>
          </cell>
          <cell r="U1152" t="str">
            <v>Rajatised</v>
          </cell>
          <cell r="W1152" t="str">
            <v>rajatised</v>
          </cell>
          <cell r="X1152" t="str">
            <v>Hooned ja rajatised</v>
          </cell>
          <cell r="Y1152" t="str">
            <v>Rajatised2005</v>
          </cell>
          <cell r="Z1152" t="str">
            <v>Tamsalu+Sääse : veetorustik</v>
          </cell>
        </row>
        <row r="1153">
          <cell r="M1153">
            <v>11123</v>
          </cell>
          <cell r="N1153">
            <v>28980000</v>
          </cell>
          <cell r="O1153">
            <v>40</v>
          </cell>
          <cell r="P1153">
            <v>2005</v>
          </cell>
          <cell r="Q1153">
            <v>1123</v>
          </cell>
          <cell r="R1153">
            <v>1123</v>
          </cell>
          <cell r="S1153">
            <v>11123</v>
          </cell>
          <cell r="T1153" t="str">
            <v>Rajatised</v>
          </cell>
          <cell r="U1153" t="str">
            <v>Rajatised</v>
          </cell>
          <cell r="W1153" t="str">
            <v>rajatised</v>
          </cell>
          <cell r="X1153" t="str">
            <v>Hooned ja rajatised</v>
          </cell>
          <cell r="Y1153" t="str">
            <v>Rajatised2005</v>
          </cell>
          <cell r="Z1153" t="str">
            <v>Tamsalu+Sääse : kanalitorustik</v>
          </cell>
        </row>
        <row r="1154">
          <cell r="M1154">
            <v>11124</v>
          </cell>
          <cell r="N1154">
            <v>600000</v>
          </cell>
          <cell r="O1154">
            <v>15</v>
          </cell>
          <cell r="P1154">
            <v>1994</v>
          </cell>
          <cell r="Q1154">
            <v>1124</v>
          </cell>
          <cell r="R1154">
            <v>1124</v>
          </cell>
          <cell r="S1154">
            <v>11124</v>
          </cell>
          <cell r="T1154" t="str">
            <v>Masinad ja seadmed</v>
          </cell>
          <cell r="U1154" t="str">
            <v>Masinad ja seadmed</v>
          </cell>
          <cell r="W1154" t="str">
            <v>masinad ja seadmed</v>
          </cell>
          <cell r="X1154" t="str">
            <v>Masinad ja seadmed</v>
          </cell>
          <cell r="Y1154" t="str">
            <v>Masinad ja seadmed1994</v>
          </cell>
          <cell r="Z1154" t="str">
            <v>Tamsalu+Sääse : puurkaev-pumplad</v>
          </cell>
        </row>
        <row r="1155">
          <cell r="M1155">
            <v>11125</v>
          </cell>
          <cell r="N1155">
            <v>303068</v>
          </cell>
          <cell r="O1155">
            <v>15</v>
          </cell>
          <cell r="P1155">
            <v>1994</v>
          </cell>
          <cell r="Q1155">
            <v>1125</v>
          </cell>
          <cell r="R1155">
            <v>1125</v>
          </cell>
          <cell r="S1155">
            <v>11125</v>
          </cell>
          <cell r="T1155" t="str">
            <v>Masinad ja seadmed</v>
          </cell>
          <cell r="U1155" t="str">
            <v>Masinad ja seadmed</v>
          </cell>
          <cell r="W1155" t="str">
            <v>masinad ja seadmed</v>
          </cell>
          <cell r="X1155" t="str">
            <v>Masinad ja seadmed</v>
          </cell>
          <cell r="Y1155" t="str">
            <v>Masinad ja seadmed1994</v>
          </cell>
          <cell r="Z1155" t="str">
            <v>Tamsalu+Sääse : astmepumplad</v>
          </cell>
        </row>
        <row r="1156">
          <cell r="M1156">
            <v>11126</v>
          </cell>
          <cell r="N1156">
            <v>665114</v>
          </cell>
          <cell r="O1156">
            <v>40</v>
          </cell>
          <cell r="P1156">
            <v>1994</v>
          </cell>
          <cell r="Q1156">
            <v>1126</v>
          </cell>
          <cell r="R1156">
            <v>1126</v>
          </cell>
          <cell r="S1156">
            <v>11126</v>
          </cell>
          <cell r="T1156" t="str">
            <v>Rajatised</v>
          </cell>
          <cell r="U1156" t="str">
            <v>Rajatised</v>
          </cell>
          <cell r="W1156" t="str">
            <v>rajatised</v>
          </cell>
          <cell r="X1156" t="str">
            <v>Hooned ja rajatised</v>
          </cell>
          <cell r="Y1156" t="str">
            <v>Rajatised1994</v>
          </cell>
          <cell r="Z1156" t="str">
            <v>Tamsalu+Sääse : veetöötlusjaamad</v>
          </cell>
        </row>
        <row r="1157">
          <cell r="M1157">
            <v>11127</v>
          </cell>
          <cell r="N1157">
            <v>2074050</v>
          </cell>
          <cell r="O1157">
            <v>15</v>
          </cell>
          <cell r="P1157">
            <v>1999</v>
          </cell>
          <cell r="Q1157">
            <v>1127</v>
          </cell>
          <cell r="R1157">
            <v>1127</v>
          </cell>
          <cell r="S1157">
            <v>11127</v>
          </cell>
          <cell r="T1157" t="str">
            <v>Masinad ja seadmed</v>
          </cell>
          <cell r="U1157" t="str">
            <v>Masinad ja seadmed</v>
          </cell>
          <cell r="W1157" t="str">
            <v>masinad ja seadmed</v>
          </cell>
          <cell r="X1157" t="str">
            <v>Masinad ja seadmed</v>
          </cell>
          <cell r="Y1157" t="str">
            <v>Masinad ja seadmed1999</v>
          </cell>
          <cell r="Z1157" t="str">
            <v>Tamsalu+Sääse : RVP, lühiaj osa</v>
          </cell>
        </row>
        <row r="1158">
          <cell r="M1158">
            <v>11128</v>
          </cell>
          <cell r="N1158">
            <v>4806183</v>
          </cell>
          <cell r="O1158">
            <v>40</v>
          </cell>
          <cell r="P1158">
            <v>1999</v>
          </cell>
          <cell r="Q1158">
            <v>1128</v>
          </cell>
          <cell r="R1158">
            <v>1128</v>
          </cell>
          <cell r="S1158">
            <v>11128</v>
          </cell>
          <cell r="T1158" t="str">
            <v>Ehitised</v>
          </cell>
          <cell r="U1158" t="str">
            <v>Ehitised</v>
          </cell>
          <cell r="W1158" t="str">
            <v>hooned</v>
          </cell>
          <cell r="X1158" t="str">
            <v>Hooned ja rajatised</v>
          </cell>
          <cell r="Y1158" t="str">
            <v>Ehitised1999</v>
          </cell>
          <cell r="Z1158" t="str">
            <v>Tamsalu+Sääse : RVP, pikaaj osa</v>
          </cell>
        </row>
        <row r="1159">
          <cell r="M1159">
            <v>11129</v>
          </cell>
          <cell r="N1159">
            <v>1800000</v>
          </cell>
          <cell r="O1159">
            <v>15</v>
          </cell>
          <cell r="P1159">
            <v>2005</v>
          </cell>
          <cell r="Q1159">
            <v>1129</v>
          </cell>
          <cell r="R1159">
            <v>1129</v>
          </cell>
          <cell r="S1159">
            <v>11129</v>
          </cell>
          <cell r="T1159" t="str">
            <v>Masinad ja seadmed</v>
          </cell>
          <cell r="U1159" t="str">
            <v>Masinad ja seadmed</v>
          </cell>
          <cell r="W1159" t="str">
            <v>masinad ja seadmed</v>
          </cell>
          <cell r="X1159" t="str">
            <v>Masinad ja seadmed</v>
          </cell>
          <cell r="Y1159" t="str">
            <v>Masinad ja seadmed2005</v>
          </cell>
          <cell r="Z1159" t="str">
            <v>Tamsalu+Sääse : kanali-pumplad</v>
          </cell>
        </row>
        <row r="1160">
          <cell r="M1160">
            <v>11130</v>
          </cell>
          <cell r="N1160">
            <v>2100000</v>
          </cell>
          <cell r="O1160">
            <v>40</v>
          </cell>
          <cell r="P1160">
            <v>2006</v>
          </cell>
          <cell r="Q1160">
            <v>1130</v>
          </cell>
          <cell r="R1160">
            <v>1130</v>
          </cell>
          <cell r="S1160">
            <v>11130</v>
          </cell>
          <cell r="T1160" t="str">
            <v>Rajatised</v>
          </cell>
          <cell r="U1160" t="str">
            <v>Rajatised</v>
          </cell>
          <cell r="W1160" t="str">
            <v>rajatised</v>
          </cell>
          <cell r="X1160" t="str">
            <v>Hooned ja rajatised</v>
          </cell>
          <cell r="Y1160" t="str">
            <v>Rajatised2006</v>
          </cell>
          <cell r="Z1160" t="str">
            <v>Tamsalu+Sääse : sadeveetorustikud</v>
          </cell>
        </row>
        <row r="1161">
          <cell r="M1161">
            <v>11131</v>
          </cell>
          <cell r="N1161">
            <v>150000</v>
          </cell>
          <cell r="O1161">
            <v>15</v>
          </cell>
          <cell r="P1161">
            <v>2006</v>
          </cell>
          <cell r="Q1161">
            <v>1131</v>
          </cell>
          <cell r="R1161">
            <v>1131</v>
          </cell>
          <cell r="S1161">
            <v>11131</v>
          </cell>
          <cell r="T1161" t="str">
            <v>Masinad ja seadmed</v>
          </cell>
          <cell r="U1161" t="str">
            <v>Masinad ja seadmed</v>
          </cell>
          <cell r="W1161" t="str">
            <v>masinad ja seadmed</v>
          </cell>
          <cell r="X1161" t="str">
            <v>Masinad ja seadmed</v>
          </cell>
          <cell r="Y1161" t="str">
            <v>Masinad ja seadmed2006</v>
          </cell>
          <cell r="Z1161" t="str">
            <v>Tamsalu+Sääse : sadeveepumplad</v>
          </cell>
        </row>
        <row r="1162">
          <cell r="M1162">
            <v>0</v>
          </cell>
          <cell r="O1162">
            <v>0</v>
          </cell>
          <cell r="P1162">
            <v>0</v>
          </cell>
          <cell r="Q1162">
            <v>1131</v>
          </cell>
          <cell r="R1162">
            <v>0</v>
          </cell>
          <cell r="S1162">
            <v>0</v>
          </cell>
          <cell r="T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</row>
        <row r="1163">
          <cell r="M1163">
            <v>0</v>
          </cell>
          <cell r="O1163">
            <v>0</v>
          </cell>
          <cell r="P1163">
            <v>0</v>
          </cell>
          <cell r="Q1163">
            <v>1131</v>
          </cell>
          <cell r="R1163">
            <v>0</v>
          </cell>
          <cell r="S1163">
            <v>0</v>
          </cell>
          <cell r="T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</row>
        <row r="1164">
          <cell r="M1164">
            <v>0</v>
          </cell>
          <cell r="O1164">
            <v>0</v>
          </cell>
          <cell r="P1164">
            <v>0</v>
          </cell>
          <cell r="Q1164">
            <v>1131</v>
          </cell>
          <cell r="R1164">
            <v>0</v>
          </cell>
          <cell r="S1164">
            <v>0</v>
          </cell>
          <cell r="T1164">
            <v>0</v>
          </cell>
          <cell r="U1164" t="str">
            <v>Rajatised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</row>
        <row r="1165">
          <cell r="M1165">
            <v>0</v>
          </cell>
          <cell r="O1165">
            <v>0</v>
          </cell>
          <cell r="P1165">
            <v>0</v>
          </cell>
          <cell r="Q1165">
            <v>1131</v>
          </cell>
          <cell r="R1165">
            <v>0</v>
          </cell>
          <cell r="S1165">
            <v>0</v>
          </cell>
          <cell r="T1165">
            <v>0</v>
          </cell>
          <cell r="U1165" t="str">
            <v>Rajatised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</row>
        <row r="1166">
          <cell r="M1166">
            <v>0</v>
          </cell>
          <cell r="O1166">
            <v>0</v>
          </cell>
          <cell r="P1166">
            <v>0</v>
          </cell>
          <cell r="Q1166">
            <v>1131</v>
          </cell>
          <cell r="R1166">
            <v>0</v>
          </cell>
          <cell r="S1166">
            <v>0</v>
          </cell>
          <cell r="T1166">
            <v>0</v>
          </cell>
          <cell r="U1166" t="str">
            <v>Masinad ja seadmed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</row>
        <row r="1167">
          <cell r="M1167">
            <v>0</v>
          </cell>
          <cell r="O1167">
            <v>0</v>
          </cell>
          <cell r="P1167">
            <v>0</v>
          </cell>
          <cell r="Q1167">
            <v>1131</v>
          </cell>
          <cell r="R1167">
            <v>0</v>
          </cell>
          <cell r="S1167">
            <v>0</v>
          </cell>
          <cell r="T1167">
            <v>0</v>
          </cell>
          <cell r="U1167" t="str">
            <v>Masinad ja seadmed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</row>
        <row r="1168">
          <cell r="M1168">
            <v>0</v>
          </cell>
          <cell r="O1168">
            <v>0</v>
          </cell>
          <cell r="P1168">
            <v>0</v>
          </cell>
          <cell r="Q1168">
            <v>1131</v>
          </cell>
          <cell r="R1168">
            <v>0</v>
          </cell>
          <cell r="S1168">
            <v>0</v>
          </cell>
          <cell r="T1168">
            <v>0</v>
          </cell>
          <cell r="U1168" t="str">
            <v>Masinad ja seadmed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</row>
        <row r="1169">
          <cell r="M1169">
            <v>11132</v>
          </cell>
          <cell r="N1169">
            <v>881644</v>
          </cell>
          <cell r="O1169">
            <v>15</v>
          </cell>
          <cell r="P1169">
            <v>2006</v>
          </cell>
          <cell r="Q1169">
            <v>1132</v>
          </cell>
          <cell r="R1169">
            <v>1132</v>
          </cell>
          <cell r="S1169">
            <v>11132</v>
          </cell>
          <cell r="T1169" t="str">
            <v>Masinad ja seadmed</v>
          </cell>
          <cell r="U1169" t="str">
            <v>Masinad ja seadmed</v>
          </cell>
          <cell r="W1169" t="str">
            <v>masinad ja seadmed</v>
          </cell>
          <cell r="X1169" t="str">
            <v>Masinad ja seadmed</v>
          </cell>
          <cell r="Y1169" t="str">
            <v>Masinad ja seadmed2006</v>
          </cell>
          <cell r="Z1169" t="str">
            <v>Porkuni : RVP, lühiaj osa</v>
          </cell>
        </row>
        <row r="1170">
          <cell r="M1170">
            <v>11133</v>
          </cell>
          <cell r="N1170">
            <v>881644</v>
          </cell>
          <cell r="O1170">
            <v>40</v>
          </cell>
          <cell r="P1170">
            <v>2006</v>
          </cell>
          <cell r="Q1170">
            <v>1133</v>
          </cell>
          <cell r="R1170">
            <v>1133</v>
          </cell>
          <cell r="S1170">
            <v>11133</v>
          </cell>
          <cell r="T1170" t="str">
            <v>Ehitised</v>
          </cell>
          <cell r="U1170" t="str">
            <v>Ehitised</v>
          </cell>
          <cell r="W1170" t="str">
            <v>hooned</v>
          </cell>
          <cell r="X1170" t="str">
            <v>Hooned ja rajatised</v>
          </cell>
          <cell r="Y1170" t="str">
            <v>Ehitised2006</v>
          </cell>
          <cell r="Z1170" t="str">
            <v>Porkuni : RVP, pikaaj osa</v>
          </cell>
        </row>
        <row r="1171">
          <cell r="M1171">
            <v>11134</v>
          </cell>
          <cell r="N1171">
            <v>300000</v>
          </cell>
          <cell r="O1171">
            <v>15</v>
          </cell>
          <cell r="P1171">
            <v>2000</v>
          </cell>
          <cell r="Q1171">
            <v>1134</v>
          </cell>
          <cell r="R1171">
            <v>1134</v>
          </cell>
          <cell r="S1171">
            <v>11134</v>
          </cell>
          <cell r="T1171" t="str">
            <v>Masinad ja seadmed</v>
          </cell>
          <cell r="U1171" t="str">
            <v>Masinad ja seadmed</v>
          </cell>
          <cell r="W1171" t="str">
            <v>masinad ja seadmed</v>
          </cell>
          <cell r="X1171" t="str">
            <v>Masinad ja seadmed</v>
          </cell>
          <cell r="Y1171" t="str">
            <v>Masinad ja seadmed2000</v>
          </cell>
          <cell r="Z1171" t="str">
            <v>Porkuni : kanali-pumplad</v>
          </cell>
        </row>
        <row r="1172">
          <cell r="M1172">
            <v>0</v>
          </cell>
          <cell r="O1172">
            <v>0</v>
          </cell>
          <cell r="P1172">
            <v>0</v>
          </cell>
          <cell r="Q1172">
            <v>1134</v>
          </cell>
          <cell r="R1172">
            <v>0</v>
          </cell>
          <cell r="S1172">
            <v>0</v>
          </cell>
          <cell r="T1172">
            <v>0</v>
          </cell>
          <cell r="U1172" t="str">
            <v>Rajatised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</row>
        <row r="1173">
          <cell r="M1173">
            <v>0</v>
          </cell>
          <cell r="O1173">
            <v>0</v>
          </cell>
          <cell r="P1173">
            <v>0</v>
          </cell>
          <cell r="Q1173">
            <v>1134</v>
          </cell>
          <cell r="R1173">
            <v>0</v>
          </cell>
          <cell r="S1173">
            <v>0</v>
          </cell>
          <cell r="T1173">
            <v>0</v>
          </cell>
          <cell r="U1173" t="str">
            <v>Masinad ja seadmed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</row>
        <row r="1174">
          <cell r="M1174">
            <v>0</v>
          </cell>
          <cell r="O1174">
            <v>0</v>
          </cell>
          <cell r="P1174">
            <v>0</v>
          </cell>
          <cell r="Q1174">
            <v>1134</v>
          </cell>
          <cell r="R1174">
            <v>0</v>
          </cell>
          <cell r="S1174">
            <v>0</v>
          </cell>
          <cell r="T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</row>
        <row r="1175">
          <cell r="M1175">
            <v>0</v>
          </cell>
          <cell r="O1175">
            <v>0</v>
          </cell>
          <cell r="P1175">
            <v>0</v>
          </cell>
          <cell r="Q1175">
            <v>1134</v>
          </cell>
          <cell r="R1175">
            <v>0</v>
          </cell>
          <cell r="S1175">
            <v>0</v>
          </cell>
          <cell r="T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</row>
        <row r="1176">
          <cell r="M1176">
            <v>11135</v>
          </cell>
          <cell r="N1176">
            <v>7020000</v>
          </cell>
          <cell r="O1176">
            <v>40</v>
          </cell>
          <cell r="P1176">
            <v>2006</v>
          </cell>
          <cell r="Q1176">
            <v>1135</v>
          </cell>
          <cell r="R1176">
            <v>1135</v>
          </cell>
          <cell r="S1176">
            <v>11135</v>
          </cell>
          <cell r="T1176" t="str">
            <v>Rajatised</v>
          </cell>
          <cell r="U1176" t="str">
            <v>Rajatised</v>
          </cell>
          <cell r="W1176" t="str">
            <v>rajatised</v>
          </cell>
          <cell r="X1176" t="str">
            <v>Hooned ja rajatised</v>
          </cell>
          <cell r="Y1176" t="str">
            <v>Rajatised2006</v>
          </cell>
          <cell r="Z1176" t="str">
            <v>Vajangu : veetorustik</v>
          </cell>
        </row>
        <row r="1177">
          <cell r="M1177">
            <v>0</v>
          </cell>
          <cell r="O1177">
            <v>0</v>
          </cell>
          <cell r="P1177">
            <v>0</v>
          </cell>
          <cell r="Q1177">
            <v>1135</v>
          </cell>
          <cell r="R1177">
            <v>0</v>
          </cell>
          <cell r="S1177">
            <v>0</v>
          </cell>
          <cell r="T1177">
            <v>0</v>
          </cell>
          <cell r="U1177" t="str">
            <v>Rajatised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</row>
        <row r="1178">
          <cell r="M1178">
            <v>0</v>
          </cell>
          <cell r="O1178">
            <v>0</v>
          </cell>
          <cell r="P1178">
            <v>0</v>
          </cell>
          <cell r="Q1178">
            <v>1135</v>
          </cell>
          <cell r="R1178">
            <v>0</v>
          </cell>
          <cell r="S1178">
            <v>0</v>
          </cell>
          <cell r="T1178">
            <v>0</v>
          </cell>
          <cell r="U1178" t="str">
            <v>Masinad ja seadmed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</row>
        <row r="1179">
          <cell r="M1179">
            <v>0</v>
          </cell>
          <cell r="O1179">
            <v>0</v>
          </cell>
          <cell r="P1179">
            <v>0</v>
          </cell>
          <cell r="Q1179">
            <v>1135</v>
          </cell>
          <cell r="R1179">
            <v>0</v>
          </cell>
          <cell r="S1179">
            <v>0</v>
          </cell>
          <cell r="T1179">
            <v>0</v>
          </cell>
          <cell r="U1179" t="str">
            <v>Masinad ja seadmed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</row>
        <row r="1180">
          <cell r="M1180">
            <v>0</v>
          </cell>
          <cell r="O1180">
            <v>0</v>
          </cell>
          <cell r="P1180">
            <v>0</v>
          </cell>
          <cell r="Q1180">
            <v>1135</v>
          </cell>
          <cell r="R1180">
            <v>0</v>
          </cell>
          <cell r="S1180">
            <v>0</v>
          </cell>
          <cell r="T1180">
            <v>0</v>
          </cell>
          <cell r="U1180" t="str">
            <v>Masinad ja seadmed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</row>
        <row r="1181">
          <cell r="M1181">
            <v>11136</v>
          </cell>
          <cell r="N1181">
            <v>600000</v>
          </cell>
          <cell r="O1181">
            <v>15</v>
          </cell>
          <cell r="P1181">
            <v>2005</v>
          </cell>
          <cell r="Q1181">
            <v>1136</v>
          </cell>
          <cell r="R1181">
            <v>1136</v>
          </cell>
          <cell r="S1181">
            <v>11136</v>
          </cell>
          <cell r="T1181" t="str">
            <v>Masinad ja seadmed</v>
          </cell>
          <cell r="U1181" t="str">
            <v>Masinad ja seadmed</v>
          </cell>
          <cell r="W1181" t="str">
            <v>masinad ja seadmed</v>
          </cell>
          <cell r="X1181" t="str">
            <v>Masinad ja seadmed</v>
          </cell>
          <cell r="Y1181" t="str">
            <v>Masinad ja seadmed2005</v>
          </cell>
          <cell r="Z1181" t="str">
            <v>Vajangu : RVP, lühiaj osa</v>
          </cell>
        </row>
        <row r="1182">
          <cell r="M1182">
            <v>11137</v>
          </cell>
          <cell r="N1182">
            <v>600000</v>
          </cell>
          <cell r="O1182">
            <v>40</v>
          </cell>
          <cell r="P1182">
            <v>2005</v>
          </cell>
          <cell r="Q1182">
            <v>1137</v>
          </cell>
          <cell r="R1182">
            <v>1137</v>
          </cell>
          <cell r="S1182">
            <v>11137</v>
          </cell>
          <cell r="T1182" t="str">
            <v>Ehitised</v>
          </cell>
          <cell r="U1182" t="str">
            <v>Ehitised</v>
          </cell>
          <cell r="W1182" t="str">
            <v>hooned</v>
          </cell>
          <cell r="X1182" t="str">
            <v>Hooned ja rajatised</v>
          </cell>
          <cell r="Y1182" t="str">
            <v>Ehitised2005</v>
          </cell>
          <cell r="Z1182" t="str">
            <v>Vajangu : RVP, pikaaj osa</v>
          </cell>
        </row>
        <row r="1183">
          <cell r="M1183">
            <v>11138</v>
          </cell>
          <cell r="N1183">
            <v>300000</v>
          </cell>
          <cell r="O1183">
            <v>15</v>
          </cell>
          <cell r="P1183">
            <v>2005</v>
          </cell>
          <cell r="Q1183">
            <v>1138</v>
          </cell>
          <cell r="R1183">
            <v>1138</v>
          </cell>
          <cell r="S1183">
            <v>11138</v>
          </cell>
          <cell r="T1183" t="str">
            <v>Masinad ja seadmed</v>
          </cell>
          <cell r="U1183" t="str">
            <v>Masinad ja seadmed</v>
          </cell>
          <cell r="W1183" t="str">
            <v>masinad ja seadmed</v>
          </cell>
          <cell r="X1183" t="str">
            <v>Masinad ja seadmed</v>
          </cell>
          <cell r="Y1183" t="str">
            <v>Masinad ja seadmed2005</v>
          </cell>
          <cell r="Z1183" t="str">
            <v>Vajangu : kanali-pumplad</v>
          </cell>
        </row>
        <row r="1184">
          <cell r="M1184">
            <v>0</v>
          </cell>
          <cell r="O1184">
            <v>0</v>
          </cell>
          <cell r="P1184">
            <v>0</v>
          </cell>
          <cell r="Q1184">
            <v>1138</v>
          </cell>
          <cell r="R1184">
            <v>0</v>
          </cell>
          <cell r="S1184">
            <v>0</v>
          </cell>
          <cell r="T1184">
            <v>0</v>
          </cell>
          <cell r="U1184" t="str">
            <v>Rajatised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</row>
        <row r="1185">
          <cell r="M1185">
            <v>0</v>
          </cell>
          <cell r="O1185">
            <v>0</v>
          </cell>
          <cell r="P1185">
            <v>0</v>
          </cell>
          <cell r="Q1185">
            <v>1138</v>
          </cell>
          <cell r="R1185">
            <v>0</v>
          </cell>
          <cell r="S1185">
            <v>0</v>
          </cell>
          <cell r="T1185">
            <v>0</v>
          </cell>
          <cell r="U1185" t="str">
            <v>Masinad ja seadmed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</row>
        <row r="1186">
          <cell r="M1186">
            <v>0</v>
          </cell>
          <cell r="O1186">
            <v>0</v>
          </cell>
          <cell r="P1186">
            <v>0</v>
          </cell>
          <cell r="Q1186">
            <v>1138</v>
          </cell>
          <cell r="R1186">
            <v>0</v>
          </cell>
          <cell r="S1186">
            <v>0</v>
          </cell>
          <cell r="T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</row>
        <row r="1187">
          <cell r="M1187">
            <v>0</v>
          </cell>
          <cell r="O1187">
            <v>0</v>
          </cell>
          <cell r="P1187">
            <v>0</v>
          </cell>
          <cell r="Q1187">
            <v>1138</v>
          </cell>
          <cell r="R1187">
            <v>0</v>
          </cell>
          <cell r="S1187">
            <v>0</v>
          </cell>
          <cell r="T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</row>
        <row r="1188">
          <cell r="M1188">
            <v>0</v>
          </cell>
          <cell r="O1188">
            <v>0</v>
          </cell>
          <cell r="P1188">
            <v>0</v>
          </cell>
          <cell r="Q1188">
            <v>1138</v>
          </cell>
          <cell r="R1188">
            <v>0</v>
          </cell>
          <cell r="S1188">
            <v>0</v>
          </cell>
          <cell r="T1188">
            <v>0</v>
          </cell>
          <cell r="U1188" t="str">
            <v>Rajatised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</row>
        <row r="1189">
          <cell r="M1189">
            <v>0</v>
          </cell>
          <cell r="O1189">
            <v>0</v>
          </cell>
          <cell r="P1189">
            <v>0</v>
          </cell>
          <cell r="Q1189">
            <v>1138</v>
          </cell>
          <cell r="R1189">
            <v>0</v>
          </cell>
          <cell r="S1189">
            <v>0</v>
          </cell>
          <cell r="T1189">
            <v>0</v>
          </cell>
          <cell r="U1189" t="str">
            <v>Rajatised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</row>
        <row r="1190">
          <cell r="M1190">
            <v>11139</v>
          </cell>
          <cell r="N1190">
            <v>60000</v>
          </cell>
          <cell r="O1190">
            <v>15</v>
          </cell>
          <cell r="P1190">
            <v>1990</v>
          </cell>
          <cell r="Q1190">
            <v>1139</v>
          </cell>
          <cell r="R1190">
            <v>1139</v>
          </cell>
          <cell r="S1190">
            <v>11139</v>
          </cell>
          <cell r="T1190" t="str">
            <v>Masinad ja seadmed</v>
          </cell>
          <cell r="U1190" t="str">
            <v>Masinad ja seadmed</v>
          </cell>
          <cell r="W1190" t="str">
            <v>masinad ja seadmed</v>
          </cell>
          <cell r="X1190" t="str">
            <v>Masinad ja seadmed</v>
          </cell>
          <cell r="Y1190" t="str">
            <v>Masinad ja seadmed1990</v>
          </cell>
          <cell r="Z1190" t="str">
            <v>Kursi : puurkaev-pumplad</v>
          </cell>
        </row>
        <row r="1191">
          <cell r="M1191">
            <v>0</v>
          </cell>
          <cell r="O1191">
            <v>0</v>
          </cell>
          <cell r="P1191">
            <v>0</v>
          </cell>
          <cell r="Q1191">
            <v>1139</v>
          </cell>
          <cell r="R1191">
            <v>0</v>
          </cell>
          <cell r="S1191">
            <v>0</v>
          </cell>
          <cell r="T1191">
            <v>0</v>
          </cell>
          <cell r="U1191" t="str">
            <v>Masinad ja seadmed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</row>
        <row r="1192">
          <cell r="M1192">
            <v>0</v>
          </cell>
          <cell r="O1192">
            <v>0</v>
          </cell>
          <cell r="P1192">
            <v>0</v>
          </cell>
          <cell r="Q1192">
            <v>1139</v>
          </cell>
          <cell r="R1192">
            <v>0</v>
          </cell>
          <cell r="S1192">
            <v>0</v>
          </cell>
          <cell r="T1192">
            <v>0</v>
          </cell>
          <cell r="U1192" t="str">
            <v>Masinad ja seadmed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</row>
        <row r="1193">
          <cell r="M1193">
            <v>0</v>
          </cell>
          <cell r="O1193">
            <v>0</v>
          </cell>
          <cell r="P1193">
            <v>0</v>
          </cell>
          <cell r="Q1193">
            <v>1139</v>
          </cell>
          <cell r="R1193">
            <v>0</v>
          </cell>
          <cell r="S1193">
            <v>0</v>
          </cell>
          <cell r="T1193">
            <v>0</v>
          </cell>
          <cell r="U1193" t="str">
            <v>Masinad ja seadmed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</row>
        <row r="1194">
          <cell r="M1194">
            <v>0</v>
          </cell>
          <cell r="O1194">
            <v>0</v>
          </cell>
          <cell r="P1194">
            <v>0</v>
          </cell>
          <cell r="Q1194">
            <v>1139</v>
          </cell>
          <cell r="R1194">
            <v>0</v>
          </cell>
          <cell r="S1194">
            <v>0</v>
          </cell>
          <cell r="T1194">
            <v>0</v>
          </cell>
          <cell r="U1194" t="str">
            <v>Ehitised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</row>
        <row r="1195">
          <cell r="M1195">
            <v>0</v>
          </cell>
          <cell r="O1195">
            <v>0</v>
          </cell>
          <cell r="P1195">
            <v>0</v>
          </cell>
          <cell r="Q1195">
            <v>1139</v>
          </cell>
          <cell r="R1195">
            <v>0</v>
          </cell>
          <cell r="S1195">
            <v>0</v>
          </cell>
          <cell r="T1195">
            <v>0</v>
          </cell>
          <cell r="U1195" t="str">
            <v>Masinad ja seadmed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</row>
        <row r="1196">
          <cell r="M1196">
            <v>0</v>
          </cell>
          <cell r="O1196">
            <v>0</v>
          </cell>
          <cell r="P1196">
            <v>0</v>
          </cell>
          <cell r="Q1196">
            <v>1139</v>
          </cell>
          <cell r="R1196">
            <v>0</v>
          </cell>
          <cell r="S1196">
            <v>0</v>
          </cell>
          <cell r="T1196">
            <v>0</v>
          </cell>
          <cell r="U1196" t="str">
            <v>Rajatised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</row>
        <row r="1197">
          <cell r="M1197">
            <v>0</v>
          </cell>
          <cell r="O1197">
            <v>0</v>
          </cell>
          <cell r="P1197">
            <v>0</v>
          </cell>
          <cell r="Q1197">
            <v>1139</v>
          </cell>
          <cell r="R1197">
            <v>0</v>
          </cell>
          <cell r="S1197">
            <v>0</v>
          </cell>
          <cell r="T1197">
            <v>0</v>
          </cell>
          <cell r="U1197" t="str">
            <v>Masinad ja seadmed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</row>
        <row r="1198">
          <cell r="M1198">
            <v>0</v>
          </cell>
          <cell r="O1198">
            <v>0</v>
          </cell>
          <cell r="P1198">
            <v>0</v>
          </cell>
          <cell r="Q1198">
            <v>1139</v>
          </cell>
          <cell r="R1198">
            <v>0</v>
          </cell>
          <cell r="S1198">
            <v>0</v>
          </cell>
          <cell r="T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</row>
        <row r="1199">
          <cell r="M1199">
            <v>0</v>
          </cell>
          <cell r="O1199">
            <v>0</v>
          </cell>
          <cell r="P1199">
            <v>0</v>
          </cell>
          <cell r="Q1199">
            <v>1139</v>
          </cell>
          <cell r="R1199">
            <v>0</v>
          </cell>
          <cell r="S1199">
            <v>0</v>
          </cell>
          <cell r="T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</row>
        <row r="1200">
          <cell r="M1200">
            <v>0</v>
          </cell>
          <cell r="O1200">
            <v>0</v>
          </cell>
          <cell r="P1200">
            <v>0</v>
          </cell>
          <cell r="Q1200">
            <v>1139</v>
          </cell>
          <cell r="R1200">
            <v>0</v>
          </cell>
          <cell r="S1200">
            <v>0</v>
          </cell>
          <cell r="T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</row>
        <row r="1201">
          <cell r="M1201">
            <v>0</v>
          </cell>
          <cell r="O1201">
            <v>0</v>
          </cell>
          <cell r="P1201">
            <v>0</v>
          </cell>
          <cell r="Q1201">
            <v>1139</v>
          </cell>
          <cell r="R1201">
            <v>0</v>
          </cell>
          <cell r="S1201">
            <v>0</v>
          </cell>
          <cell r="T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</row>
        <row r="1202">
          <cell r="M1202">
            <v>11140</v>
          </cell>
          <cell r="N1202">
            <v>38906122.5</v>
          </cell>
          <cell r="O1202">
            <v>40</v>
          </cell>
          <cell r="P1202">
            <v>2003</v>
          </cell>
          <cell r="Q1202">
            <v>1140</v>
          </cell>
          <cell r="R1202">
            <v>1140</v>
          </cell>
          <cell r="S1202">
            <v>11140</v>
          </cell>
          <cell r="T1202" t="str">
            <v>Rajatised</v>
          </cell>
          <cell r="U1202" t="str">
            <v>Rajatised</v>
          </cell>
          <cell r="W1202" t="str">
            <v>rajatised</v>
          </cell>
          <cell r="X1202" t="str">
            <v>Hooned ja rajatised</v>
          </cell>
          <cell r="Y1202" t="str">
            <v>Rajatised2003</v>
          </cell>
          <cell r="Z1202" t="str">
            <v>Rakvere : veetorustik</v>
          </cell>
        </row>
        <row r="1203">
          <cell r="M1203">
            <v>11141</v>
          </cell>
          <cell r="N1203">
            <v>40176526.5</v>
          </cell>
          <cell r="O1203">
            <v>40</v>
          </cell>
          <cell r="P1203">
            <v>1998</v>
          </cell>
          <cell r="Q1203">
            <v>1141</v>
          </cell>
          <cell r="R1203">
            <v>1141</v>
          </cell>
          <cell r="S1203">
            <v>11141</v>
          </cell>
          <cell r="T1203" t="str">
            <v>Rajatised</v>
          </cell>
          <cell r="U1203" t="str">
            <v>Rajatised</v>
          </cell>
          <cell r="W1203" t="str">
            <v>rajatised</v>
          </cell>
          <cell r="X1203" t="str">
            <v>Hooned ja rajatised</v>
          </cell>
          <cell r="Y1203" t="str">
            <v>Rajatised1998</v>
          </cell>
          <cell r="Z1203" t="str">
            <v>Rakvere : veetorustik</v>
          </cell>
        </row>
        <row r="1204">
          <cell r="M1204">
            <v>11142</v>
          </cell>
          <cell r="N1204">
            <v>7146022.4999999991</v>
          </cell>
          <cell r="O1204">
            <v>40</v>
          </cell>
          <cell r="P1204">
            <v>1993</v>
          </cell>
          <cell r="Q1204">
            <v>1142</v>
          </cell>
          <cell r="R1204">
            <v>1142</v>
          </cell>
          <cell r="S1204">
            <v>11142</v>
          </cell>
          <cell r="T1204" t="str">
            <v>Rajatised</v>
          </cell>
          <cell r="U1204" t="str">
            <v>Rajatised</v>
          </cell>
          <cell r="W1204" t="str">
            <v>rajatised</v>
          </cell>
          <cell r="X1204" t="str">
            <v>Hooned ja rajatised</v>
          </cell>
          <cell r="Y1204" t="str">
            <v>Rajatised1993</v>
          </cell>
          <cell r="Z1204" t="str">
            <v>Rakvere : veetorustik</v>
          </cell>
        </row>
        <row r="1205">
          <cell r="M1205">
            <v>11143</v>
          </cell>
          <cell r="N1205">
            <v>12545239.5</v>
          </cell>
          <cell r="O1205">
            <v>40</v>
          </cell>
          <cell r="P1205">
            <v>1988</v>
          </cell>
          <cell r="Q1205">
            <v>1143</v>
          </cell>
          <cell r="R1205">
            <v>1143</v>
          </cell>
          <cell r="S1205">
            <v>11143</v>
          </cell>
          <cell r="T1205" t="str">
            <v>Rajatised</v>
          </cell>
          <cell r="U1205" t="str">
            <v>Rajatised</v>
          </cell>
          <cell r="W1205" t="str">
            <v>rajatised</v>
          </cell>
          <cell r="X1205" t="str">
            <v>Hooned ja rajatised</v>
          </cell>
          <cell r="Y1205" t="str">
            <v>Rajatised1988</v>
          </cell>
          <cell r="Z1205" t="str">
            <v>Rakvere : veetorustik</v>
          </cell>
        </row>
        <row r="1206">
          <cell r="M1206">
            <v>11144</v>
          </cell>
          <cell r="N1206">
            <v>11592436.5</v>
          </cell>
          <cell r="O1206">
            <v>40</v>
          </cell>
          <cell r="P1206">
            <v>1983</v>
          </cell>
          <cell r="Q1206">
            <v>1144</v>
          </cell>
          <cell r="R1206">
            <v>1144</v>
          </cell>
          <cell r="S1206">
            <v>11144</v>
          </cell>
          <cell r="T1206" t="str">
            <v>Rajatised</v>
          </cell>
          <cell r="U1206" t="str">
            <v>Rajatised</v>
          </cell>
          <cell r="W1206" t="str">
            <v>rajatised</v>
          </cell>
          <cell r="X1206" t="str">
            <v>Hooned ja rajatised</v>
          </cell>
          <cell r="Y1206" t="str">
            <v>Rajatised1983</v>
          </cell>
          <cell r="Z1206" t="str">
            <v>Rakvere : veetorustik</v>
          </cell>
        </row>
        <row r="1207">
          <cell r="M1207">
            <v>11145</v>
          </cell>
          <cell r="N1207">
            <v>13815643.5</v>
          </cell>
          <cell r="O1207">
            <v>40</v>
          </cell>
          <cell r="P1207">
            <v>1978</v>
          </cell>
          <cell r="Q1207">
            <v>1145</v>
          </cell>
          <cell r="R1207">
            <v>1145</v>
          </cell>
          <cell r="S1207">
            <v>11145</v>
          </cell>
          <cell r="T1207" t="str">
            <v>Rajatised</v>
          </cell>
          <cell r="U1207" t="str">
            <v>Rajatised</v>
          </cell>
          <cell r="W1207" t="str">
            <v>rajatised</v>
          </cell>
          <cell r="X1207" t="str">
            <v>Hooned ja rajatised</v>
          </cell>
          <cell r="Y1207" t="str">
            <v>Rajatised1978</v>
          </cell>
          <cell r="Z1207" t="str">
            <v>Rakvere : veetorustik</v>
          </cell>
        </row>
        <row r="1208">
          <cell r="M1208">
            <v>11146</v>
          </cell>
          <cell r="N1208">
            <v>0</v>
          </cell>
          <cell r="O1208">
            <v>40</v>
          </cell>
          <cell r="P1208">
            <v>1973</v>
          </cell>
          <cell r="Q1208">
            <v>1146</v>
          </cell>
          <cell r="R1208">
            <v>1146</v>
          </cell>
          <cell r="S1208">
            <v>11146</v>
          </cell>
          <cell r="T1208" t="str">
            <v>Rajatised</v>
          </cell>
          <cell r="U1208" t="str">
            <v>Rajatised</v>
          </cell>
          <cell r="W1208" t="str">
            <v>rajatised</v>
          </cell>
          <cell r="X1208" t="str">
            <v>Hooned ja rajatised</v>
          </cell>
          <cell r="Y1208" t="str">
            <v>Rajatised1973</v>
          </cell>
          <cell r="Z1208" t="str">
            <v>Rakvere : veetorustik</v>
          </cell>
        </row>
        <row r="1209">
          <cell r="M1209">
            <v>0</v>
          </cell>
          <cell r="O1209">
            <v>0</v>
          </cell>
          <cell r="P1209">
            <v>0</v>
          </cell>
          <cell r="Q1209">
            <v>1146</v>
          </cell>
          <cell r="R1209">
            <v>0</v>
          </cell>
          <cell r="S1209">
            <v>0</v>
          </cell>
          <cell r="T1209">
            <v>0</v>
          </cell>
          <cell r="U1209" t="str">
            <v>Rajatised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</row>
        <row r="1210">
          <cell r="M1210">
            <v>0</v>
          </cell>
          <cell r="O1210">
            <v>0</v>
          </cell>
          <cell r="P1210">
            <v>0</v>
          </cell>
          <cell r="Q1210">
            <v>1146</v>
          </cell>
          <cell r="R1210">
            <v>0</v>
          </cell>
          <cell r="S1210">
            <v>0</v>
          </cell>
          <cell r="T1210">
            <v>0</v>
          </cell>
          <cell r="U1210" t="str">
            <v>Rajatised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</row>
        <row r="1211">
          <cell r="M1211">
            <v>0</v>
          </cell>
          <cell r="O1211">
            <v>0</v>
          </cell>
          <cell r="P1211">
            <v>0</v>
          </cell>
          <cell r="Q1211">
            <v>1146</v>
          </cell>
          <cell r="R1211">
            <v>0</v>
          </cell>
          <cell r="S1211">
            <v>0</v>
          </cell>
          <cell r="T1211">
            <v>0</v>
          </cell>
          <cell r="U1211" t="str">
            <v>Rajatised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</row>
        <row r="1212">
          <cell r="M1212">
            <v>11147</v>
          </cell>
          <cell r="N1212">
            <v>41962502.399999999</v>
          </cell>
          <cell r="O1212">
            <v>40</v>
          </cell>
          <cell r="P1212">
            <v>2003</v>
          </cell>
          <cell r="Q1212">
            <v>1147</v>
          </cell>
          <cell r="R1212">
            <v>1147</v>
          </cell>
          <cell r="S1212">
            <v>11147</v>
          </cell>
          <cell r="T1212" t="str">
            <v>Rajatised</v>
          </cell>
          <cell r="U1212" t="str">
            <v>Rajatised</v>
          </cell>
          <cell r="W1212" t="str">
            <v>rajatised</v>
          </cell>
          <cell r="X1212" t="str">
            <v>Hooned ja rajatised</v>
          </cell>
          <cell r="Y1212" t="str">
            <v>Rajatised2003</v>
          </cell>
          <cell r="Z1212" t="str">
            <v>Rakvere : kanalitorustik</v>
          </cell>
        </row>
        <row r="1213">
          <cell r="M1213">
            <v>11148</v>
          </cell>
          <cell r="N1213">
            <v>34106508.799999997</v>
          </cell>
          <cell r="O1213">
            <v>40</v>
          </cell>
          <cell r="P1213">
            <v>1998</v>
          </cell>
          <cell r="Q1213">
            <v>1148</v>
          </cell>
          <cell r="R1213">
            <v>1148</v>
          </cell>
          <cell r="S1213">
            <v>11148</v>
          </cell>
          <cell r="T1213" t="str">
            <v>Rajatised</v>
          </cell>
          <cell r="U1213" t="str">
            <v>Rajatised</v>
          </cell>
          <cell r="W1213" t="str">
            <v>rajatised</v>
          </cell>
          <cell r="X1213" t="str">
            <v>Hooned ja rajatised</v>
          </cell>
          <cell r="Y1213" t="str">
            <v>Rajatised1998</v>
          </cell>
          <cell r="Z1213" t="str">
            <v>Rakvere : kanalitorustik</v>
          </cell>
        </row>
        <row r="1214">
          <cell r="M1214">
            <v>11149</v>
          </cell>
          <cell r="N1214">
            <v>7281164.7999999989</v>
          </cell>
          <cell r="O1214">
            <v>40</v>
          </cell>
          <cell r="P1214">
            <v>1993</v>
          </cell>
          <cell r="Q1214">
            <v>1149</v>
          </cell>
          <cell r="R1214">
            <v>1149</v>
          </cell>
          <cell r="S1214">
            <v>11149</v>
          </cell>
          <cell r="T1214" t="str">
            <v>Rajatised</v>
          </cell>
          <cell r="U1214" t="str">
            <v>Rajatised</v>
          </cell>
          <cell r="W1214" t="str">
            <v>rajatised</v>
          </cell>
          <cell r="X1214" t="str">
            <v>Hooned ja rajatised</v>
          </cell>
          <cell r="Y1214" t="str">
            <v>Rajatised1993</v>
          </cell>
          <cell r="Z1214" t="str">
            <v>Rakvere : kanalitorustik</v>
          </cell>
        </row>
        <row r="1215">
          <cell r="M1215">
            <v>11150</v>
          </cell>
          <cell r="N1215">
            <v>15903596.800000003</v>
          </cell>
          <cell r="O1215">
            <v>40</v>
          </cell>
          <cell r="P1215">
            <v>1988</v>
          </cell>
          <cell r="Q1215">
            <v>1150</v>
          </cell>
          <cell r="R1215">
            <v>1150</v>
          </cell>
          <cell r="S1215">
            <v>11150</v>
          </cell>
          <cell r="T1215" t="str">
            <v>Rajatised</v>
          </cell>
          <cell r="U1215" t="str">
            <v>Rajatised</v>
          </cell>
          <cell r="W1215" t="str">
            <v>rajatised</v>
          </cell>
          <cell r="X1215" t="str">
            <v>Hooned ja rajatised</v>
          </cell>
          <cell r="Y1215" t="str">
            <v>Rajatised1988</v>
          </cell>
          <cell r="Z1215" t="str">
            <v>Rakvere : kanalitorustik</v>
          </cell>
        </row>
        <row r="1216">
          <cell r="M1216">
            <v>11151</v>
          </cell>
          <cell r="N1216">
            <v>25100857.600000001</v>
          </cell>
          <cell r="O1216">
            <v>40</v>
          </cell>
          <cell r="P1216">
            <v>1991</v>
          </cell>
          <cell r="Q1216">
            <v>1151</v>
          </cell>
          <cell r="R1216">
            <v>1151</v>
          </cell>
          <cell r="S1216">
            <v>11151</v>
          </cell>
          <cell r="T1216" t="str">
            <v>Rajatised</v>
          </cell>
          <cell r="U1216" t="str">
            <v>Rajatised</v>
          </cell>
          <cell r="W1216" t="str">
            <v>rajatised</v>
          </cell>
          <cell r="X1216" t="str">
            <v>Hooned ja rajatised</v>
          </cell>
          <cell r="Y1216" t="str">
            <v>Rajatised1991</v>
          </cell>
          <cell r="Z1216" t="str">
            <v>Rakvere : kanalitorustik</v>
          </cell>
        </row>
        <row r="1217">
          <cell r="M1217">
            <v>11152</v>
          </cell>
          <cell r="N1217">
            <v>17436473.600000001</v>
          </cell>
          <cell r="O1217">
            <v>40</v>
          </cell>
          <cell r="P1217">
            <v>1978</v>
          </cell>
          <cell r="Q1217">
            <v>1152</v>
          </cell>
          <cell r="R1217">
            <v>1152</v>
          </cell>
          <cell r="S1217">
            <v>11152</v>
          </cell>
          <cell r="T1217" t="str">
            <v>Rajatised</v>
          </cell>
          <cell r="U1217" t="str">
            <v>Rajatised</v>
          </cell>
          <cell r="W1217" t="str">
            <v>rajatised</v>
          </cell>
          <cell r="X1217" t="str">
            <v>Hooned ja rajatised</v>
          </cell>
          <cell r="Y1217" t="str">
            <v>Rajatised1978</v>
          </cell>
          <cell r="Z1217" t="str">
            <v>Rakvere : kanalitorustik</v>
          </cell>
        </row>
        <row r="1218">
          <cell r="M1218">
            <v>11153</v>
          </cell>
          <cell r="N1218">
            <v>49818496</v>
          </cell>
          <cell r="O1218">
            <v>40</v>
          </cell>
          <cell r="P1218">
            <v>1995</v>
          </cell>
          <cell r="Q1218">
            <v>1153</v>
          </cell>
          <cell r="R1218">
            <v>1153</v>
          </cell>
          <cell r="S1218">
            <v>11153</v>
          </cell>
          <cell r="T1218" t="str">
            <v>Rajatised</v>
          </cell>
          <cell r="U1218" t="str">
            <v>Rajatised</v>
          </cell>
          <cell r="W1218" t="str">
            <v>rajatised</v>
          </cell>
          <cell r="X1218" t="str">
            <v>Hooned ja rajatised</v>
          </cell>
          <cell r="Y1218" t="str">
            <v>Rajatised1995</v>
          </cell>
          <cell r="Z1218" t="str">
            <v>Rakvere : kanalitorustik</v>
          </cell>
        </row>
        <row r="1219">
          <cell r="M1219">
            <v>0</v>
          </cell>
          <cell r="O1219">
            <v>0</v>
          </cell>
          <cell r="P1219">
            <v>0</v>
          </cell>
          <cell r="Q1219">
            <v>1153</v>
          </cell>
          <cell r="R1219">
            <v>0</v>
          </cell>
          <cell r="S1219">
            <v>0</v>
          </cell>
          <cell r="T1219">
            <v>0</v>
          </cell>
          <cell r="U1219" t="str">
            <v>Rajatised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</row>
        <row r="1220">
          <cell r="M1220">
            <v>0</v>
          </cell>
          <cell r="O1220">
            <v>0</v>
          </cell>
          <cell r="P1220">
            <v>0</v>
          </cell>
          <cell r="Q1220">
            <v>1153</v>
          </cell>
          <cell r="R1220">
            <v>0</v>
          </cell>
          <cell r="S1220">
            <v>0</v>
          </cell>
          <cell r="T1220">
            <v>0</v>
          </cell>
          <cell r="U1220" t="str">
            <v>Rajatised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</row>
        <row r="1221">
          <cell r="M1221">
            <v>0</v>
          </cell>
          <cell r="O1221">
            <v>0</v>
          </cell>
          <cell r="P1221">
            <v>0</v>
          </cell>
          <cell r="Q1221">
            <v>1153</v>
          </cell>
          <cell r="R1221">
            <v>0</v>
          </cell>
          <cell r="S1221">
            <v>0</v>
          </cell>
          <cell r="T1221">
            <v>0</v>
          </cell>
          <cell r="U1221" t="str">
            <v>Rajatised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</row>
        <row r="1222">
          <cell r="M1222">
            <v>11154</v>
          </cell>
          <cell r="N1222">
            <v>180000</v>
          </cell>
          <cell r="O1222">
            <v>15</v>
          </cell>
          <cell r="P1222">
            <v>2005</v>
          </cell>
          <cell r="Q1222">
            <v>1154</v>
          </cell>
          <cell r="R1222">
            <v>1154</v>
          </cell>
          <cell r="S1222">
            <v>11154</v>
          </cell>
          <cell r="T1222" t="str">
            <v>Masinad ja seadmed</v>
          </cell>
          <cell r="U1222" t="str">
            <v>Masinad ja seadmed</v>
          </cell>
          <cell r="W1222" t="str">
            <v>masinad ja seadmed</v>
          </cell>
          <cell r="X1222" t="str">
            <v>Masinad ja seadmed</v>
          </cell>
          <cell r="Y1222" t="str">
            <v>Masinad ja seadmed2005</v>
          </cell>
          <cell r="Z1222" t="str">
            <v>Rakvere : puurkaev-pumplad</v>
          </cell>
        </row>
        <row r="1223">
          <cell r="M1223">
            <v>11155</v>
          </cell>
          <cell r="N1223">
            <v>180000</v>
          </cell>
          <cell r="O1223">
            <v>15</v>
          </cell>
          <cell r="P1223">
            <v>2000</v>
          </cell>
          <cell r="Q1223">
            <v>1155</v>
          </cell>
          <cell r="R1223">
            <v>1155</v>
          </cell>
          <cell r="S1223">
            <v>11155</v>
          </cell>
          <cell r="T1223" t="str">
            <v>Masinad ja seadmed</v>
          </cell>
          <cell r="U1223" t="str">
            <v>Masinad ja seadmed</v>
          </cell>
          <cell r="W1223" t="str">
            <v>masinad ja seadmed</v>
          </cell>
          <cell r="X1223" t="str">
            <v>Masinad ja seadmed</v>
          </cell>
          <cell r="Y1223" t="str">
            <v>Masinad ja seadmed2000</v>
          </cell>
          <cell r="Z1223" t="str">
            <v>Rakvere : puurkaev-pumplad</v>
          </cell>
        </row>
        <row r="1224">
          <cell r="M1224">
            <v>11156</v>
          </cell>
          <cell r="N1224">
            <v>180000</v>
          </cell>
          <cell r="O1224">
            <v>15</v>
          </cell>
          <cell r="P1224">
            <v>1995</v>
          </cell>
          <cell r="Q1224">
            <v>1156</v>
          </cell>
          <cell r="R1224">
            <v>1156</v>
          </cell>
          <cell r="S1224">
            <v>11156</v>
          </cell>
          <cell r="T1224" t="str">
            <v>Masinad ja seadmed</v>
          </cell>
          <cell r="U1224" t="str">
            <v>Masinad ja seadmed</v>
          </cell>
          <cell r="W1224" t="str">
            <v>masinad ja seadmed</v>
          </cell>
          <cell r="X1224" t="str">
            <v>Masinad ja seadmed</v>
          </cell>
          <cell r="Y1224" t="str">
            <v>Masinad ja seadmed1995</v>
          </cell>
          <cell r="Z1224" t="str">
            <v>Rakvere : puurkaev-pumplad</v>
          </cell>
        </row>
        <row r="1225">
          <cell r="M1225">
            <v>0</v>
          </cell>
          <cell r="O1225">
            <v>0</v>
          </cell>
          <cell r="P1225">
            <v>0</v>
          </cell>
          <cell r="Q1225">
            <v>1156</v>
          </cell>
          <cell r="R1225">
            <v>0</v>
          </cell>
          <cell r="S1225">
            <v>0</v>
          </cell>
          <cell r="T1225">
            <v>0</v>
          </cell>
          <cell r="U1225" t="str">
            <v>Masinad ja seadmed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</row>
        <row r="1226">
          <cell r="M1226">
            <v>0</v>
          </cell>
          <cell r="O1226">
            <v>0</v>
          </cell>
          <cell r="P1226">
            <v>0</v>
          </cell>
          <cell r="Q1226">
            <v>1156</v>
          </cell>
          <cell r="R1226">
            <v>0</v>
          </cell>
          <cell r="S1226">
            <v>0</v>
          </cell>
          <cell r="T1226">
            <v>0</v>
          </cell>
          <cell r="U1226" t="str">
            <v>Masinad ja seadmed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</row>
        <row r="1227">
          <cell r="M1227">
            <v>0</v>
          </cell>
          <cell r="O1227">
            <v>0</v>
          </cell>
          <cell r="P1227">
            <v>0</v>
          </cell>
          <cell r="Q1227">
            <v>1156</v>
          </cell>
          <cell r="R1227">
            <v>0</v>
          </cell>
          <cell r="S1227">
            <v>0</v>
          </cell>
          <cell r="T1227">
            <v>0</v>
          </cell>
          <cell r="U1227" t="str">
            <v>Masinad ja seadmed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</row>
        <row r="1228">
          <cell r="M1228">
            <v>0</v>
          </cell>
          <cell r="O1228">
            <v>0</v>
          </cell>
          <cell r="P1228">
            <v>0</v>
          </cell>
          <cell r="Q1228">
            <v>1156</v>
          </cell>
          <cell r="R1228">
            <v>0</v>
          </cell>
          <cell r="S1228">
            <v>0</v>
          </cell>
          <cell r="T1228">
            <v>0</v>
          </cell>
          <cell r="U1228" t="str">
            <v>Masinad ja seadmed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</row>
        <row r="1229">
          <cell r="M1229">
            <v>0</v>
          </cell>
          <cell r="O1229">
            <v>0</v>
          </cell>
          <cell r="P1229">
            <v>0</v>
          </cell>
          <cell r="Q1229">
            <v>1156</v>
          </cell>
          <cell r="R1229">
            <v>0</v>
          </cell>
          <cell r="S1229">
            <v>0</v>
          </cell>
          <cell r="T1229">
            <v>0</v>
          </cell>
          <cell r="U1229" t="str">
            <v>Masinad ja seadmed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</row>
        <row r="1230">
          <cell r="M1230">
            <v>0</v>
          </cell>
          <cell r="O1230">
            <v>0</v>
          </cell>
          <cell r="P1230">
            <v>0</v>
          </cell>
          <cell r="Q1230">
            <v>1156</v>
          </cell>
          <cell r="R1230">
            <v>0</v>
          </cell>
          <cell r="S1230">
            <v>0</v>
          </cell>
          <cell r="T1230">
            <v>0</v>
          </cell>
          <cell r="U1230" t="str">
            <v>Masinad ja seadmed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</row>
        <row r="1231">
          <cell r="M1231">
            <v>11157</v>
          </cell>
          <cell r="N1231">
            <v>2000000</v>
          </cell>
          <cell r="O1231">
            <v>15</v>
          </cell>
          <cell r="P1231">
            <v>2005</v>
          </cell>
          <cell r="Q1231">
            <v>1157</v>
          </cell>
          <cell r="R1231">
            <v>1157</v>
          </cell>
          <cell r="S1231">
            <v>11157</v>
          </cell>
          <cell r="T1231" t="str">
            <v>Masinad ja seadmed</v>
          </cell>
          <cell r="U1231" t="str">
            <v>Masinad ja seadmed</v>
          </cell>
          <cell r="W1231" t="str">
            <v>masinad ja seadmed</v>
          </cell>
          <cell r="X1231" t="str">
            <v>Masinad ja seadmed</v>
          </cell>
          <cell r="Y1231" t="str">
            <v>Masinad ja seadmed2005</v>
          </cell>
          <cell r="Z1231" t="str">
            <v>Rakvere : RVP, lühiaj osa</v>
          </cell>
        </row>
        <row r="1232">
          <cell r="M1232">
            <v>11158</v>
          </cell>
          <cell r="N1232">
            <v>2000000</v>
          </cell>
          <cell r="O1232">
            <v>15</v>
          </cell>
          <cell r="P1232">
            <v>2000</v>
          </cell>
          <cell r="Q1232">
            <v>1158</v>
          </cell>
          <cell r="R1232">
            <v>1158</v>
          </cell>
          <cell r="S1232">
            <v>11158</v>
          </cell>
          <cell r="T1232" t="str">
            <v>Masinad ja seadmed</v>
          </cell>
          <cell r="U1232" t="str">
            <v>Masinad ja seadmed</v>
          </cell>
          <cell r="W1232" t="str">
            <v>masinad ja seadmed</v>
          </cell>
          <cell r="X1232" t="str">
            <v>Masinad ja seadmed</v>
          </cell>
          <cell r="Y1232" t="str">
            <v>Masinad ja seadmed2000</v>
          </cell>
          <cell r="Z1232" t="str">
            <v>Rakvere : RVP, lühiaj osa</v>
          </cell>
        </row>
        <row r="1233">
          <cell r="M1233">
            <v>0</v>
          </cell>
          <cell r="O1233">
            <v>0</v>
          </cell>
          <cell r="P1233">
            <v>0</v>
          </cell>
          <cell r="Q1233">
            <v>1158</v>
          </cell>
          <cell r="R1233">
            <v>0</v>
          </cell>
          <cell r="S1233">
            <v>0</v>
          </cell>
          <cell r="T1233">
            <v>0</v>
          </cell>
          <cell r="U1233" t="str">
            <v>Ehitised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</row>
        <row r="1234">
          <cell r="M1234">
            <v>0</v>
          </cell>
          <cell r="O1234">
            <v>0</v>
          </cell>
          <cell r="P1234">
            <v>0</v>
          </cell>
          <cell r="Q1234">
            <v>1158</v>
          </cell>
          <cell r="R1234">
            <v>0</v>
          </cell>
          <cell r="S1234">
            <v>0</v>
          </cell>
          <cell r="T1234">
            <v>0</v>
          </cell>
          <cell r="U1234" t="str">
            <v>Ehitised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</row>
        <row r="1235">
          <cell r="M1235">
            <v>11159</v>
          </cell>
          <cell r="N1235">
            <v>600000</v>
          </cell>
          <cell r="O1235">
            <v>15</v>
          </cell>
          <cell r="P1235">
            <v>2005</v>
          </cell>
          <cell r="Q1235">
            <v>1159</v>
          </cell>
          <cell r="R1235">
            <v>1159</v>
          </cell>
          <cell r="S1235">
            <v>11159</v>
          </cell>
          <cell r="T1235" t="str">
            <v>Masinad ja seadmed</v>
          </cell>
          <cell r="U1235" t="str">
            <v>Masinad ja seadmed</v>
          </cell>
          <cell r="W1235" t="str">
            <v>masinad ja seadmed</v>
          </cell>
          <cell r="X1235" t="str">
            <v>Masinad ja seadmed</v>
          </cell>
          <cell r="Y1235" t="str">
            <v>Masinad ja seadmed2005</v>
          </cell>
          <cell r="Z1235" t="str">
            <v>Rakvere : kanali-pumplad</v>
          </cell>
        </row>
        <row r="1236">
          <cell r="M1236">
            <v>11160</v>
          </cell>
          <cell r="N1236">
            <v>600000</v>
          </cell>
          <cell r="O1236">
            <v>15</v>
          </cell>
          <cell r="P1236">
            <v>2000</v>
          </cell>
          <cell r="Q1236">
            <v>1160</v>
          </cell>
          <cell r="R1236">
            <v>1160</v>
          </cell>
          <cell r="S1236">
            <v>11160</v>
          </cell>
          <cell r="T1236" t="str">
            <v>Masinad ja seadmed</v>
          </cell>
          <cell r="U1236" t="str">
            <v>Masinad ja seadmed</v>
          </cell>
          <cell r="W1236" t="str">
            <v>masinad ja seadmed</v>
          </cell>
          <cell r="X1236" t="str">
            <v>Masinad ja seadmed</v>
          </cell>
          <cell r="Y1236" t="str">
            <v>Masinad ja seadmed2000</v>
          </cell>
          <cell r="Z1236" t="str">
            <v>Rakvere : kanali-pumplad</v>
          </cell>
        </row>
        <row r="1237">
          <cell r="M1237">
            <v>11161</v>
          </cell>
          <cell r="N1237">
            <v>600000</v>
          </cell>
          <cell r="O1237">
            <v>15</v>
          </cell>
          <cell r="P1237">
            <v>1995</v>
          </cell>
          <cell r="Q1237">
            <v>1161</v>
          </cell>
          <cell r="R1237">
            <v>1161</v>
          </cell>
          <cell r="S1237">
            <v>11161</v>
          </cell>
          <cell r="T1237" t="str">
            <v>Masinad ja seadmed</v>
          </cell>
          <cell r="U1237" t="str">
            <v>Masinad ja seadmed</v>
          </cell>
          <cell r="W1237" t="str">
            <v>masinad ja seadmed</v>
          </cell>
          <cell r="X1237" t="str">
            <v>Masinad ja seadmed</v>
          </cell>
          <cell r="Y1237" t="str">
            <v>Masinad ja seadmed1995</v>
          </cell>
          <cell r="Z1237" t="str">
            <v>Rakvere : kanali-pumplad</v>
          </cell>
        </row>
        <row r="1238">
          <cell r="M1238">
            <v>11162</v>
          </cell>
          <cell r="N1238">
            <v>600000</v>
          </cell>
          <cell r="O1238">
            <v>15</v>
          </cell>
          <cell r="P1238">
            <v>2007</v>
          </cell>
          <cell r="Q1238">
            <v>1162</v>
          </cell>
          <cell r="R1238">
            <v>1162</v>
          </cell>
          <cell r="S1238">
            <v>11162</v>
          </cell>
          <cell r="T1238" t="str">
            <v>Masinad ja seadmed</v>
          </cell>
          <cell r="U1238" t="str">
            <v>Masinad ja seadmed</v>
          </cell>
          <cell r="W1238" t="str">
            <v>masinad ja seadmed</v>
          </cell>
          <cell r="X1238" t="str">
            <v>Masinad ja seadmed</v>
          </cell>
          <cell r="Y1238" t="str">
            <v>Masinad ja seadmed2007</v>
          </cell>
          <cell r="Z1238" t="str">
            <v>Rakvere : kanali-pumplad</v>
          </cell>
        </row>
        <row r="1239">
          <cell r="M1239">
            <v>11163</v>
          </cell>
          <cell r="N1239">
            <v>7820000</v>
          </cell>
          <cell r="O1239">
            <v>40</v>
          </cell>
          <cell r="P1239">
            <v>1990</v>
          </cell>
          <cell r="Q1239">
            <v>1163</v>
          </cell>
          <cell r="R1239">
            <v>1163</v>
          </cell>
          <cell r="S1239">
            <v>11163</v>
          </cell>
          <cell r="T1239" t="str">
            <v>Rajatised</v>
          </cell>
          <cell r="U1239" t="str">
            <v>Rajatised</v>
          </cell>
          <cell r="W1239" t="str">
            <v>rajatised</v>
          </cell>
          <cell r="X1239" t="str">
            <v>Hooned ja rajatised</v>
          </cell>
          <cell r="Y1239" t="str">
            <v>Rajatised1990</v>
          </cell>
          <cell r="Z1239" t="str">
            <v>Rakvere : sadeveetorustikud</v>
          </cell>
        </row>
        <row r="1240">
          <cell r="M1240">
            <v>11164</v>
          </cell>
          <cell r="N1240">
            <v>7820000</v>
          </cell>
          <cell r="O1240">
            <v>40</v>
          </cell>
          <cell r="P1240">
            <v>2000</v>
          </cell>
          <cell r="Q1240">
            <v>1164</v>
          </cell>
          <cell r="R1240">
            <v>1164</v>
          </cell>
          <cell r="S1240">
            <v>11164</v>
          </cell>
          <cell r="T1240" t="str">
            <v>Rajatised</v>
          </cell>
          <cell r="U1240" t="str">
            <v>Rajatised</v>
          </cell>
          <cell r="W1240" t="str">
            <v>rajatised</v>
          </cell>
          <cell r="X1240" t="str">
            <v>Hooned ja rajatised</v>
          </cell>
          <cell r="Y1240" t="str">
            <v>Rajatised2000</v>
          </cell>
          <cell r="Z1240" t="str">
            <v>Rakvere : sadeveetorustikud</v>
          </cell>
        </row>
        <row r="1241">
          <cell r="M1241">
            <v>0</v>
          </cell>
          <cell r="O1241">
            <v>0</v>
          </cell>
          <cell r="P1241">
            <v>0</v>
          </cell>
          <cell r="Q1241">
            <v>1164</v>
          </cell>
          <cell r="R1241">
            <v>0</v>
          </cell>
          <cell r="S1241">
            <v>0</v>
          </cell>
          <cell r="T1241">
            <v>0</v>
          </cell>
          <cell r="U1241" t="str">
            <v>Masinad ja seadmed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</row>
        <row r="1242">
          <cell r="M1242">
            <v>0</v>
          </cell>
          <cell r="O1242">
            <v>0</v>
          </cell>
          <cell r="P1242">
            <v>0</v>
          </cell>
          <cell r="Q1242">
            <v>1164</v>
          </cell>
          <cell r="R1242">
            <v>0</v>
          </cell>
          <cell r="S1242">
            <v>0</v>
          </cell>
          <cell r="T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</row>
        <row r="1243">
          <cell r="M1243">
            <v>0</v>
          </cell>
          <cell r="O1243">
            <v>0</v>
          </cell>
          <cell r="P1243">
            <v>0</v>
          </cell>
          <cell r="Q1243">
            <v>1164</v>
          </cell>
          <cell r="R1243">
            <v>0</v>
          </cell>
          <cell r="S1243">
            <v>0</v>
          </cell>
          <cell r="T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</row>
        <row r="1244">
          <cell r="M1244">
            <v>0</v>
          </cell>
          <cell r="O1244">
            <v>0</v>
          </cell>
          <cell r="P1244">
            <v>0</v>
          </cell>
          <cell r="Q1244">
            <v>1164</v>
          </cell>
          <cell r="R1244">
            <v>0</v>
          </cell>
          <cell r="S1244">
            <v>0</v>
          </cell>
          <cell r="T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</row>
        <row r="1245">
          <cell r="M1245">
            <v>0</v>
          </cell>
          <cell r="O1245">
            <v>0</v>
          </cell>
          <cell r="P1245">
            <v>0</v>
          </cell>
          <cell r="Q1245">
            <v>1164</v>
          </cell>
          <cell r="R1245">
            <v>0</v>
          </cell>
          <cell r="S1245">
            <v>0</v>
          </cell>
          <cell r="T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</row>
        <row r="1246">
          <cell r="M1246">
            <v>0</v>
          </cell>
          <cell r="O1246">
            <v>0</v>
          </cell>
          <cell r="P1246">
            <v>0</v>
          </cell>
          <cell r="Q1246">
            <v>1164</v>
          </cell>
          <cell r="R1246">
            <v>0</v>
          </cell>
          <cell r="S1246">
            <v>0</v>
          </cell>
          <cell r="T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</row>
        <row r="1247">
          <cell r="M1247">
            <v>11165</v>
          </cell>
          <cell r="N1247">
            <v>693900</v>
          </cell>
          <cell r="O1247">
            <v>40</v>
          </cell>
          <cell r="P1247">
            <v>1990</v>
          </cell>
          <cell r="Q1247">
            <v>1165</v>
          </cell>
          <cell r="R1247">
            <v>1165</v>
          </cell>
          <cell r="S1247">
            <v>11165</v>
          </cell>
          <cell r="T1247" t="str">
            <v>Rajatised</v>
          </cell>
          <cell r="U1247" t="str">
            <v>Rajatised</v>
          </cell>
          <cell r="W1247" t="str">
            <v>rajatised</v>
          </cell>
          <cell r="X1247" t="str">
            <v>Hooned ja rajatised</v>
          </cell>
          <cell r="Y1247" t="str">
            <v>Rajatised1990</v>
          </cell>
          <cell r="Z1247" t="str">
            <v>Näpi : veetorustik</v>
          </cell>
        </row>
        <row r="1248">
          <cell r="M1248">
            <v>11166</v>
          </cell>
          <cell r="N1248">
            <v>4496800</v>
          </cell>
          <cell r="O1248">
            <v>40</v>
          </cell>
          <cell r="P1248">
            <v>1995</v>
          </cell>
          <cell r="Q1248">
            <v>1166</v>
          </cell>
          <cell r="R1248">
            <v>1166</v>
          </cell>
          <cell r="S1248">
            <v>11166</v>
          </cell>
          <cell r="T1248" t="str">
            <v>Rajatised</v>
          </cell>
          <cell r="U1248" t="str">
            <v>Rajatised</v>
          </cell>
          <cell r="W1248" t="str">
            <v>rajatised</v>
          </cell>
          <cell r="X1248" t="str">
            <v>Hooned ja rajatised</v>
          </cell>
          <cell r="Y1248" t="str">
            <v>Rajatised1995</v>
          </cell>
          <cell r="Z1248" t="str">
            <v>Näpi : kanalitorustik</v>
          </cell>
        </row>
        <row r="1249">
          <cell r="M1249">
            <v>0</v>
          </cell>
          <cell r="O1249">
            <v>0</v>
          </cell>
          <cell r="P1249">
            <v>0</v>
          </cell>
          <cell r="Q1249">
            <v>1166</v>
          </cell>
          <cell r="R1249">
            <v>0</v>
          </cell>
          <cell r="S1249">
            <v>0</v>
          </cell>
          <cell r="T1249">
            <v>0</v>
          </cell>
          <cell r="U1249" t="str">
            <v>Masinad ja seadmed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</row>
        <row r="1250">
          <cell r="M1250">
            <v>0</v>
          </cell>
          <cell r="O1250">
            <v>0</v>
          </cell>
          <cell r="P1250">
            <v>0</v>
          </cell>
          <cell r="Q1250">
            <v>1166</v>
          </cell>
          <cell r="R1250">
            <v>0</v>
          </cell>
          <cell r="S1250">
            <v>0</v>
          </cell>
          <cell r="T1250">
            <v>0</v>
          </cell>
          <cell r="U1250" t="str">
            <v>Masinad ja seadmed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</row>
        <row r="1251">
          <cell r="M1251">
            <v>0</v>
          </cell>
          <cell r="O1251">
            <v>0</v>
          </cell>
          <cell r="P1251">
            <v>0</v>
          </cell>
          <cell r="Q1251">
            <v>1166</v>
          </cell>
          <cell r="R1251">
            <v>0</v>
          </cell>
          <cell r="S1251">
            <v>0</v>
          </cell>
          <cell r="T1251">
            <v>0</v>
          </cell>
          <cell r="U1251" t="str">
            <v>Masinad ja seadmed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</row>
        <row r="1252">
          <cell r="M1252">
            <v>0</v>
          </cell>
          <cell r="O1252">
            <v>0</v>
          </cell>
          <cell r="P1252">
            <v>0</v>
          </cell>
          <cell r="Q1252">
            <v>1166</v>
          </cell>
          <cell r="R1252">
            <v>0</v>
          </cell>
          <cell r="S1252">
            <v>0</v>
          </cell>
          <cell r="T1252">
            <v>0</v>
          </cell>
          <cell r="U1252" t="str">
            <v>Masinad ja seadmed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</row>
        <row r="1253">
          <cell r="M1253">
            <v>0</v>
          </cell>
          <cell r="O1253">
            <v>0</v>
          </cell>
          <cell r="P1253">
            <v>0</v>
          </cell>
          <cell r="Q1253">
            <v>1166</v>
          </cell>
          <cell r="R1253">
            <v>0</v>
          </cell>
          <cell r="S1253">
            <v>0</v>
          </cell>
          <cell r="T1253">
            <v>0</v>
          </cell>
          <cell r="U1253" t="str">
            <v>Ehitised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</row>
        <row r="1254">
          <cell r="M1254">
            <v>0</v>
          </cell>
          <cell r="O1254">
            <v>0</v>
          </cell>
          <cell r="P1254">
            <v>0</v>
          </cell>
          <cell r="Q1254">
            <v>1166</v>
          </cell>
          <cell r="R1254">
            <v>0</v>
          </cell>
          <cell r="S1254">
            <v>0</v>
          </cell>
          <cell r="T1254">
            <v>0</v>
          </cell>
          <cell r="U1254" t="str">
            <v>Masinad ja seadmed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</row>
        <row r="1255">
          <cell r="M1255">
            <v>0</v>
          </cell>
          <cell r="O1255">
            <v>0</v>
          </cell>
          <cell r="P1255">
            <v>0</v>
          </cell>
          <cell r="Q1255">
            <v>1166</v>
          </cell>
          <cell r="R1255">
            <v>0</v>
          </cell>
          <cell r="S1255">
            <v>0</v>
          </cell>
          <cell r="T1255">
            <v>0</v>
          </cell>
          <cell r="U1255" t="str">
            <v>Rajatised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</row>
        <row r="1256">
          <cell r="M1256">
            <v>0</v>
          </cell>
          <cell r="O1256">
            <v>0</v>
          </cell>
          <cell r="P1256">
            <v>0</v>
          </cell>
          <cell r="Q1256">
            <v>1166</v>
          </cell>
          <cell r="R1256">
            <v>0</v>
          </cell>
          <cell r="S1256">
            <v>0</v>
          </cell>
          <cell r="T1256">
            <v>0</v>
          </cell>
          <cell r="U1256" t="str">
            <v>Masinad ja seadmed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</row>
        <row r="1257">
          <cell r="M1257">
            <v>0</v>
          </cell>
          <cell r="O1257">
            <v>0</v>
          </cell>
          <cell r="P1257">
            <v>0</v>
          </cell>
          <cell r="Q1257">
            <v>1166</v>
          </cell>
          <cell r="R1257">
            <v>0</v>
          </cell>
          <cell r="S1257">
            <v>0</v>
          </cell>
          <cell r="T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</row>
        <row r="1258">
          <cell r="M1258">
            <v>0</v>
          </cell>
          <cell r="O1258">
            <v>0</v>
          </cell>
          <cell r="P1258">
            <v>0</v>
          </cell>
          <cell r="Q1258">
            <v>1166</v>
          </cell>
          <cell r="R1258">
            <v>0</v>
          </cell>
          <cell r="S1258">
            <v>0</v>
          </cell>
          <cell r="T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</row>
        <row r="1259">
          <cell r="M1259">
            <v>0</v>
          </cell>
          <cell r="O1259">
            <v>0</v>
          </cell>
          <cell r="P1259">
            <v>0</v>
          </cell>
          <cell r="Q1259">
            <v>1166</v>
          </cell>
          <cell r="R1259">
            <v>0</v>
          </cell>
          <cell r="S1259">
            <v>0</v>
          </cell>
          <cell r="T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</row>
        <row r="1260">
          <cell r="M1260">
            <v>0</v>
          </cell>
          <cell r="O1260">
            <v>0</v>
          </cell>
          <cell r="P1260">
            <v>0</v>
          </cell>
          <cell r="Q1260">
            <v>1166</v>
          </cell>
          <cell r="R1260">
            <v>0</v>
          </cell>
          <cell r="S1260">
            <v>0</v>
          </cell>
          <cell r="T1260">
            <v>0</v>
          </cell>
          <cell r="U1260" t="str">
            <v>Rajatised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</row>
        <row r="1261">
          <cell r="M1261">
            <v>0</v>
          </cell>
          <cell r="O1261">
            <v>0</v>
          </cell>
          <cell r="P1261">
            <v>0</v>
          </cell>
          <cell r="Q1261">
            <v>1166</v>
          </cell>
          <cell r="R1261">
            <v>0</v>
          </cell>
          <cell r="S1261">
            <v>0</v>
          </cell>
          <cell r="T1261">
            <v>0</v>
          </cell>
          <cell r="U1261" t="str">
            <v>Rajatised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</row>
        <row r="1262">
          <cell r="M1262">
            <v>0</v>
          </cell>
          <cell r="O1262">
            <v>0</v>
          </cell>
          <cell r="P1262">
            <v>0</v>
          </cell>
          <cell r="Q1262">
            <v>1166</v>
          </cell>
          <cell r="R1262">
            <v>0</v>
          </cell>
          <cell r="S1262">
            <v>0</v>
          </cell>
          <cell r="T1262">
            <v>0</v>
          </cell>
          <cell r="U1262" t="str">
            <v>Masinad ja seadmed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</row>
        <row r="1263">
          <cell r="M1263">
            <v>0</v>
          </cell>
          <cell r="O1263">
            <v>0</v>
          </cell>
          <cell r="P1263">
            <v>0</v>
          </cell>
          <cell r="Q1263">
            <v>1166</v>
          </cell>
          <cell r="R1263">
            <v>0</v>
          </cell>
          <cell r="S1263">
            <v>0</v>
          </cell>
          <cell r="T1263">
            <v>0</v>
          </cell>
          <cell r="U1263" t="str">
            <v>Masinad ja seadmed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</row>
        <row r="1264">
          <cell r="O1264">
            <v>0</v>
          </cell>
          <cell r="P1264">
            <v>0</v>
          </cell>
          <cell r="Q1264">
            <v>1166</v>
          </cell>
          <cell r="R1264">
            <v>0</v>
          </cell>
          <cell r="S1264">
            <v>0</v>
          </cell>
          <cell r="T1264">
            <v>0</v>
          </cell>
          <cell r="U1264" t="str">
            <v>Masinad ja seadmed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</row>
        <row r="1265">
          <cell r="O1265">
            <v>0</v>
          </cell>
          <cell r="P1265">
            <v>0</v>
          </cell>
          <cell r="Q1265">
            <v>1166</v>
          </cell>
          <cell r="R1265">
            <v>0</v>
          </cell>
          <cell r="S1265">
            <v>0</v>
          </cell>
          <cell r="T1265">
            <v>0</v>
          </cell>
          <cell r="U1265" t="str">
            <v>Masinad ja seadmed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</row>
        <row r="1266">
          <cell r="O1266">
            <v>0</v>
          </cell>
          <cell r="P1266">
            <v>0</v>
          </cell>
          <cell r="Q1266">
            <v>1166</v>
          </cell>
          <cell r="R1266">
            <v>0</v>
          </cell>
          <cell r="S1266">
            <v>0</v>
          </cell>
          <cell r="T1266">
            <v>0</v>
          </cell>
          <cell r="U1266" t="str">
            <v>Ehitised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</row>
        <row r="1267">
          <cell r="O1267">
            <v>0</v>
          </cell>
          <cell r="P1267">
            <v>0</v>
          </cell>
          <cell r="Q1267">
            <v>1166</v>
          </cell>
          <cell r="R1267">
            <v>0</v>
          </cell>
          <cell r="S1267">
            <v>0</v>
          </cell>
          <cell r="T1267">
            <v>0</v>
          </cell>
          <cell r="U1267" t="str">
            <v>Masinad ja seadmed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</row>
        <row r="1268">
          <cell r="O1268">
            <v>0</v>
          </cell>
          <cell r="P1268">
            <v>0</v>
          </cell>
          <cell r="Q1268">
            <v>1166</v>
          </cell>
          <cell r="R1268">
            <v>0</v>
          </cell>
          <cell r="S1268">
            <v>0</v>
          </cell>
          <cell r="T1268">
            <v>0</v>
          </cell>
          <cell r="U1268" t="str">
            <v>Rajatised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</row>
        <row r="1269">
          <cell r="O1269">
            <v>0</v>
          </cell>
          <cell r="P1269">
            <v>0</v>
          </cell>
          <cell r="Q1269">
            <v>1166</v>
          </cell>
          <cell r="R1269">
            <v>0</v>
          </cell>
          <cell r="S1269">
            <v>0</v>
          </cell>
          <cell r="T1269">
            <v>0</v>
          </cell>
          <cell r="U1269" t="str">
            <v>Masinad ja seadmed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</row>
        <row r="1270">
          <cell r="O1270">
            <v>0</v>
          </cell>
          <cell r="P1270">
            <v>0</v>
          </cell>
          <cell r="Q1270">
            <v>1166</v>
          </cell>
          <cell r="R1270">
            <v>0</v>
          </cell>
          <cell r="S1270">
            <v>0</v>
          </cell>
          <cell r="T1270">
            <v>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</row>
        <row r="1271">
          <cell r="O1271">
            <v>0</v>
          </cell>
          <cell r="P1271">
            <v>0</v>
          </cell>
          <cell r="Q1271">
            <v>1166</v>
          </cell>
          <cell r="R1271">
            <v>0</v>
          </cell>
          <cell r="S1271">
            <v>0</v>
          </cell>
          <cell r="T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</row>
        <row r="1272">
          <cell r="O1272">
            <v>0</v>
          </cell>
          <cell r="P1272">
            <v>0</v>
          </cell>
          <cell r="Q1272">
            <v>1166</v>
          </cell>
          <cell r="R1272">
            <v>0</v>
          </cell>
          <cell r="S1272">
            <v>0</v>
          </cell>
          <cell r="T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</row>
        <row r="1273">
          <cell r="N1273">
            <v>9177300</v>
          </cell>
          <cell r="O1273">
            <v>40</v>
          </cell>
          <cell r="P1273">
            <v>1990</v>
          </cell>
          <cell r="Q1273">
            <v>1167</v>
          </cell>
          <cell r="R1273">
            <v>1167</v>
          </cell>
          <cell r="S1273">
            <v>11167</v>
          </cell>
          <cell r="T1273" t="str">
            <v>Rajatised</v>
          </cell>
          <cell r="U1273" t="str">
            <v>Rajatised</v>
          </cell>
          <cell r="W1273">
            <v>0</v>
          </cell>
          <cell r="X1273" t="str">
            <v>Hooned ja rajatised</v>
          </cell>
          <cell r="Y1273" t="str">
            <v>Rajatised1990</v>
          </cell>
          <cell r="Z1273" t="str">
            <v>Sõmeru : veetorustik</v>
          </cell>
        </row>
        <row r="1274">
          <cell r="N1274">
            <v>12182800</v>
          </cell>
          <cell r="O1274">
            <v>40</v>
          </cell>
          <cell r="P1274">
            <v>1995</v>
          </cell>
          <cell r="Q1274">
            <v>1168</v>
          </cell>
          <cell r="R1274">
            <v>1168</v>
          </cell>
          <cell r="S1274">
            <v>11168</v>
          </cell>
          <cell r="T1274" t="str">
            <v>Rajatised</v>
          </cell>
          <cell r="U1274" t="str">
            <v>Rajatised</v>
          </cell>
          <cell r="W1274">
            <v>0</v>
          </cell>
          <cell r="X1274" t="str">
            <v>Hooned ja rajatised</v>
          </cell>
          <cell r="Y1274" t="str">
            <v>Rajatised1995</v>
          </cell>
          <cell r="Z1274" t="str">
            <v>Sõmeru : kanalitorustik</v>
          </cell>
        </row>
        <row r="1275">
          <cell r="N1275">
            <v>180000</v>
          </cell>
          <cell r="O1275">
            <v>15</v>
          </cell>
          <cell r="P1275">
            <v>1990</v>
          </cell>
          <cell r="Q1275">
            <v>1169</v>
          </cell>
          <cell r="R1275">
            <v>1169</v>
          </cell>
          <cell r="S1275">
            <v>11169</v>
          </cell>
          <cell r="T1275" t="str">
            <v>Masinad ja seadmed</v>
          </cell>
          <cell r="U1275" t="str">
            <v>Masinad ja seadmed</v>
          </cell>
          <cell r="W1275">
            <v>0</v>
          </cell>
          <cell r="X1275" t="str">
            <v>Masinad ja seadmed</v>
          </cell>
          <cell r="Y1275" t="str">
            <v>Masinad ja seadmed1990</v>
          </cell>
          <cell r="Z1275" t="str">
            <v>Sõmeru : puurkaev-pumplad</v>
          </cell>
        </row>
        <row r="1276">
          <cell r="O1276">
            <v>0</v>
          </cell>
          <cell r="P1276">
            <v>0</v>
          </cell>
          <cell r="Q1276">
            <v>1169</v>
          </cell>
          <cell r="R1276">
            <v>0</v>
          </cell>
          <cell r="S1276">
            <v>0</v>
          </cell>
          <cell r="T1276">
            <v>0</v>
          </cell>
          <cell r="U1276" t="str">
            <v>Masinad ja seadmed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</row>
        <row r="1277">
          <cell r="O1277">
            <v>0</v>
          </cell>
          <cell r="P1277">
            <v>0</v>
          </cell>
          <cell r="Q1277">
            <v>1169</v>
          </cell>
          <cell r="R1277">
            <v>0</v>
          </cell>
          <cell r="S1277">
            <v>0</v>
          </cell>
          <cell r="T1277">
            <v>0</v>
          </cell>
          <cell r="U1277" t="str">
            <v>Masinad ja seadmed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</row>
        <row r="1278">
          <cell r="O1278">
            <v>0</v>
          </cell>
          <cell r="P1278">
            <v>0</v>
          </cell>
          <cell r="Q1278">
            <v>1169</v>
          </cell>
          <cell r="R1278">
            <v>0</v>
          </cell>
          <cell r="S1278">
            <v>0</v>
          </cell>
          <cell r="T1278">
            <v>0</v>
          </cell>
          <cell r="U1278" t="str">
            <v>Masinad ja seadmed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</row>
        <row r="1279">
          <cell r="O1279">
            <v>0</v>
          </cell>
          <cell r="P1279">
            <v>0</v>
          </cell>
          <cell r="Q1279">
            <v>1169</v>
          </cell>
          <cell r="R1279">
            <v>0</v>
          </cell>
          <cell r="S1279">
            <v>0</v>
          </cell>
          <cell r="T1279">
            <v>0</v>
          </cell>
          <cell r="U1279" t="str">
            <v>Ehitised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</row>
        <row r="1280">
          <cell r="O1280">
            <v>0</v>
          </cell>
          <cell r="P1280">
            <v>0</v>
          </cell>
          <cell r="Q1280">
            <v>1169</v>
          </cell>
          <cell r="R1280">
            <v>0</v>
          </cell>
          <cell r="S1280">
            <v>0</v>
          </cell>
          <cell r="T1280">
            <v>0</v>
          </cell>
          <cell r="U1280" t="str">
            <v>Masinad ja seadmed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</row>
        <row r="1281">
          <cell r="O1281">
            <v>0</v>
          </cell>
          <cell r="P1281">
            <v>0</v>
          </cell>
          <cell r="Q1281">
            <v>1169</v>
          </cell>
          <cell r="R1281">
            <v>0</v>
          </cell>
          <cell r="S1281">
            <v>0</v>
          </cell>
          <cell r="T1281">
            <v>0</v>
          </cell>
          <cell r="U1281" t="str">
            <v>Rajatised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</row>
        <row r="1282">
          <cell r="O1282">
            <v>0</v>
          </cell>
          <cell r="P1282">
            <v>0</v>
          </cell>
          <cell r="Q1282">
            <v>1169</v>
          </cell>
          <cell r="R1282">
            <v>0</v>
          </cell>
          <cell r="S1282">
            <v>0</v>
          </cell>
          <cell r="T1282">
            <v>0</v>
          </cell>
          <cell r="U1282" t="str">
            <v>Masinad ja seadmed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</row>
        <row r="1283">
          <cell r="O1283">
            <v>0</v>
          </cell>
          <cell r="P1283">
            <v>0</v>
          </cell>
          <cell r="Q1283">
            <v>1169</v>
          </cell>
          <cell r="R1283">
            <v>0</v>
          </cell>
          <cell r="S1283">
            <v>0</v>
          </cell>
          <cell r="T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</row>
        <row r="1284">
          <cell r="O1284">
            <v>0</v>
          </cell>
          <cell r="P1284">
            <v>0</v>
          </cell>
          <cell r="Q1284">
            <v>1169</v>
          </cell>
          <cell r="R1284">
            <v>0</v>
          </cell>
          <cell r="S1284">
            <v>0</v>
          </cell>
          <cell r="T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</row>
        <row r="1285">
          <cell r="O1285">
            <v>0</v>
          </cell>
          <cell r="P1285">
            <v>0</v>
          </cell>
          <cell r="Q1285">
            <v>1169</v>
          </cell>
          <cell r="R1285">
            <v>0</v>
          </cell>
          <cell r="S1285">
            <v>0</v>
          </cell>
          <cell r="T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</row>
        <row r="1286">
          <cell r="O1286">
            <v>0</v>
          </cell>
          <cell r="P1286">
            <v>0</v>
          </cell>
          <cell r="Q1286">
            <v>1169</v>
          </cell>
          <cell r="R1286">
            <v>0</v>
          </cell>
          <cell r="S1286">
            <v>0</v>
          </cell>
          <cell r="T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</row>
        <row r="1287">
          <cell r="O1287">
            <v>0</v>
          </cell>
          <cell r="P1287">
            <v>0</v>
          </cell>
          <cell r="Q1287">
            <v>1169</v>
          </cell>
          <cell r="R1287">
            <v>0</v>
          </cell>
          <cell r="S1287">
            <v>0</v>
          </cell>
          <cell r="T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</row>
        <row r="1288">
          <cell r="O1288">
            <v>0</v>
          </cell>
          <cell r="P1288">
            <v>0</v>
          </cell>
          <cell r="Q1288">
            <v>1169</v>
          </cell>
          <cell r="R1288">
            <v>0</v>
          </cell>
          <cell r="S1288">
            <v>0</v>
          </cell>
          <cell r="T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</row>
        <row r="1289">
          <cell r="O1289">
            <v>0</v>
          </cell>
          <cell r="P1289">
            <v>0</v>
          </cell>
          <cell r="Q1289">
            <v>1169</v>
          </cell>
          <cell r="R1289">
            <v>0</v>
          </cell>
          <cell r="S1289">
            <v>0</v>
          </cell>
          <cell r="T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</row>
        <row r="1290">
          <cell r="O1290">
            <v>0</v>
          </cell>
          <cell r="P1290">
            <v>0</v>
          </cell>
          <cell r="Q1290">
            <v>1169</v>
          </cell>
          <cell r="R1290">
            <v>0</v>
          </cell>
          <cell r="S1290">
            <v>0</v>
          </cell>
          <cell r="T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</row>
        <row r="1291">
          <cell r="O1291">
            <v>0</v>
          </cell>
          <cell r="P1291">
            <v>0</v>
          </cell>
          <cell r="Q1291">
            <v>1169</v>
          </cell>
          <cell r="R1291">
            <v>0</v>
          </cell>
          <cell r="S1291">
            <v>0</v>
          </cell>
          <cell r="T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</row>
        <row r="1292">
          <cell r="O1292">
            <v>0</v>
          </cell>
          <cell r="P1292">
            <v>0</v>
          </cell>
          <cell r="Q1292">
            <v>1169</v>
          </cell>
          <cell r="R1292">
            <v>0</v>
          </cell>
          <cell r="S1292">
            <v>0</v>
          </cell>
          <cell r="T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</row>
        <row r="1293">
          <cell r="O1293">
            <v>0</v>
          </cell>
          <cell r="P1293">
            <v>0</v>
          </cell>
          <cell r="Q1293">
            <v>1169</v>
          </cell>
          <cell r="R1293">
            <v>0</v>
          </cell>
          <cell r="S1293">
            <v>0</v>
          </cell>
          <cell r="T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</row>
        <row r="1294">
          <cell r="O1294">
            <v>0</v>
          </cell>
          <cell r="P1294">
            <v>0</v>
          </cell>
          <cell r="Q1294">
            <v>1169</v>
          </cell>
          <cell r="R1294">
            <v>0</v>
          </cell>
          <cell r="S1294">
            <v>0</v>
          </cell>
          <cell r="T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</row>
        <row r="1295">
          <cell r="O1295">
            <v>0</v>
          </cell>
          <cell r="P1295">
            <v>0</v>
          </cell>
          <cell r="Q1295">
            <v>1169</v>
          </cell>
          <cell r="R1295">
            <v>0</v>
          </cell>
          <cell r="S1295">
            <v>0</v>
          </cell>
          <cell r="T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</row>
        <row r="1296">
          <cell r="O1296">
            <v>0</v>
          </cell>
          <cell r="P1296">
            <v>0</v>
          </cell>
          <cell r="Q1296">
            <v>1169</v>
          </cell>
          <cell r="R1296">
            <v>0</v>
          </cell>
          <cell r="S1296">
            <v>0</v>
          </cell>
          <cell r="T1296">
            <v>0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</row>
        <row r="1297">
          <cell r="O1297">
            <v>0</v>
          </cell>
          <cell r="P1297">
            <v>0</v>
          </cell>
          <cell r="Q1297">
            <v>1169</v>
          </cell>
          <cell r="R1297">
            <v>0</v>
          </cell>
          <cell r="S1297">
            <v>0</v>
          </cell>
          <cell r="T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</row>
        <row r="1298">
          <cell r="O1298">
            <v>0</v>
          </cell>
          <cell r="P1298">
            <v>0</v>
          </cell>
          <cell r="Q1298">
            <v>1169</v>
          </cell>
          <cell r="R1298">
            <v>0</v>
          </cell>
          <cell r="S1298">
            <v>0</v>
          </cell>
          <cell r="T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</row>
        <row r="1299">
          <cell r="O1299">
            <v>0</v>
          </cell>
          <cell r="P1299">
            <v>0</v>
          </cell>
          <cell r="Q1299">
            <v>1169</v>
          </cell>
          <cell r="R1299">
            <v>0</v>
          </cell>
          <cell r="S1299">
            <v>0</v>
          </cell>
          <cell r="T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</row>
        <row r="1300">
          <cell r="O1300">
            <v>0</v>
          </cell>
          <cell r="P1300">
            <v>0</v>
          </cell>
          <cell r="Q1300">
            <v>1169</v>
          </cell>
          <cell r="R1300">
            <v>0</v>
          </cell>
          <cell r="S1300">
            <v>0</v>
          </cell>
          <cell r="T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</row>
        <row r="1301">
          <cell r="O1301">
            <v>0</v>
          </cell>
          <cell r="P1301">
            <v>0</v>
          </cell>
          <cell r="Q1301">
            <v>1169</v>
          </cell>
          <cell r="R1301">
            <v>0</v>
          </cell>
          <cell r="S1301">
            <v>0</v>
          </cell>
          <cell r="T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</row>
        <row r="1302">
          <cell r="O1302">
            <v>0</v>
          </cell>
          <cell r="P1302">
            <v>0</v>
          </cell>
          <cell r="Q1302">
            <v>1169</v>
          </cell>
          <cell r="R1302">
            <v>0</v>
          </cell>
          <cell r="S1302">
            <v>0</v>
          </cell>
          <cell r="T1302">
            <v>0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</row>
        <row r="1303">
          <cell r="O1303">
            <v>0</v>
          </cell>
          <cell r="P1303">
            <v>0</v>
          </cell>
          <cell r="Q1303">
            <v>1169</v>
          </cell>
          <cell r="R1303">
            <v>0</v>
          </cell>
          <cell r="S1303">
            <v>0</v>
          </cell>
          <cell r="T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</row>
        <row r="1304">
          <cell r="O1304">
            <v>0</v>
          </cell>
          <cell r="P1304">
            <v>0</v>
          </cell>
          <cell r="Q1304">
            <v>1169</v>
          </cell>
          <cell r="R1304">
            <v>0</v>
          </cell>
          <cell r="S1304">
            <v>0</v>
          </cell>
          <cell r="T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</row>
        <row r="1305">
          <cell r="O1305">
            <v>0</v>
          </cell>
          <cell r="P1305">
            <v>0</v>
          </cell>
          <cell r="Q1305">
            <v>1169</v>
          </cell>
          <cell r="R1305">
            <v>0</v>
          </cell>
          <cell r="S1305">
            <v>0</v>
          </cell>
          <cell r="T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</row>
        <row r="1306">
          <cell r="O1306">
            <v>0</v>
          </cell>
          <cell r="P1306">
            <v>0</v>
          </cell>
          <cell r="Q1306">
            <v>1169</v>
          </cell>
          <cell r="R1306">
            <v>0</v>
          </cell>
          <cell r="S1306">
            <v>0</v>
          </cell>
          <cell r="T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</row>
        <row r="1307">
          <cell r="O1307">
            <v>0</v>
          </cell>
          <cell r="P1307">
            <v>0</v>
          </cell>
          <cell r="Q1307">
            <v>1169</v>
          </cell>
          <cell r="R1307">
            <v>0</v>
          </cell>
          <cell r="S1307">
            <v>0</v>
          </cell>
          <cell r="T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</row>
        <row r="1308">
          <cell r="O1308">
            <v>0</v>
          </cell>
          <cell r="P1308">
            <v>0</v>
          </cell>
          <cell r="Q1308">
            <v>1169</v>
          </cell>
          <cell r="R1308">
            <v>0</v>
          </cell>
          <cell r="S1308">
            <v>0</v>
          </cell>
          <cell r="T1308">
            <v>0</v>
          </cell>
          <cell r="W1308">
            <v>0</v>
          </cell>
          <cell r="X1308">
            <v>0</v>
          </cell>
          <cell r="Y1308">
            <v>0</v>
          </cell>
        </row>
        <row r="1309">
          <cell r="O1309">
            <v>0</v>
          </cell>
          <cell r="P1309">
            <v>0</v>
          </cell>
          <cell r="Q1309">
            <v>1169</v>
          </cell>
          <cell r="R1309">
            <v>0</v>
          </cell>
          <cell r="S1309">
            <v>0</v>
          </cell>
          <cell r="T1309">
            <v>0</v>
          </cell>
          <cell r="W1309">
            <v>0</v>
          </cell>
          <cell r="X1309">
            <v>0</v>
          </cell>
          <cell r="Y1309">
            <v>0</v>
          </cell>
        </row>
        <row r="1310">
          <cell r="O1310">
            <v>0</v>
          </cell>
          <cell r="P1310">
            <v>0</v>
          </cell>
          <cell r="Q1310">
            <v>1169</v>
          </cell>
          <cell r="R1310">
            <v>0</v>
          </cell>
          <cell r="S1310">
            <v>0</v>
          </cell>
          <cell r="T1310">
            <v>0</v>
          </cell>
          <cell r="W1310">
            <v>0</v>
          </cell>
          <cell r="X1310">
            <v>0</v>
          </cell>
          <cell r="Y1310">
            <v>0</v>
          </cell>
        </row>
        <row r="1311">
          <cell r="O1311">
            <v>0</v>
          </cell>
          <cell r="P1311">
            <v>0</v>
          </cell>
          <cell r="Q1311">
            <v>1169</v>
          </cell>
          <cell r="R1311">
            <v>0</v>
          </cell>
          <cell r="S1311">
            <v>0</v>
          </cell>
          <cell r="T1311">
            <v>0</v>
          </cell>
          <cell r="W1311">
            <v>0</v>
          </cell>
          <cell r="X1311">
            <v>0</v>
          </cell>
          <cell r="Y1311">
            <v>0</v>
          </cell>
        </row>
        <row r="1312">
          <cell r="O1312">
            <v>0</v>
          </cell>
          <cell r="P1312">
            <v>0</v>
          </cell>
          <cell r="Q1312">
            <v>1169</v>
          </cell>
          <cell r="R1312">
            <v>0</v>
          </cell>
          <cell r="S1312">
            <v>0</v>
          </cell>
          <cell r="T1312">
            <v>0</v>
          </cell>
          <cell r="W1312">
            <v>0</v>
          </cell>
          <cell r="X1312">
            <v>0</v>
          </cell>
          <cell r="Y1312">
            <v>0</v>
          </cell>
        </row>
        <row r="1313">
          <cell r="O1313">
            <v>0</v>
          </cell>
          <cell r="P1313">
            <v>0</v>
          </cell>
          <cell r="Q1313">
            <v>1169</v>
          </cell>
          <cell r="R1313">
            <v>0</v>
          </cell>
          <cell r="S1313">
            <v>0</v>
          </cell>
          <cell r="T1313">
            <v>0</v>
          </cell>
        </row>
        <row r="1314">
          <cell r="O1314">
            <v>0</v>
          </cell>
          <cell r="P1314">
            <v>0</v>
          </cell>
          <cell r="Q1314">
            <v>1169</v>
          </cell>
          <cell r="R1314">
            <v>0</v>
          </cell>
          <cell r="S1314">
            <v>0</v>
          </cell>
          <cell r="T1314">
            <v>0</v>
          </cell>
        </row>
        <row r="1315">
          <cell r="O1315">
            <v>0</v>
          </cell>
          <cell r="P1315">
            <v>0</v>
          </cell>
          <cell r="Q1315">
            <v>1169</v>
          </cell>
          <cell r="R1315">
            <v>0</v>
          </cell>
          <cell r="S1315">
            <v>0</v>
          </cell>
          <cell r="T1315">
            <v>0</v>
          </cell>
        </row>
        <row r="1316">
          <cell r="O1316">
            <v>0</v>
          </cell>
          <cell r="P1316">
            <v>0</v>
          </cell>
          <cell r="Q1316">
            <v>1169</v>
          </cell>
          <cell r="R1316">
            <v>0</v>
          </cell>
          <cell r="S1316">
            <v>0</v>
          </cell>
          <cell r="T1316">
            <v>0</v>
          </cell>
        </row>
        <row r="1317">
          <cell r="O1317">
            <v>0</v>
          </cell>
          <cell r="P1317">
            <v>0</v>
          </cell>
          <cell r="Q1317">
            <v>1169</v>
          </cell>
          <cell r="R1317">
            <v>0</v>
          </cell>
          <cell r="S1317">
            <v>0</v>
          </cell>
          <cell r="T1317">
            <v>0</v>
          </cell>
        </row>
        <row r="1318">
          <cell r="O1318">
            <v>0</v>
          </cell>
          <cell r="P1318">
            <v>0</v>
          </cell>
          <cell r="Q1318">
            <v>1169</v>
          </cell>
          <cell r="R1318">
            <v>0</v>
          </cell>
          <cell r="S1318">
            <v>0</v>
          </cell>
          <cell r="T1318">
            <v>0</v>
          </cell>
        </row>
        <row r="1319">
          <cell r="O1319">
            <v>0</v>
          </cell>
          <cell r="P1319">
            <v>0</v>
          </cell>
          <cell r="Q1319">
            <v>1169</v>
          </cell>
          <cell r="R1319">
            <v>0</v>
          </cell>
          <cell r="S1319">
            <v>0</v>
          </cell>
          <cell r="T1319">
            <v>0</v>
          </cell>
        </row>
      </sheetData>
      <sheetData sheetId="73"/>
      <sheetData sheetId="74"/>
      <sheetData sheetId="75"/>
      <sheetData sheetId="76"/>
      <sheetData sheetId="77" refreshError="1">
        <row r="4">
          <cell r="H4">
            <v>1.05</v>
          </cell>
          <cell r="I4">
            <v>1.05</v>
          </cell>
          <cell r="J4">
            <v>1.05</v>
          </cell>
          <cell r="K4">
            <v>1.05</v>
          </cell>
          <cell r="L4">
            <v>1.05</v>
          </cell>
          <cell r="M4">
            <v>1.05</v>
          </cell>
          <cell r="N4">
            <v>1.05</v>
          </cell>
          <cell r="O4">
            <v>1.05</v>
          </cell>
          <cell r="P4">
            <v>1.05</v>
          </cell>
          <cell r="Q4">
            <v>1.05</v>
          </cell>
          <cell r="R4">
            <v>1.05</v>
          </cell>
          <cell r="S4">
            <v>1.05</v>
          </cell>
          <cell r="T4">
            <v>1.05</v>
          </cell>
          <cell r="U4">
            <v>1.05</v>
          </cell>
          <cell r="V4">
            <v>1.05</v>
          </cell>
          <cell r="W4">
            <v>1.05</v>
          </cell>
          <cell r="X4">
            <v>1.05</v>
          </cell>
          <cell r="Y4">
            <v>1.05</v>
          </cell>
          <cell r="Z4">
            <v>1.05</v>
          </cell>
          <cell r="AA4">
            <v>1.05</v>
          </cell>
          <cell r="AB4">
            <v>1.05</v>
          </cell>
          <cell r="AC4">
            <v>1.05</v>
          </cell>
          <cell r="AD4">
            <v>1.05</v>
          </cell>
          <cell r="AE4">
            <v>1.05</v>
          </cell>
          <cell r="AF4">
            <v>1.05</v>
          </cell>
          <cell r="AG4">
            <v>1.05</v>
          </cell>
          <cell r="AH4">
            <v>1.05</v>
          </cell>
          <cell r="AI4">
            <v>1.05</v>
          </cell>
          <cell r="AJ4">
            <v>1.05</v>
          </cell>
          <cell r="AK4">
            <v>1.05</v>
          </cell>
          <cell r="AL4">
            <v>1.05</v>
          </cell>
          <cell r="AM4">
            <v>1.05</v>
          </cell>
          <cell r="AN4">
            <v>1.05</v>
          </cell>
          <cell r="AO4">
            <v>1.05</v>
          </cell>
          <cell r="AP4">
            <v>1.05</v>
          </cell>
        </row>
        <row r="6">
          <cell r="A6">
            <v>1</v>
          </cell>
          <cell r="F6" t="b">
            <v>0</v>
          </cell>
        </row>
      </sheetData>
      <sheetData sheetId="78" refreshError="1">
        <row r="26">
          <cell r="E26">
            <v>60.522009511376119</v>
          </cell>
          <cell r="F26">
            <v>60.966120174717283</v>
          </cell>
          <cell r="G26">
            <v>57.763734245707091</v>
          </cell>
          <cell r="H26">
            <v>57.48784414433905</v>
          </cell>
          <cell r="I26">
            <v>58.039146269656833</v>
          </cell>
          <cell r="J26">
            <v>58.984189374599914</v>
          </cell>
          <cell r="K26">
            <v>60.217107509546359</v>
          </cell>
          <cell r="L26">
            <v>61.449382724359999</v>
          </cell>
          <cell r="M26">
            <v>62.69812158636811</v>
          </cell>
          <cell r="N26">
            <v>63.976389208373902</v>
          </cell>
          <cell r="O26">
            <v>65.206745239309058</v>
          </cell>
          <cell r="P26">
            <v>66.392991023410048</v>
          </cell>
          <cell r="Q26">
            <v>67.433628566359744</v>
          </cell>
          <cell r="R26">
            <v>68.511418135415454</v>
          </cell>
          <cell r="S26">
            <v>69.608044065751841</v>
          </cell>
          <cell r="T26">
            <v>70.743510239101028</v>
          </cell>
          <cell r="U26">
            <v>71.858847658784953</v>
          </cell>
          <cell r="V26">
            <v>78.081004507390176</v>
          </cell>
          <cell r="W26">
            <v>80.797064396768747</v>
          </cell>
          <cell r="X26">
            <v>81.543615372490521</v>
          </cell>
          <cell r="Y26">
            <v>82.284431798496229</v>
          </cell>
          <cell r="Z26">
            <v>83.018599118550256</v>
          </cell>
          <cell r="AA26">
            <v>83.745171681931964</v>
          </cell>
          <cell r="AB26">
            <v>84.463057251001388</v>
          </cell>
          <cell r="AC26">
            <v>81.716521857403549</v>
          </cell>
          <cell r="AD26">
            <v>82.384621986423966</v>
          </cell>
          <cell r="AE26">
            <v>83.040718079656116</v>
          </cell>
          <cell r="AF26">
            <v>83.601701499497437</v>
          </cell>
          <cell r="AG26">
            <v>84.146671543210431</v>
          </cell>
          <cell r="AH26">
            <v>84.674522953331504</v>
          </cell>
          <cell r="AI26">
            <v>85.181892500280966</v>
          </cell>
        </row>
        <row r="27">
          <cell r="E27">
            <v>109.87502267198821</v>
          </cell>
          <cell r="F27">
            <v>101.33917666476702</v>
          </cell>
          <cell r="G27">
            <v>101.54731266555041</v>
          </cell>
          <cell r="H27">
            <v>101.35925145237002</v>
          </cell>
          <cell r="I27">
            <v>102.12994993840377</v>
          </cell>
          <cell r="J27">
            <v>103.67883365229062</v>
          </cell>
          <cell r="K27">
            <v>105.67357873258712</v>
          </cell>
          <cell r="L27">
            <v>107.70241764405196</v>
          </cell>
          <cell r="M27">
            <v>109.74481263812631</v>
          </cell>
          <cell r="N27">
            <v>111.80963424942227</v>
          </cell>
          <cell r="O27">
            <v>113.82238486483148</v>
          </cell>
          <cell r="P27">
            <v>115.76035207745431</v>
          </cell>
          <cell r="Q27">
            <v>117.43290829604619</v>
          </cell>
          <cell r="R27">
            <v>119.1052792266092</v>
          </cell>
          <cell r="S27">
            <v>120.84017440737423</v>
          </cell>
          <cell r="T27">
            <v>122.65360911822961</v>
          </cell>
          <cell r="U27">
            <v>124.53212099327534</v>
          </cell>
          <cell r="V27">
            <v>120.96403882886652</v>
          </cell>
          <cell r="W27">
            <v>120.74091460385202</v>
          </cell>
          <cell r="X27">
            <v>122.51852201536384</v>
          </cell>
          <cell r="Y27">
            <v>124.33347774782959</v>
          </cell>
          <cell r="Z27">
            <v>126.18709230353026</v>
          </cell>
          <cell r="AA27">
            <v>128.08071223825047</v>
          </cell>
          <cell r="AB27">
            <v>130.01583571582165</v>
          </cell>
          <cell r="AC27">
            <v>126.6413993178315</v>
          </cell>
          <cell r="AD27">
            <v>128.58287380541182</v>
          </cell>
          <cell r="AE27">
            <v>130.56903589387457</v>
          </cell>
          <cell r="AF27">
            <v>132.47362169829734</v>
          </cell>
          <cell r="AG27">
            <v>134.42267946506254</v>
          </cell>
          <cell r="AH27">
            <v>136.41764293201931</v>
          </cell>
          <cell r="AI27">
            <v>138.46220760058495</v>
          </cell>
        </row>
        <row r="139">
          <cell r="E139">
            <v>2009</v>
          </cell>
          <cell r="F139">
            <v>2010</v>
          </cell>
          <cell r="G139">
            <v>2011</v>
          </cell>
          <cell r="H139">
            <v>2012</v>
          </cell>
          <cell r="I139">
            <v>2013</v>
          </cell>
          <cell r="J139">
            <v>2014</v>
          </cell>
          <cell r="K139">
            <v>2015</v>
          </cell>
          <cell r="L139">
            <v>2016</v>
          </cell>
          <cell r="M139">
            <v>2017</v>
          </cell>
          <cell r="N139">
            <v>2018</v>
          </cell>
          <cell r="O139">
            <v>2019</v>
          </cell>
          <cell r="P139">
            <v>2020</v>
          </cell>
          <cell r="Q139">
            <v>2021</v>
          </cell>
          <cell r="R139">
            <v>2022</v>
          </cell>
          <cell r="S139">
            <v>2023</v>
          </cell>
          <cell r="T139">
            <v>2024</v>
          </cell>
          <cell r="U139">
            <v>2025</v>
          </cell>
          <cell r="V139">
            <v>2026</v>
          </cell>
          <cell r="W139">
            <v>2027</v>
          </cell>
          <cell r="X139">
            <v>2028</v>
          </cell>
          <cell r="Y139">
            <v>2029</v>
          </cell>
          <cell r="Z139">
            <v>2030</v>
          </cell>
          <cell r="AA139">
            <v>2031</v>
          </cell>
          <cell r="AB139">
            <v>2032</v>
          </cell>
          <cell r="AC139">
            <v>2033</v>
          </cell>
          <cell r="AD139">
            <v>2034</v>
          </cell>
          <cell r="AE139">
            <v>2035</v>
          </cell>
          <cell r="AF139">
            <v>2036</v>
          </cell>
          <cell r="AG139">
            <v>2037</v>
          </cell>
          <cell r="AH139">
            <v>2038</v>
          </cell>
          <cell r="AI139">
            <v>2039</v>
          </cell>
        </row>
        <row r="171">
          <cell r="D171">
            <v>0.06</v>
          </cell>
        </row>
        <row r="177">
          <cell r="E177">
            <v>5936049.0754953315</v>
          </cell>
          <cell r="F177">
            <v>7592099.6673276983</v>
          </cell>
          <cell r="G177">
            <v>17451813.793398455</v>
          </cell>
          <cell r="H177">
            <v>24353478.862372134</v>
          </cell>
          <cell r="I177">
            <v>24624721.312617291</v>
          </cell>
          <cell r="J177">
            <v>25926024.214129731</v>
          </cell>
          <cell r="K177">
            <v>26180229.472347002</v>
          </cell>
          <cell r="L177">
            <v>26446653.029487215</v>
          </cell>
          <cell r="M177">
            <v>26725148.302456625</v>
          </cell>
          <cell r="N177">
            <v>27009678.702893417</v>
          </cell>
          <cell r="O177">
            <v>27308630.008125484</v>
          </cell>
          <cell r="P177">
            <v>27618087.001001146</v>
          </cell>
          <cell r="Q177">
            <v>27949582.83635604</v>
          </cell>
          <cell r="R177">
            <v>28297919.748830374</v>
          </cell>
          <cell r="S177">
            <v>28666500.615951505</v>
          </cell>
          <cell r="T177">
            <v>29109775.405052561</v>
          </cell>
          <cell r="U177">
            <v>29993027.755597249</v>
          </cell>
          <cell r="V177">
            <v>35085567.440497585</v>
          </cell>
          <cell r="W177">
            <v>36305023.95359809</v>
          </cell>
          <cell r="X177">
            <v>36713466.013625801</v>
          </cell>
          <cell r="Y177">
            <v>36171255.427144065</v>
          </cell>
          <cell r="Z177">
            <v>36679897.211493023</v>
          </cell>
          <cell r="AA177">
            <v>37219672.264709458</v>
          </cell>
          <cell r="AB177">
            <v>37792204.5580879</v>
          </cell>
          <cell r="AC177">
            <v>38392745.733603403</v>
          </cell>
          <cell r="AD177">
            <v>39030319.204605043</v>
          </cell>
          <cell r="AE177">
            <v>39707109.883233398</v>
          </cell>
          <cell r="AF177">
            <v>40419531.053321049</v>
          </cell>
          <cell r="AG177">
            <v>41175389.855035156</v>
          </cell>
          <cell r="AH177">
            <v>40459723.968382269</v>
          </cell>
          <cell r="AI177">
            <v>24573769.099224441</v>
          </cell>
        </row>
        <row r="181">
          <cell r="E181">
            <v>60.522009511376119</v>
          </cell>
          <cell r="F181">
            <v>60.966120174717283</v>
          </cell>
          <cell r="G181">
            <v>57.763734245707091</v>
          </cell>
          <cell r="H181">
            <v>57.48784414433905</v>
          </cell>
          <cell r="I181">
            <v>58.039146269656833</v>
          </cell>
          <cell r="J181">
            <v>58.984189374599914</v>
          </cell>
          <cell r="K181">
            <v>60.217107509546359</v>
          </cell>
          <cell r="L181">
            <v>61.449382724359999</v>
          </cell>
          <cell r="M181">
            <v>62.69812158636811</v>
          </cell>
          <cell r="N181">
            <v>63.976389208373902</v>
          </cell>
          <cell r="O181">
            <v>65.206745239309058</v>
          </cell>
          <cell r="P181">
            <v>66.392991023410048</v>
          </cell>
          <cell r="Q181">
            <v>67.433628566359744</v>
          </cell>
          <cell r="R181">
            <v>68.511418135415454</v>
          </cell>
          <cell r="S181">
            <v>69.608044065751841</v>
          </cell>
          <cell r="T181">
            <v>70.743510239101028</v>
          </cell>
          <cell r="U181">
            <v>71.858847658784953</v>
          </cell>
          <cell r="V181">
            <v>78.081004507390176</v>
          </cell>
          <cell r="W181">
            <v>80.797064396768747</v>
          </cell>
          <cell r="X181">
            <v>81.543615372490521</v>
          </cell>
          <cell r="Y181">
            <v>82.284431798496229</v>
          </cell>
          <cell r="Z181">
            <v>83.018599118550256</v>
          </cell>
          <cell r="AA181">
            <v>83.745171681931964</v>
          </cell>
          <cell r="AB181">
            <v>84.463057251001388</v>
          </cell>
          <cell r="AC181">
            <v>81.716521857403549</v>
          </cell>
          <cell r="AD181">
            <v>82.384621986423966</v>
          </cell>
          <cell r="AE181">
            <v>83.040718079656116</v>
          </cell>
          <cell r="AF181">
            <v>83.601701499497437</v>
          </cell>
          <cell r="AG181">
            <v>84.146671543210431</v>
          </cell>
          <cell r="AH181">
            <v>84.674522953331504</v>
          </cell>
          <cell r="AI181">
            <v>85.181892500280966</v>
          </cell>
        </row>
        <row r="182">
          <cell r="E182">
            <v>109.87502267198821</v>
          </cell>
          <cell r="F182">
            <v>101.33917666476702</v>
          </cell>
          <cell r="G182">
            <v>101.54731266555041</v>
          </cell>
          <cell r="H182">
            <v>101.35925145237002</v>
          </cell>
          <cell r="I182">
            <v>102.12994993840377</v>
          </cell>
          <cell r="J182">
            <v>103.67883365229062</v>
          </cell>
          <cell r="K182">
            <v>105.67357873258712</v>
          </cell>
          <cell r="L182">
            <v>107.70241764405196</v>
          </cell>
          <cell r="M182">
            <v>109.74481263812631</v>
          </cell>
          <cell r="N182">
            <v>111.80963424942227</v>
          </cell>
          <cell r="O182">
            <v>113.82238486483148</v>
          </cell>
          <cell r="P182">
            <v>115.76035207745431</v>
          </cell>
          <cell r="Q182">
            <v>117.43290829604619</v>
          </cell>
          <cell r="R182">
            <v>119.1052792266092</v>
          </cell>
          <cell r="S182">
            <v>120.84017440737423</v>
          </cell>
          <cell r="T182">
            <v>122.65360911822961</v>
          </cell>
          <cell r="U182">
            <v>124.53212099327534</v>
          </cell>
          <cell r="V182">
            <v>120.96403882886652</v>
          </cell>
          <cell r="W182">
            <v>120.74091460385202</v>
          </cell>
          <cell r="X182">
            <v>122.51852201536384</v>
          </cell>
          <cell r="Y182">
            <v>124.33347774782959</v>
          </cell>
          <cell r="Z182">
            <v>126.18709230353026</v>
          </cell>
          <cell r="AA182">
            <v>128.08071223825047</v>
          </cell>
          <cell r="AB182">
            <v>130.01583571582165</v>
          </cell>
          <cell r="AC182">
            <v>126.6413993178315</v>
          </cell>
          <cell r="AD182">
            <v>128.58287380541182</v>
          </cell>
          <cell r="AE182">
            <v>130.56903589387457</v>
          </cell>
          <cell r="AF182">
            <v>132.47362169829734</v>
          </cell>
          <cell r="AG182">
            <v>134.42267946506254</v>
          </cell>
          <cell r="AH182">
            <v>136.41764293201931</v>
          </cell>
          <cell r="AI182">
            <v>138.46220760058495</v>
          </cell>
        </row>
        <row r="183">
          <cell r="E183">
            <v>14.500225382093438</v>
          </cell>
          <cell r="F183">
            <v>18.446757974869062</v>
          </cell>
          <cell r="G183">
            <v>32.537086064600025</v>
          </cell>
          <cell r="H183">
            <v>36.597498418239006</v>
          </cell>
          <cell r="I183">
            <v>37.190276995251452</v>
          </cell>
          <cell r="J183">
            <v>40.449037704630427</v>
          </cell>
          <cell r="K183">
            <v>41.100177524195225</v>
          </cell>
          <cell r="L183">
            <v>41.844864111088789</v>
          </cell>
          <cell r="M183">
            <v>42.627068520285817</v>
          </cell>
          <cell r="N183">
            <v>43.439874218935422</v>
          </cell>
          <cell r="O183">
            <v>44.288360379352461</v>
          </cell>
          <cell r="P183">
            <v>45.164485427484742</v>
          </cell>
          <cell r="Q183">
            <v>46.105218497196425</v>
          </cell>
          <cell r="R183">
            <v>47.107794833291109</v>
          </cell>
          <cell r="S183">
            <v>48.170296044459938</v>
          </cell>
          <cell r="T183">
            <v>49.448151860362053</v>
          </cell>
          <cell r="U183">
            <v>51.346808743928364</v>
          </cell>
          <cell r="V183">
            <v>58.488013334953763</v>
          </cell>
          <cell r="W183">
            <v>62.615434504329912</v>
          </cell>
          <cell r="X183">
            <v>65.22495368959602</v>
          </cell>
          <cell r="Y183">
            <v>63.644924995459277</v>
          </cell>
          <cell r="Z183">
            <v>64.96067874188978</v>
          </cell>
          <cell r="AA183">
            <v>66.341967135653363</v>
          </cell>
          <cell r="AB183">
            <v>67.79121896333406</v>
          </cell>
          <cell r="AC183">
            <v>69.293220847776212</v>
          </cell>
          <cell r="AD183">
            <v>70.869828396288852</v>
          </cell>
          <cell r="AE183">
            <v>72.524424993921087</v>
          </cell>
          <cell r="AF183">
            <v>74.244384212255284</v>
          </cell>
          <cell r="AG183">
            <v>76.046987291228149</v>
          </cell>
          <cell r="AH183">
            <v>75.7678516979378</v>
          </cell>
          <cell r="AI183">
            <v>65.169434247456849</v>
          </cell>
        </row>
        <row r="184">
          <cell r="E184">
            <v>26.32451575004271</v>
          </cell>
          <cell r="F184">
            <v>33.489270549293963</v>
          </cell>
          <cell r="G184">
            <v>54.083833831115555</v>
          </cell>
          <cell r="H184">
            <v>64.337558213354228</v>
          </cell>
          <cell r="I184">
            <v>65.571751622489458</v>
          </cell>
          <cell r="J184">
            <v>71.177101341861928</v>
          </cell>
          <cell r="K184">
            <v>72.243401389282099</v>
          </cell>
          <cell r="L184">
            <v>73.432563022003933</v>
          </cell>
          <cell r="M184">
            <v>74.712521642523299</v>
          </cell>
          <cell r="N184">
            <v>76.03578443117749</v>
          </cell>
          <cell r="O184">
            <v>77.401451329076437</v>
          </cell>
          <cell r="P184">
            <v>78.837387507730071</v>
          </cell>
          <cell r="Q184">
            <v>80.387345766084636</v>
          </cell>
          <cell r="R184">
            <v>82.036299518465412</v>
          </cell>
          <cell r="S184">
            <v>83.742779188481578</v>
          </cell>
          <cell r="T184">
            <v>85.842424896814805</v>
          </cell>
          <cell r="U184">
            <v>89.024016307086683</v>
          </cell>
          <cell r="V184">
            <v>101.36032778970285</v>
          </cell>
          <cell r="W184">
            <v>97.004590277155444</v>
          </cell>
          <cell r="X184">
            <v>97.470379923737255</v>
          </cell>
          <cell r="Y184">
            <v>95.625906560588646</v>
          </cell>
          <cell r="Z184">
            <v>98.15692869603393</v>
          </cell>
          <cell r="AA184">
            <v>100.83884839576719</v>
          </cell>
          <cell r="AB184">
            <v>103.68057565516129</v>
          </cell>
          <cell r="AC184">
            <v>106.66457397098078</v>
          </cell>
          <cell r="AD184">
            <v>109.83157424617512</v>
          </cell>
          <cell r="AE184">
            <v>113.19344268327322</v>
          </cell>
          <cell r="AF184">
            <v>116.73812427572783</v>
          </cell>
          <cell r="AG184">
            <v>120.50256926617628</v>
          </cell>
          <cell r="AH184">
            <v>121.0376769010786</v>
          </cell>
          <cell r="AI184">
            <v>104.99333567135845</v>
          </cell>
        </row>
        <row r="218">
          <cell r="E218">
            <v>5936049.0754953315</v>
          </cell>
          <cell r="F218">
            <v>7592099.6673276983</v>
          </cell>
          <cell r="G218">
            <v>10747310.832508171</v>
          </cell>
          <cell r="H218">
            <v>10975040.617019324</v>
          </cell>
          <cell r="I218">
            <v>11246283.067264479</v>
          </cell>
          <cell r="J218">
            <v>12547585.968776917</v>
          </cell>
          <cell r="K218">
            <v>12801791.22699419</v>
          </cell>
          <cell r="L218">
            <v>13068214.784134401</v>
          </cell>
          <cell r="M218">
            <v>13346710.057103809</v>
          </cell>
          <cell r="N218">
            <v>13631240.457540601</v>
          </cell>
          <cell r="O218">
            <v>13930191.762772672</v>
          </cell>
          <cell r="P218">
            <v>14239648.755648332</v>
          </cell>
          <cell r="Q218">
            <v>14571144.591003226</v>
          </cell>
          <cell r="R218">
            <v>14919481.503477562</v>
          </cell>
          <cell r="S218">
            <v>15288062.370598689</v>
          </cell>
          <cell r="T218">
            <v>15731246.06519549</v>
          </cell>
          <cell r="U218">
            <v>16464570.067006493</v>
          </cell>
          <cell r="V218">
            <v>19800906.650471941</v>
          </cell>
          <cell r="W218">
            <v>20231421.382182788</v>
          </cell>
          <cell r="X218">
            <v>20685636.326867286</v>
          </cell>
          <cell r="Y218">
            <v>20189198.62504233</v>
          </cell>
          <cell r="Z218">
            <v>20743613.294048067</v>
          </cell>
          <cell r="AA218">
            <v>21329161.231921278</v>
          </cell>
          <cell r="AB218">
            <v>21947466.409956511</v>
          </cell>
          <cell r="AC218">
            <v>22593780.470128793</v>
          </cell>
          <cell r="AD218">
            <v>23277126.825787209</v>
          </cell>
          <cell r="AE218">
            <v>23999690.389072347</v>
          </cell>
          <cell r="AF218">
            <v>24757884.443816777</v>
          </cell>
          <cell r="AG218">
            <v>25559516.130187672</v>
          </cell>
          <cell r="AH218">
            <v>25593821.353680506</v>
          </cell>
          <cell r="AI218">
            <v>21743468.159585826</v>
          </cell>
        </row>
        <row r="219">
          <cell r="E219">
            <v>5936049.0754953315</v>
          </cell>
          <cell r="F219">
            <v>7592099.6673276983</v>
          </cell>
          <cell r="G219">
            <v>17451813.793398455</v>
          </cell>
          <cell r="H219">
            <v>24353478.862372134</v>
          </cell>
          <cell r="I219">
            <v>24624721.312617291</v>
          </cell>
          <cell r="J219">
            <v>25926024.214129731</v>
          </cell>
          <cell r="K219">
            <v>26180229.472347002</v>
          </cell>
          <cell r="L219">
            <v>26446653.029487215</v>
          </cell>
          <cell r="M219">
            <v>26725148.302456625</v>
          </cell>
          <cell r="N219">
            <v>27009678.702893417</v>
          </cell>
          <cell r="O219">
            <v>27308630.008125484</v>
          </cell>
          <cell r="P219">
            <v>27618087.001001146</v>
          </cell>
          <cell r="Q219">
            <v>27949582.83635604</v>
          </cell>
          <cell r="R219">
            <v>28297919.748830374</v>
          </cell>
          <cell r="S219">
            <v>28666500.615951505</v>
          </cell>
          <cell r="T219">
            <v>29109775.405052561</v>
          </cell>
          <cell r="U219">
            <v>29993027.755597249</v>
          </cell>
          <cell r="V219">
            <v>35085567.440497585</v>
          </cell>
          <cell r="W219">
            <v>36305023.95359809</v>
          </cell>
          <cell r="X219">
            <v>36713466.013625801</v>
          </cell>
          <cell r="Y219">
            <v>36171255.427144065</v>
          </cell>
          <cell r="Z219">
            <v>36679897.211493023</v>
          </cell>
          <cell r="AA219">
            <v>37219672.264709458</v>
          </cell>
          <cell r="AB219">
            <v>37792204.5580879</v>
          </cell>
          <cell r="AC219">
            <v>38392745.733603403</v>
          </cell>
          <cell r="AD219">
            <v>39030319.204605043</v>
          </cell>
          <cell r="AE219">
            <v>39707109.883233398</v>
          </cell>
          <cell r="AF219">
            <v>40419531.053321049</v>
          </cell>
          <cell r="AG219">
            <v>41175389.855035156</v>
          </cell>
          <cell r="AH219">
            <v>40459723.968382269</v>
          </cell>
          <cell r="AI219">
            <v>24573769.099224441</v>
          </cell>
        </row>
      </sheetData>
      <sheetData sheetId="79" refreshError="1">
        <row r="4">
          <cell r="A4">
            <v>1</v>
          </cell>
        </row>
        <row r="5">
          <cell r="A5" t="str">
            <v>etalontariif - ettevõtete ja asutuste vesi</v>
          </cell>
        </row>
        <row r="6">
          <cell r="A6">
            <v>1</v>
          </cell>
        </row>
        <row r="7">
          <cell r="A7" t="str">
            <v>etalontariif - ettevõtete ja asutuste kanalisatsioon</v>
          </cell>
        </row>
      </sheetData>
      <sheetData sheetId="80" refreshError="1">
        <row r="86">
          <cell r="AN86">
            <v>0</v>
          </cell>
          <cell r="AO86">
            <v>0</v>
          </cell>
          <cell r="AP86">
            <v>0</v>
          </cell>
        </row>
        <row r="87">
          <cell r="AN87">
            <v>0</v>
          </cell>
          <cell r="AO87">
            <v>0</v>
          </cell>
          <cell r="AP87">
            <v>0</v>
          </cell>
        </row>
        <row r="88">
          <cell r="AN88">
            <v>0</v>
          </cell>
          <cell r="AO88">
            <v>0</v>
          </cell>
          <cell r="AP88">
            <v>0</v>
          </cell>
        </row>
        <row r="89">
          <cell r="AN89">
            <v>0</v>
          </cell>
          <cell r="AO89">
            <v>0</v>
          </cell>
          <cell r="AP89">
            <v>0</v>
          </cell>
        </row>
        <row r="90">
          <cell r="AN90">
            <v>0</v>
          </cell>
          <cell r="AO90">
            <v>0</v>
          </cell>
          <cell r="AP90">
            <v>0</v>
          </cell>
        </row>
        <row r="91">
          <cell r="AN91">
            <v>0</v>
          </cell>
          <cell r="AO91">
            <v>0</v>
          </cell>
          <cell r="AP91">
            <v>0</v>
          </cell>
        </row>
        <row r="92">
          <cell r="AN92">
            <v>0</v>
          </cell>
          <cell r="AO92">
            <v>0</v>
          </cell>
          <cell r="AP92">
            <v>0</v>
          </cell>
        </row>
        <row r="93">
          <cell r="AN93">
            <v>0</v>
          </cell>
          <cell r="AO93">
            <v>0</v>
          </cell>
          <cell r="AP93">
            <v>0</v>
          </cell>
        </row>
        <row r="94">
          <cell r="AN94">
            <v>0</v>
          </cell>
          <cell r="AO94">
            <v>0</v>
          </cell>
          <cell r="AP94">
            <v>0</v>
          </cell>
        </row>
        <row r="95">
          <cell r="AN95">
            <v>0</v>
          </cell>
          <cell r="AO95">
            <v>0</v>
          </cell>
          <cell r="AP95">
            <v>0</v>
          </cell>
        </row>
        <row r="96">
          <cell r="AN96">
            <v>0</v>
          </cell>
          <cell r="AO96">
            <v>0</v>
          </cell>
          <cell r="AP96">
            <v>0</v>
          </cell>
        </row>
        <row r="97">
          <cell r="AN97">
            <v>0</v>
          </cell>
          <cell r="AO97">
            <v>0</v>
          </cell>
          <cell r="AP97">
            <v>0</v>
          </cell>
        </row>
        <row r="98">
          <cell r="AN98">
            <v>0</v>
          </cell>
          <cell r="AO98">
            <v>0</v>
          </cell>
          <cell r="AP98">
            <v>0</v>
          </cell>
        </row>
        <row r="99">
          <cell r="AN99">
            <v>0</v>
          </cell>
          <cell r="AO99">
            <v>0</v>
          </cell>
          <cell r="AP99">
            <v>0</v>
          </cell>
        </row>
        <row r="100">
          <cell r="AN100">
            <v>0</v>
          </cell>
          <cell r="AO100">
            <v>0</v>
          </cell>
          <cell r="AP100">
            <v>0</v>
          </cell>
        </row>
        <row r="101">
          <cell r="AN101">
            <v>0</v>
          </cell>
          <cell r="AO101">
            <v>0</v>
          </cell>
          <cell r="AP101">
            <v>0</v>
          </cell>
        </row>
        <row r="102">
          <cell r="AN102">
            <v>0</v>
          </cell>
          <cell r="AO102">
            <v>0</v>
          </cell>
          <cell r="AP102">
            <v>0</v>
          </cell>
        </row>
        <row r="103">
          <cell r="AN103">
            <v>0</v>
          </cell>
          <cell r="AO103">
            <v>0</v>
          </cell>
          <cell r="AP103">
            <v>0</v>
          </cell>
        </row>
        <row r="104">
          <cell r="AN104">
            <v>0</v>
          </cell>
          <cell r="AO104">
            <v>0</v>
          </cell>
          <cell r="AP104">
            <v>0</v>
          </cell>
        </row>
        <row r="105">
          <cell r="AN105">
            <v>0</v>
          </cell>
          <cell r="AO105">
            <v>0</v>
          </cell>
          <cell r="AP105">
            <v>0</v>
          </cell>
        </row>
        <row r="106">
          <cell r="AN106">
            <v>0</v>
          </cell>
          <cell r="AO106">
            <v>0</v>
          </cell>
          <cell r="AP106">
            <v>0</v>
          </cell>
        </row>
        <row r="107">
          <cell r="AN107">
            <v>0</v>
          </cell>
          <cell r="AO107">
            <v>0</v>
          </cell>
          <cell r="AP107">
            <v>0</v>
          </cell>
        </row>
        <row r="108">
          <cell r="AN108">
            <v>0</v>
          </cell>
          <cell r="AO108">
            <v>0</v>
          </cell>
          <cell r="AP108">
            <v>0</v>
          </cell>
        </row>
        <row r="109">
          <cell r="AN109">
            <v>0</v>
          </cell>
          <cell r="AO109">
            <v>0</v>
          </cell>
          <cell r="AP109">
            <v>0</v>
          </cell>
        </row>
        <row r="110">
          <cell r="AN110">
            <v>0</v>
          </cell>
          <cell r="AO110">
            <v>0</v>
          </cell>
          <cell r="AP110">
            <v>0</v>
          </cell>
        </row>
        <row r="111">
          <cell r="AN111">
            <v>0</v>
          </cell>
          <cell r="AO111">
            <v>0</v>
          </cell>
          <cell r="AP111">
            <v>0</v>
          </cell>
        </row>
        <row r="112">
          <cell r="AN112">
            <v>0</v>
          </cell>
          <cell r="AO112">
            <v>0</v>
          </cell>
          <cell r="AP112">
            <v>0</v>
          </cell>
        </row>
        <row r="113">
          <cell r="AN113">
            <v>0</v>
          </cell>
          <cell r="AO113">
            <v>0</v>
          </cell>
          <cell r="AP113">
            <v>0</v>
          </cell>
        </row>
        <row r="114">
          <cell r="AN114">
            <v>0</v>
          </cell>
          <cell r="AO114">
            <v>0</v>
          </cell>
          <cell r="AP114">
            <v>0</v>
          </cell>
        </row>
        <row r="115">
          <cell r="AN115">
            <v>0</v>
          </cell>
          <cell r="AO115">
            <v>0</v>
          </cell>
          <cell r="AP115">
            <v>0</v>
          </cell>
        </row>
        <row r="116">
          <cell r="AN116">
            <v>0</v>
          </cell>
          <cell r="AO116">
            <v>0</v>
          </cell>
          <cell r="AP116">
            <v>0</v>
          </cell>
        </row>
        <row r="117">
          <cell r="AN117">
            <v>0</v>
          </cell>
          <cell r="AO117">
            <v>0</v>
          </cell>
          <cell r="AP117">
            <v>0</v>
          </cell>
        </row>
        <row r="118">
          <cell r="AN118">
            <v>0</v>
          </cell>
          <cell r="AO118">
            <v>0</v>
          </cell>
          <cell r="AP118">
            <v>0</v>
          </cell>
        </row>
        <row r="119">
          <cell r="AN119">
            <v>0</v>
          </cell>
          <cell r="AO119">
            <v>0</v>
          </cell>
          <cell r="AP119">
            <v>0</v>
          </cell>
        </row>
        <row r="120">
          <cell r="AN120">
            <v>0</v>
          </cell>
          <cell r="AO120">
            <v>0</v>
          </cell>
          <cell r="AP120">
            <v>0</v>
          </cell>
        </row>
        <row r="121">
          <cell r="AN121">
            <v>0</v>
          </cell>
          <cell r="AO121">
            <v>0</v>
          </cell>
          <cell r="AP121">
            <v>0</v>
          </cell>
        </row>
        <row r="122">
          <cell r="AN122">
            <v>0</v>
          </cell>
          <cell r="AO122">
            <v>0</v>
          </cell>
          <cell r="AP122">
            <v>0</v>
          </cell>
        </row>
        <row r="123">
          <cell r="AN123">
            <v>0</v>
          </cell>
          <cell r="AO123">
            <v>0</v>
          </cell>
          <cell r="AP123">
            <v>0</v>
          </cell>
        </row>
        <row r="124">
          <cell r="AN124">
            <v>0</v>
          </cell>
          <cell r="AO124">
            <v>0</v>
          </cell>
          <cell r="AP124">
            <v>0</v>
          </cell>
        </row>
        <row r="125">
          <cell r="AN125">
            <v>0</v>
          </cell>
          <cell r="AO125">
            <v>0</v>
          </cell>
          <cell r="AP125">
            <v>0</v>
          </cell>
        </row>
        <row r="126">
          <cell r="AN126">
            <v>0</v>
          </cell>
          <cell r="AO126">
            <v>0</v>
          </cell>
          <cell r="AP126">
            <v>0</v>
          </cell>
        </row>
        <row r="127">
          <cell r="AN127">
            <v>0</v>
          </cell>
          <cell r="AO127">
            <v>0</v>
          </cell>
          <cell r="AP127">
            <v>0</v>
          </cell>
        </row>
        <row r="128">
          <cell r="AN128">
            <v>0</v>
          </cell>
          <cell r="AO128">
            <v>0</v>
          </cell>
          <cell r="AP128">
            <v>0</v>
          </cell>
        </row>
        <row r="129">
          <cell r="AN129">
            <v>0</v>
          </cell>
          <cell r="AO129">
            <v>0</v>
          </cell>
          <cell r="AP129">
            <v>0</v>
          </cell>
        </row>
        <row r="130">
          <cell r="AN130">
            <v>0</v>
          </cell>
          <cell r="AO130">
            <v>0</v>
          </cell>
          <cell r="AP130">
            <v>0</v>
          </cell>
        </row>
        <row r="131">
          <cell r="AN131">
            <v>0</v>
          </cell>
          <cell r="AO131">
            <v>0</v>
          </cell>
          <cell r="AP131">
            <v>0</v>
          </cell>
        </row>
        <row r="132">
          <cell r="AN132">
            <v>0</v>
          </cell>
          <cell r="AO132">
            <v>0</v>
          </cell>
          <cell r="AP132">
            <v>0</v>
          </cell>
        </row>
        <row r="133">
          <cell r="AN133">
            <v>0</v>
          </cell>
          <cell r="AO133">
            <v>0</v>
          </cell>
          <cell r="AP133">
            <v>0</v>
          </cell>
        </row>
        <row r="134">
          <cell r="AN134">
            <v>0</v>
          </cell>
          <cell r="AO134">
            <v>0</v>
          </cell>
          <cell r="AP134">
            <v>0</v>
          </cell>
        </row>
        <row r="135">
          <cell r="AN135">
            <v>0</v>
          </cell>
          <cell r="AO135">
            <v>0</v>
          </cell>
          <cell r="AP135">
            <v>0</v>
          </cell>
        </row>
        <row r="136">
          <cell r="AN136">
            <v>0</v>
          </cell>
          <cell r="AO136">
            <v>0</v>
          </cell>
          <cell r="AP136">
            <v>0</v>
          </cell>
        </row>
        <row r="137">
          <cell r="AN137">
            <v>0</v>
          </cell>
          <cell r="AO137">
            <v>0</v>
          </cell>
          <cell r="AP137">
            <v>0</v>
          </cell>
        </row>
        <row r="138">
          <cell r="AN138">
            <v>0</v>
          </cell>
          <cell r="AO138">
            <v>0</v>
          </cell>
          <cell r="AP138">
            <v>0</v>
          </cell>
        </row>
        <row r="139">
          <cell r="AN139">
            <v>0</v>
          </cell>
          <cell r="AO139">
            <v>0</v>
          </cell>
          <cell r="AP139">
            <v>0</v>
          </cell>
        </row>
        <row r="140">
          <cell r="AN140">
            <v>0</v>
          </cell>
          <cell r="AO140">
            <v>0</v>
          </cell>
          <cell r="AP140">
            <v>0</v>
          </cell>
        </row>
        <row r="141">
          <cell r="AN141">
            <v>0</v>
          </cell>
          <cell r="AO141">
            <v>0</v>
          </cell>
          <cell r="AP141">
            <v>0</v>
          </cell>
        </row>
        <row r="142">
          <cell r="AN142">
            <v>0</v>
          </cell>
          <cell r="AO142">
            <v>0</v>
          </cell>
          <cell r="AP142">
            <v>0</v>
          </cell>
        </row>
        <row r="143">
          <cell r="AN143">
            <v>0</v>
          </cell>
          <cell r="AO143">
            <v>0</v>
          </cell>
          <cell r="AP143">
            <v>0</v>
          </cell>
        </row>
        <row r="144">
          <cell r="AN144">
            <v>0</v>
          </cell>
          <cell r="AO144">
            <v>0</v>
          </cell>
          <cell r="AP144">
            <v>0</v>
          </cell>
        </row>
        <row r="145">
          <cell r="AN145">
            <v>0</v>
          </cell>
          <cell r="AO145">
            <v>0</v>
          </cell>
          <cell r="AP145">
            <v>0</v>
          </cell>
        </row>
        <row r="146">
          <cell r="AN146">
            <v>0</v>
          </cell>
          <cell r="AO146">
            <v>0</v>
          </cell>
          <cell r="AP146">
            <v>0</v>
          </cell>
        </row>
        <row r="147">
          <cell r="AN147">
            <v>0</v>
          </cell>
          <cell r="AO147">
            <v>0</v>
          </cell>
          <cell r="AP147">
            <v>0</v>
          </cell>
        </row>
        <row r="148">
          <cell r="AN148">
            <v>0</v>
          </cell>
          <cell r="AO148">
            <v>0</v>
          </cell>
          <cell r="AP148">
            <v>0</v>
          </cell>
        </row>
        <row r="149">
          <cell r="AN149">
            <v>0</v>
          </cell>
          <cell r="AO149">
            <v>0</v>
          </cell>
          <cell r="AP149">
            <v>0</v>
          </cell>
        </row>
        <row r="150">
          <cell r="AN150">
            <v>0</v>
          </cell>
          <cell r="AO150">
            <v>0</v>
          </cell>
          <cell r="AP150">
            <v>0</v>
          </cell>
        </row>
        <row r="151">
          <cell r="AN151">
            <v>0</v>
          </cell>
          <cell r="AO151">
            <v>0</v>
          </cell>
          <cell r="AP151">
            <v>0</v>
          </cell>
        </row>
        <row r="152">
          <cell r="AN152">
            <v>0</v>
          </cell>
          <cell r="AO152">
            <v>0</v>
          </cell>
          <cell r="AP152">
            <v>0</v>
          </cell>
        </row>
        <row r="153">
          <cell r="AN153">
            <v>0</v>
          </cell>
          <cell r="AO153">
            <v>0</v>
          </cell>
          <cell r="AP153">
            <v>0</v>
          </cell>
        </row>
        <row r="154">
          <cell r="AN154">
            <v>0</v>
          </cell>
          <cell r="AO154">
            <v>0</v>
          </cell>
          <cell r="AP154">
            <v>0</v>
          </cell>
        </row>
        <row r="155">
          <cell r="AN155">
            <v>0</v>
          </cell>
          <cell r="AO155">
            <v>0</v>
          </cell>
          <cell r="AP155">
            <v>0</v>
          </cell>
        </row>
        <row r="156">
          <cell r="AN156">
            <v>0</v>
          </cell>
          <cell r="AO156">
            <v>0</v>
          </cell>
          <cell r="AP156">
            <v>0</v>
          </cell>
        </row>
        <row r="157">
          <cell r="AN157">
            <v>0</v>
          </cell>
          <cell r="AO157">
            <v>0</v>
          </cell>
          <cell r="AP157">
            <v>0</v>
          </cell>
        </row>
        <row r="158">
          <cell r="AN158">
            <v>0</v>
          </cell>
          <cell r="AO158">
            <v>0</v>
          </cell>
          <cell r="AP158">
            <v>0</v>
          </cell>
        </row>
        <row r="159">
          <cell r="AN159">
            <v>0</v>
          </cell>
          <cell r="AO159">
            <v>0</v>
          </cell>
          <cell r="AP159">
            <v>0</v>
          </cell>
        </row>
        <row r="160">
          <cell r="AN160">
            <v>0</v>
          </cell>
          <cell r="AO160">
            <v>0</v>
          </cell>
          <cell r="AP160">
            <v>0</v>
          </cell>
        </row>
        <row r="161">
          <cell r="AN161">
            <v>0</v>
          </cell>
          <cell r="AO161">
            <v>0</v>
          </cell>
          <cell r="AP161">
            <v>0</v>
          </cell>
        </row>
        <row r="162">
          <cell r="AN162">
            <v>0</v>
          </cell>
          <cell r="AO162">
            <v>0</v>
          </cell>
          <cell r="AP162">
            <v>0</v>
          </cell>
        </row>
        <row r="163">
          <cell r="AN163">
            <v>0</v>
          </cell>
          <cell r="AO163">
            <v>0</v>
          </cell>
          <cell r="AP163">
            <v>0</v>
          </cell>
        </row>
        <row r="164">
          <cell r="AN164">
            <v>0</v>
          </cell>
          <cell r="AO164">
            <v>0</v>
          </cell>
          <cell r="AP164">
            <v>0</v>
          </cell>
        </row>
        <row r="165">
          <cell r="AN165">
            <v>0</v>
          </cell>
          <cell r="AO165">
            <v>0</v>
          </cell>
          <cell r="AP165">
            <v>0</v>
          </cell>
        </row>
        <row r="166">
          <cell r="AN166">
            <v>0</v>
          </cell>
          <cell r="AO166">
            <v>0</v>
          </cell>
          <cell r="AP166">
            <v>0</v>
          </cell>
        </row>
        <row r="167">
          <cell r="AN167">
            <v>0</v>
          </cell>
          <cell r="AO167">
            <v>0</v>
          </cell>
          <cell r="AP167">
            <v>0</v>
          </cell>
        </row>
        <row r="168">
          <cell r="AN168">
            <v>0</v>
          </cell>
          <cell r="AO168">
            <v>0</v>
          </cell>
          <cell r="AP168">
            <v>0</v>
          </cell>
        </row>
        <row r="169">
          <cell r="AN169">
            <v>0</v>
          </cell>
          <cell r="AO169">
            <v>0</v>
          </cell>
          <cell r="AP169">
            <v>0</v>
          </cell>
        </row>
        <row r="170">
          <cell r="AN170">
            <v>0</v>
          </cell>
          <cell r="AO170">
            <v>0</v>
          </cell>
          <cell r="AP170">
            <v>0</v>
          </cell>
        </row>
        <row r="171">
          <cell r="AN171">
            <v>0</v>
          </cell>
          <cell r="AO171">
            <v>0</v>
          </cell>
          <cell r="AP171">
            <v>0</v>
          </cell>
        </row>
        <row r="172">
          <cell r="AN172">
            <v>0</v>
          </cell>
          <cell r="AO172">
            <v>0</v>
          </cell>
          <cell r="AP172">
            <v>0</v>
          </cell>
        </row>
        <row r="173">
          <cell r="AN173">
            <v>0</v>
          </cell>
          <cell r="AO173">
            <v>0</v>
          </cell>
          <cell r="AP173">
            <v>0</v>
          </cell>
        </row>
        <row r="174">
          <cell r="AN174">
            <v>0</v>
          </cell>
          <cell r="AO174">
            <v>0</v>
          </cell>
          <cell r="AP174">
            <v>0</v>
          </cell>
        </row>
        <row r="175">
          <cell r="AN175">
            <v>0</v>
          </cell>
          <cell r="AO175">
            <v>0</v>
          </cell>
          <cell r="AP175">
            <v>0</v>
          </cell>
        </row>
        <row r="176">
          <cell r="AN176">
            <v>0</v>
          </cell>
          <cell r="AO176">
            <v>0</v>
          </cell>
          <cell r="AP176">
            <v>0</v>
          </cell>
        </row>
        <row r="177">
          <cell r="AN177">
            <v>0</v>
          </cell>
          <cell r="AO177">
            <v>0</v>
          </cell>
          <cell r="AP177">
            <v>0</v>
          </cell>
        </row>
        <row r="178">
          <cell r="AN178">
            <v>0</v>
          </cell>
          <cell r="AO178">
            <v>0</v>
          </cell>
          <cell r="AP178">
            <v>0</v>
          </cell>
        </row>
        <row r="179">
          <cell r="AN179">
            <v>0</v>
          </cell>
          <cell r="AO179">
            <v>0</v>
          </cell>
          <cell r="AP179">
            <v>0</v>
          </cell>
        </row>
        <row r="180">
          <cell r="AN180">
            <v>0</v>
          </cell>
          <cell r="AO180">
            <v>0</v>
          </cell>
          <cell r="AP180">
            <v>0</v>
          </cell>
        </row>
        <row r="181">
          <cell r="AN181">
            <v>0</v>
          </cell>
          <cell r="AO181">
            <v>0</v>
          </cell>
          <cell r="AP181">
            <v>0</v>
          </cell>
        </row>
        <row r="182">
          <cell r="AN182">
            <v>0</v>
          </cell>
          <cell r="AO182">
            <v>0</v>
          </cell>
          <cell r="AP182">
            <v>0</v>
          </cell>
        </row>
        <row r="183">
          <cell r="AN183">
            <v>0</v>
          </cell>
          <cell r="AO183">
            <v>0</v>
          </cell>
          <cell r="AP183">
            <v>0</v>
          </cell>
        </row>
        <row r="184">
          <cell r="AN184">
            <v>0</v>
          </cell>
          <cell r="AO184">
            <v>0</v>
          </cell>
          <cell r="AP184">
            <v>0</v>
          </cell>
        </row>
        <row r="185">
          <cell r="AN185">
            <v>0</v>
          </cell>
          <cell r="AO185">
            <v>0</v>
          </cell>
          <cell r="AP185">
            <v>0</v>
          </cell>
        </row>
        <row r="186">
          <cell r="AN186">
            <v>0</v>
          </cell>
          <cell r="AO186">
            <v>0</v>
          </cell>
          <cell r="AP186">
            <v>0</v>
          </cell>
        </row>
        <row r="187">
          <cell r="AN187">
            <v>0</v>
          </cell>
          <cell r="AO187">
            <v>0</v>
          </cell>
          <cell r="AP187">
            <v>0</v>
          </cell>
        </row>
        <row r="188">
          <cell r="AN188">
            <v>0</v>
          </cell>
          <cell r="AO188">
            <v>0</v>
          </cell>
          <cell r="AP188">
            <v>0</v>
          </cell>
        </row>
        <row r="189">
          <cell r="AN189">
            <v>0</v>
          </cell>
          <cell r="AO189">
            <v>0</v>
          </cell>
          <cell r="AP189">
            <v>0</v>
          </cell>
        </row>
        <row r="190">
          <cell r="AN190">
            <v>0</v>
          </cell>
          <cell r="AO190">
            <v>0</v>
          </cell>
          <cell r="AP190">
            <v>0</v>
          </cell>
        </row>
        <row r="191">
          <cell r="AN191">
            <v>0</v>
          </cell>
          <cell r="AO191">
            <v>0</v>
          </cell>
          <cell r="AP191">
            <v>0</v>
          </cell>
        </row>
        <row r="192">
          <cell r="AN192">
            <v>0</v>
          </cell>
          <cell r="AO192">
            <v>0</v>
          </cell>
          <cell r="AP192">
            <v>0</v>
          </cell>
        </row>
        <row r="193">
          <cell r="AN193">
            <v>0</v>
          </cell>
          <cell r="AO193">
            <v>0</v>
          </cell>
          <cell r="AP193">
            <v>0</v>
          </cell>
        </row>
        <row r="194">
          <cell r="AN194">
            <v>0</v>
          </cell>
          <cell r="AO194">
            <v>0</v>
          </cell>
          <cell r="AP194">
            <v>0</v>
          </cell>
        </row>
        <row r="195">
          <cell r="AN195">
            <v>0</v>
          </cell>
          <cell r="AO195">
            <v>0</v>
          </cell>
          <cell r="AP195">
            <v>0</v>
          </cell>
        </row>
        <row r="196">
          <cell r="AN196">
            <v>0</v>
          </cell>
          <cell r="AO196">
            <v>0</v>
          </cell>
          <cell r="AP196">
            <v>0</v>
          </cell>
        </row>
        <row r="197">
          <cell r="AN197">
            <v>0</v>
          </cell>
          <cell r="AO197">
            <v>0</v>
          </cell>
          <cell r="AP197">
            <v>0</v>
          </cell>
        </row>
        <row r="198">
          <cell r="AN198">
            <v>0</v>
          </cell>
          <cell r="AO198">
            <v>0</v>
          </cell>
          <cell r="AP198">
            <v>0</v>
          </cell>
        </row>
        <row r="199">
          <cell r="AN199">
            <v>0</v>
          </cell>
          <cell r="AO199">
            <v>0</v>
          </cell>
          <cell r="AP199">
            <v>0</v>
          </cell>
        </row>
        <row r="200">
          <cell r="AN200">
            <v>0</v>
          </cell>
          <cell r="AO200">
            <v>0</v>
          </cell>
          <cell r="AP200">
            <v>0</v>
          </cell>
        </row>
        <row r="201">
          <cell r="AN201">
            <v>0</v>
          </cell>
          <cell r="AO201">
            <v>0</v>
          </cell>
          <cell r="AP201">
            <v>0</v>
          </cell>
        </row>
        <row r="202">
          <cell r="AN202">
            <v>0</v>
          </cell>
          <cell r="AO202">
            <v>0</v>
          </cell>
          <cell r="AP202">
            <v>0</v>
          </cell>
        </row>
        <row r="203">
          <cell r="AN203">
            <v>0</v>
          </cell>
          <cell r="AO203">
            <v>0</v>
          </cell>
          <cell r="AP203">
            <v>0</v>
          </cell>
        </row>
        <row r="204">
          <cell r="AN204">
            <v>0</v>
          </cell>
          <cell r="AO204">
            <v>0</v>
          </cell>
          <cell r="AP204">
            <v>0</v>
          </cell>
        </row>
        <row r="205">
          <cell r="AN205">
            <v>0</v>
          </cell>
          <cell r="AO205">
            <v>0</v>
          </cell>
          <cell r="AP205">
            <v>0</v>
          </cell>
        </row>
        <row r="206">
          <cell r="AN206">
            <v>0</v>
          </cell>
          <cell r="AO206">
            <v>0</v>
          </cell>
          <cell r="AP206">
            <v>0</v>
          </cell>
        </row>
        <row r="207">
          <cell r="AN207">
            <v>0</v>
          </cell>
          <cell r="AO207">
            <v>0</v>
          </cell>
          <cell r="AP207">
            <v>0</v>
          </cell>
        </row>
        <row r="208">
          <cell r="AN208">
            <v>0</v>
          </cell>
          <cell r="AO208">
            <v>0</v>
          </cell>
          <cell r="AP208">
            <v>0</v>
          </cell>
        </row>
        <row r="209">
          <cell r="AN209">
            <v>0</v>
          </cell>
          <cell r="AO209">
            <v>0</v>
          </cell>
          <cell r="AP209">
            <v>0</v>
          </cell>
        </row>
        <row r="210">
          <cell r="AN210">
            <v>0</v>
          </cell>
          <cell r="AO210">
            <v>0</v>
          </cell>
          <cell r="AP210">
            <v>0</v>
          </cell>
        </row>
        <row r="211">
          <cell r="AN211">
            <v>0</v>
          </cell>
          <cell r="AO211">
            <v>0</v>
          </cell>
          <cell r="AP211">
            <v>0</v>
          </cell>
        </row>
        <row r="212">
          <cell r="AN212">
            <v>0</v>
          </cell>
          <cell r="AO212">
            <v>0</v>
          </cell>
          <cell r="AP212">
            <v>0</v>
          </cell>
        </row>
        <row r="213">
          <cell r="AN213">
            <v>0</v>
          </cell>
          <cell r="AO213">
            <v>0</v>
          </cell>
          <cell r="AP213">
            <v>0</v>
          </cell>
        </row>
        <row r="214">
          <cell r="AN214">
            <v>0</v>
          </cell>
          <cell r="AO214">
            <v>0</v>
          </cell>
          <cell r="AP214">
            <v>0</v>
          </cell>
        </row>
        <row r="215">
          <cell r="AN215">
            <v>0</v>
          </cell>
          <cell r="AO215">
            <v>0</v>
          </cell>
          <cell r="AP215">
            <v>0</v>
          </cell>
        </row>
        <row r="216">
          <cell r="AN216">
            <v>0</v>
          </cell>
          <cell r="AO216">
            <v>0</v>
          </cell>
          <cell r="AP216">
            <v>0</v>
          </cell>
        </row>
        <row r="217">
          <cell r="AN217">
            <v>0</v>
          </cell>
          <cell r="AO217">
            <v>0</v>
          </cell>
          <cell r="AP217">
            <v>0</v>
          </cell>
        </row>
        <row r="218">
          <cell r="AN218">
            <v>0</v>
          </cell>
          <cell r="AO218">
            <v>0</v>
          </cell>
          <cell r="AP218">
            <v>0</v>
          </cell>
        </row>
        <row r="219">
          <cell r="AN219">
            <v>0</v>
          </cell>
          <cell r="AO219">
            <v>0</v>
          </cell>
          <cell r="AP219">
            <v>0</v>
          </cell>
        </row>
        <row r="220">
          <cell r="AN220">
            <v>0</v>
          </cell>
          <cell r="AO220">
            <v>0</v>
          </cell>
          <cell r="AP220">
            <v>0</v>
          </cell>
        </row>
        <row r="221">
          <cell r="AN221">
            <v>0</v>
          </cell>
          <cell r="AO221">
            <v>0</v>
          </cell>
          <cell r="AP221">
            <v>0</v>
          </cell>
        </row>
        <row r="222">
          <cell r="AN222">
            <v>0</v>
          </cell>
          <cell r="AO222">
            <v>0</v>
          </cell>
          <cell r="AP222">
            <v>0</v>
          </cell>
        </row>
        <row r="223">
          <cell r="AN223">
            <v>0</v>
          </cell>
          <cell r="AO223">
            <v>0</v>
          </cell>
          <cell r="AP223">
            <v>0</v>
          </cell>
        </row>
        <row r="224">
          <cell r="AN224">
            <v>0</v>
          </cell>
          <cell r="AO224">
            <v>0</v>
          </cell>
          <cell r="AP224">
            <v>0</v>
          </cell>
        </row>
        <row r="225">
          <cell r="AN225">
            <v>0</v>
          </cell>
          <cell r="AO225">
            <v>0</v>
          </cell>
          <cell r="AP225">
            <v>0</v>
          </cell>
        </row>
        <row r="226">
          <cell r="AN226">
            <v>0</v>
          </cell>
          <cell r="AO226">
            <v>0</v>
          </cell>
          <cell r="AP226">
            <v>0</v>
          </cell>
        </row>
        <row r="227">
          <cell r="AN227">
            <v>0</v>
          </cell>
          <cell r="AO227">
            <v>0</v>
          </cell>
          <cell r="AP227">
            <v>0</v>
          </cell>
        </row>
        <row r="228">
          <cell r="AN228">
            <v>0</v>
          </cell>
          <cell r="AO228">
            <v>0</v>
          </cell>
          <cell r="AP228">
            <v>0</v>
          </cell>
        </row>
        <row r="229">
          <cell r="AN229">
            <v>0</v>
          </cell>
          <cell r="AO229">
            <v>0</v>
          </cell>
          <cell r="AP229">
            <v>0</v>
          </cell>
        </row>
        <row r="230">
          <cell r="AN230">
            <v>0</v>
          </cell>
          <cell r="AO230">
            <v>0</v>
          </cell>
          <cell r="AP230">
            <v>0</v>
          </cell>
        </row>
        <row r="231">
          <cell r="AN231">
            <v>0</v>
          </cell>
          <cell r="AO231">
            <v>0</v>
          </cell>
          <cell r="AP231">
            <v>0</v>
          </cell>
        </row>
        <row r="232">
          <cell r="AN232">
            <v>0</v>
          </cell>
          <cell r="AO232">
            <v>0</v>
          </cell>
          <cell r="AP232">
            <v>0</v>
          </cell>
        </row>
        <row r="233">
          <cell r="AN233">
            <v>0</v>
          </cell>
          <cell r="AO233">
            <v>0</v>
          </cell>
          <cell r="AP233">
            <v>0</v>
          </cell>
        </row>
        <row r="234">
          <cell r="AN234">
            <v>0</v>
          </cell>
          <cell r="AO234">
            <v>0</v>
          </cell>
          <cell r="AP234">
            <v>0</v>
          </cell>
        </row>
        <row r="235">
          <cell r="AN235">
            <v>0</v>
          </cell>
          <cell r="AO235">
            <v>0</v>
          </cell>
          <cell r="AP235">
            <v>0</v>
          </cell>
        </row>
        <row r="236">
          <cell r="AN236">
            <v>0</v>
          </cell>
          <cell r="AO236">
            <v>0</v>
          </cell>
          <cell r="AP236">
            <v>0</v>
          </cell>
        </row>
        <row r="237">
          <cell r="AN237">
            <v>0</v>
          </cell>
          <cell r="AO237">
            <v>0</v>
          </cell>
          <cell r="AP237">
            <v>0</v>
          </cell>
        </row>
        <row r="238">
          <cell r="AN238">
            <v>0</v>
          </cell>
          <cell r="AO238">
            <v>0</v>
          </cell>
          <cell r="AP238">
            <v>0</v>
          </cell>
        </row>
        <row r="239">
          <cell r="AN239">
            <v>0</v>
          </cell>
          <cell r="AO239">
            <v>0</v>
          </cell>
          <cell r="AP239">
            <v>0</v>
          </cell>
        </row>
        <row r="240">
          <cell r="AN240">
            <v>0</v>
          </cell>
          <cell r="AO240">
            <v>0</v>
          </cell>
          <cell r="AP240">
            <v>0</v>
          </cell>
        </row>
        <row r="241">
          <cell r="AN241">
            <v>0</v>
          </cell>
          <cell r="AO241">
            <v>0</v>
          </cell>
          <cell r="AP241">
            <v>0</v>
          </cell>
        </row>
        <row r="242">
          <cell r="AN242">
            <v>0</v>
          </cell>
          <cell r="AO242">
            <v>0</v>
          </cell>
          <cell r="AP242">
            <v>0</v>
          </cell>
        </row>
        <row r="243">
          <cell r="AN243">
            <v>0</v>
          </cell>
          <cell r="AO243">
            <v>0</v>
          </cell>
          <cell r="AP243">
            <v>0</v>
          </cell>
        </row>
        <row r="244">
          <cell r="AN244">
            <v>0</v>
          </cell>
          <cell r="AO244">
            <v>0</v>
          </cell>
          <cell r="AP244">
            <v>0</v>
          </cell>
        </row>
        <row r="245">
          <cell r="AN245">
            <v>0</v>
          </cell>
          <cell r="AO245">
            <v>0</v>
          </cell>
          <cell r="AP245">
            <v>0</v>
          </cell>
        </row>
        <row r="246">
          <cell r="AN246">
            <v>0</v>
          </cell>
          <cell r="AO246">
            <v>0</v>
          </cell>
          <cell r="AP246">
            <v>0</v>
          </cell>
        </row>
        <row r="247">
          <cell r="AN247">
            <v>0</v>
          </cell>
          <cell r="AO247">
            <v>0</v>
          </cell>
          <cell r="AP247">
            <v>0</v>
          </cell>
        </row>
        <row r="248">
          <cell r="AN248">
            <v>0</v>
          </cell>
          <cell r="AO248">
            <v>0</v>
          </cell>
          <cell r="AP248">
            <v>0</v>
          </cell>
        </row>
        <row r="249">
          <cell r="AN249">
            <v>0</v>
          </cell>
          <cell r="AO249">
            <v>0</v>
          </cell>
          <cell r="AP249">
            <v>0</v>
          </cell>
        </row>
        <row r="250">
          <cell r="AN250">
            <v>0</v>
          </cell>
          <cell r="AO250">
            <v>0</v>
          </cell>
          <cell r="AP250">
            <v>0</v>
          </cell>
        </row>
        <row r="251">
          <cell r="AN251">
            <v>0</v>
          </cell>
          <cell r="AO251">
            <v>0</v>
          </cell>
          <cell r="AP251">
            <v>0</v>
          </cell>
        </row>
        <row r="252">
          <cell r="AN252">
            <v>0</v>
          </cell>
          <cell r="AO252">
            <v>0</v>
          </cell>
          <cell r="AP252">
            <v>0</v>
          </cell>
        </row>
        <row r="253">
          <cell r="AN253">
            <v>0</v>
          </cell>
          <cell r="AO253">
            <v>0</v>
          </cell>
          <cell r="AP253">
            <v>0</v>
          </cell>
        </row>
        <row r="254">
          <cell r="AN254">
            <v>0</v>
          </cell>
          <cell r="AO254">
            <v>0</v>
          </cell>
          <cell r="AP254">
            <v>0</v>
          </cell>
        </row>
        <row r="255">
          <cell r="AN255">
            <v>0</v>
          </cell>
          <cell r="AO255">
            <v>0</v>
          </cell>
          <cell r="AP255">
            <v>0</v>
          </cell>
        </row>
        <row r="256">
          <cell r="AN256">
            <v>0</v>
          </cell>
          <cell r="AO256">
            <v>0</v>
          </cell>
          <cell r="AP256">
            <v>0</v>
          </cell>
        </row>
        <row r="257">
          <cell r="AN257">
            <v>0</v>
          </cell>
          <cell r="AO257">
            <v>0</v>
          </cell>
          <cell r="AP257">
            <v>0</v>
          </cell>
        </row>
        <row r="258">
          <cell r="AN258">
            <v>0</v>
          </cell>
          <cell r="AO258">
            <v>0</v>
          </cell>
          <cell r="AP258">
            <v>0</v>
          </cell>
        </row>
        <row r="259">
          <cell r="AN259">
            <v>0</v>
          </cell>
          <cell r="AO259">
            <v>0</v>
          </cell>
          <cell r="AP259">
            <v>0</v>
          </cell>
        </row>
        <row r="260">
          <cell r="AN260">
            <v>0</v>
          </cell>
          <cell r="AO260">
            <v>0</v>
          </cell>
          <cell r="AP260">
            <v>0</v>
          </cell>
        </row>
        <row r="261">
          <cell r="AN261">
            <v>0</v>
          </cell>
          <cell r="AO261">
            <v>0</v>
          </cell>
          <cell r="AP261">
            <v>0</v>
          </cell>
        </row>
        <row r="262">
          <cell r="AN262">
            <v>0</v>
          </cell>
          <cell r="AO262">
            <v>0</v>
          </cell>
          <cell r="AP262">
            <v>0</v>
          </cell>
        </row>
        <row r="263">
          <cell r="AN263">
            <v>0</v>
          </cell>
          <cell r="AO263">
            <v>0</v>
          </cell>
          <cell r="AP263">
            <v>0</v>
          </cell>
        </row>
        <row r="264">
          <cell r="AN264">
            <v>0</v>
          </cell>
          <cell r="AO264">
            <v>0</v>
          </cell>
          <cell r="AP264">
            <v>0</v>
          </cell>
        </row>
        <row r="265">
          <cell r="AN265">
            <v>0</v>
          </cell>
          <cell r="AO265">
            <v>0</v>
          </cell>
          <cell r="AP265">
            <v>0</v>
          </cell>
        </row>
        <row r="266">
          <cell r="AN266">
            <v>0</v>
          </cell>
          <cell r="AO266">
            <v>0</v>
          </cell>
          <cell r="AP266">
            <v>0</v>
          </cell>
        </row>
        <row r="267">
          <cell r="AN267">
            <v>0</v>
          </cell>
          <cell r="AO267">
            <v>0</v>
          </cell>
          <cell r="AP267">
            <v>0</v>
          </cell>
        </row>
        <row r="268">
          <cell r="AN268">
            <v>0</v>
          </cell>
          <cell r="AO268">
            <v>0</v>
          </cell>
          <cell r="AP268">
            <v>0</v>
          </cell>
        </row>
        <row r="269">
          <cell r="AN269">
            <v>0</v>
          </cell>
          <cell r="AO269">
            <v>0</v>
          </cell>
          <cell r="AP269">
            <v>0</v>
          </cell>
        </row>
        <row r="270">
          <cell r="AN270">
            <v>0</v>
          </cell>
          <cell r="AO270">
            <v>0</v>
          </cell>
          <cell r="AP270">
            <v>0</v>
          </cell>
        </row>
        <row r="271">
          <cell r="AN271">
            <v>0</v>
          </cell>
          <cell r="AO271">
            <v>0</v>
          </cell>
          <cell r="AP271">
            <v>0</v>
          </cell>
        </row>
        <row r="272">
          <cell r="AN272">
            <v>0</v>
          </cell>
          <cell r="AO272">
            <v>0</v>
          </cell>
          <cell r="AP272">
            <v>0</v>
          </cell>
        </row>
        <row r="273">
          <cell r="AN273">
            <v>0</v>
          </cell>
          <cell r="AO273">
            <v>0</v>
          </cell>
          <cell r="AP273">
            <v>0</v>
          </cell>
        </row>
        <row r="274">
          <cell r="AN274">
            <v>0</v>
          </cell>
          <cell r="AO274">
            <v>0</v>
          </cell>
          <cell r="AP274">
            <v>0</v>
          </cell>
        </row>
        <row r="275">
          <cell r="AN275">
            <v>0</v>
          </cell>
          <cell r="AO275">
            <v>0</v>
          </cell>
          <cell r="AP275">
            <v>0</v>
          </cell>
        </row>
        <row r="276">
          <cell r="AN276">
            <v>0</v>
          </cell>
          <cell r="AO276">
            <v>0</v>
          </cell>
          <cell r="AP276">
            <v>0</v>
          </cell>
        </row>
        <row r="277">
          <cell r="AN277">
            <v>0</v>
          </cell>
          <cell r="AO277">
            <v>0</v>
          </cell>
          <cell r="AP277">
            <v>0</v>
          </cell>
        </row>
        <row r="278">
          <cell r="AN278">
            <v>0</v>
          </cell>
          <cell r="AO278">
            <v>0</v>
          </cell>
          <cell r="AP278">
            <v>0</v>
          </cell>
        </row>
        <row r="279">
          <cell r="AN279">
            <v>0</v>
          </cell>
          <cell r="AO279">
            <v>0</v>
          </cell>
          <cell r="AP279">
            <v>0</v>
          </cell>
        </row>
        <row r="280">
          <cell r="AN280">
            <v>0</v>
          </cell>
          <cell r="AO280">
            <v>0</v>
          </cell>
          <cell r="AP280">
            <v>0</v>
          </cell>
        </row>
        <row r="281">
          <cell r="AN281">
            <v>0</v>
          </cell>
          <cell r="AO281">
            <v>0</v>
          </cell>
          <cell r="AP281">
            <v>0</v>
          </cell>
        </row>
        <row r="282">
          <cell r="AN282">
            <v>0</v>
          </cell>
          <cell r="AO282">
            <v>0</v>
          </cell>
          <cell r="AP282">
            <v>0</v>
          </cell>
        </row>
        <row r="283">
          <cell r="AN283">
            <v>0</v>
          </cell>
          <cell r="AO283">
            <v>0</v>
          </cell>
          <cell r="AP283">
            <v>0</v>
          </cell>
        </row>
        <row r="284">
          <cell r="AN284">
            <v>0</v>
          </cell>
          <cell r="AO284">
            <v>0</v>
          </cell>
          <cell r="AP284">
            <v>0</v>
          </cell>
        </row>
        <row r="285">
          <cell r="AN285">
            <v>0</v>
          </cell>
          <cell r="AO285">
            <v>0</v>
          </cell>
          <cell r="AP285">
            <v>0</v>
          </cell>
        </row>
        <row r="286">
          <cell r="AN286">
            <v>0</v>
          </cell>
          <cell r="AO286">
            <v>0</v>
          </cell>
          <cell r="AP286">
            <v>0</v>
          </cell>
        </row>
        <row r="287">
          <cell r="AN287">
            <v>0</v>
          </cell>
          <cell r="AO287">
            <v>0</v>
          </cell>
          <cell r="AP287">
            <v>0</v>
          </cell>
        </row>
        <row r="288">
          <cell r="AN288">
            <v>0</v>
          </cell>
          <cell r="AO288">
            <v>0</v>
          </cell>
          <cell r="AP288">
            <v>0</v>
          </cell>
        </row>
        <row r="289">
          <cell r="AN289">
            <v>0</v>
          </cell>
          <cell r="AO289">
            <v>0</v>
          </cell>
          <cell r="AP289">
            <v>0</v>
          </cell>
        </row>
        <row r="290">
          <cell r="AN290">
            <v>0</v>
          </cell>
          <cell r="AO290">
            <v>0</v>
          </cell>
          <cell r="AP290">
            <v>0</v>
          </cell>
        </row>
        <row r="291">
          <cell r="AN291">
            <v>0</v>
          </cell>
          <cell r="AO291">
            <v>0</v>
          </cell>
          <cell r="AP291">
            <v>0</v>
          </cell>
        </row>
        <row r="292">
          <cell r="AN292">
            <v>0</v>
          </cell>
          <cell r="AO292">
            <v>0</v>
          </cell>
          <cell r="AP292">
            <v>0</v>
          </cell>
        </row>
        <row r="293">
          <cell r="AN293">
            <v>0</v>
          </cell>
          <cell r="AO293">
            <v>0</v>
          </cell>
          <cell r="AP293">
            <v>0</v>
          </cell>
        </row>
        <row r="294">
          <cell r="AN294">
            <v>0</v>
          </cell>
          <cell r="AO294">
            <v>0</v>
          </cell>
          <cell r="AP294">
            <v>0</v>
          </cell>
        </row>
        <row r="295">
          <cell r="AN295">
            <v>0</v>
          </cell>
          <cell r="AO295">
            <v>0</v>
          </cell>
          <cell r="AP295">
            <v>0</v>
          </cell>
        </row>
        <row r="296">
          <cell r="AN296">
            <v>0</v>
          </cell>
          <cell r="AO296">
            <v>0</v>
          </cell>
          <cell r="AP296">
            <v>0</v>
          </cell>
        </row>
        <row r="297">
          <cell r="AN297">
            <v>0</v>
          </cell>
          <cell r="AO297">
            <v>0</v>
          </cell>
          <cell r="AP297">
            <v>0</v>
          </cell>
        </row>
        <row r="298">
          <cell r="AN298">
            <v>0</v>
          </cell>
          <cell r="AO298">
            <v>0</v>
          </cell>
          <cell r="AP298">
            <v>0</v>
          </cell>
        </row>
        <row r="299">
          <cell r="AN299">
            <v>0</v>
          </cell>
          <cell r="AO299">
            <v>0</v>
          </cell>
          <cell r="AP299">
            <v>0</v>
          </cell>
        </row>
        <row r="300">
          <cell r="AN300">
            <v>0</v>
          </cell>
          <cell r="AO300">
            <v>0</v>
          </cell>
          <cell r="AP300">
            <v>0</v>
          </cell>
        </row>
        <row r="301">
          <cell r="AN301">
            <v>0</v>
          </cell>
          <cell r="AO301">
            <v>0</v>
          </cell>
          <cell r="AP301">
            <v>0</v>
          </cell>
        </row>
        <row r="302">
          <cell r="AN302">
            <v>0</v>
          </cell>
          <cell r="AO302">
            <v>0</v>
          </cell>
          <cell r="AP302">
            <v>0</v>
          </cell>
        </row>
        <row r="303">
          <cell r="AN303">
            <v>0</v>
          </cell>
          <cell r="AO303">
            <v>0</v>
          </cell>
          <cell r="AP303">
            <v>0</v>
          </cell>
        </row>
        <row r="304">
          <cell r="AN304">
            <v>0</v>
          </cell>
          <cell r="AO304">
            <v>0</v>
          </cell>
          <cell r="AP304">
            <v>0</v>
          </cell>
        </row>
        <row r="305">
          <cell r="AN305">
            <v>0</v>
          </cell>
          <cell r="AO305">
            <v>0</v>
          </cell>
          <cell r="AP305">
            <v>0</v>
          </cell>
        </row>
        <row r="306">
          <cell r="AN306">
            <v>0</v>
          </cell>
          <cell r="AO306">
            <v>0</v>
          </cell>
          <cell r="AP306">
            <v>0</v>
          </cell>
        </row>
        <row r="307">
          <cell r="AN307">
            <v>0</v>
          </cell>
          <cell r="AO307">
            <v>0</v>
          </cell>
          <cell r="AP307">
            <v>0</v>
          </cell>
        </row>
        <row r="308">
          <cell r="AN308">
            <v>0</v>
          </cell>
          <cell r="AO308">
            <v>0</v>
          </cell>
          <cell r="AP308">
            <v>0</v>
          </cell>
        </row>
        <row r="309">
          <cell r="AN309">
            <v>0</v>
          </cell>
          <cell r="AO309">
            <v>0</v>
          </cell>
          <cell r="AP309">
            <v>0</v>
          </cell>
        </row>
        <row r="310">
          <cell r="AN310">
            <v>0</v>
          </cell>
          <cell r="AO310">
            <v>0</v>
          </cell>
          <cell r="AP310">
            <v>0</v>
          </cell>
        </row>
        <row r="311">
          <cell r="AN311">
            <v>0</v>
          </cell>
          <cell r="AO311">
            <v>0</v>
          </cell>
          <cell r="AP311">
            <v>0</v>
          </cell>
        </row>
        <row r="312">
          <cell r="AN312">
            <v>0</v>
          </cell>
          <cell r="AO312">
            <v>0</v>
          </cell>
          <cell r="AP312">
            <v>0</v>
          </cell>
        </row>
        <row r="313">
          <cell r="AN313">
            <v>0</v>
          </cell>
          <cell r="AO313">
            <v>0</v>
          </cell>
          <cell r="AP313">
            <v>0</v>
          </cell>
        </row>
        <row r="314">
          <cell r="AN314">
            <v>0</v>
          </cell>
          <cell r="AO314">
            <v>0</v>
          </cell>
          <cell r="AP314">
            <v>0</v>
          </cell>
        </row>
        <row r="315">
          <cell r="AN315">
            <v>0</v>
          </cell>
          <cell r="AO315">
            <v>0</v>
          </cell>
          <cell r="AP315">
            <v>0</v>
          </cell>
        </row>
        <row r="316">
          <cell r="AN316">
            <v>0</v>
          </cell>
          <cell r="AO316">
            <v>0</v>
          </cell>
          <cell r="AP316">
            <v>0</v>
          </cell>
        </row>
        <row r="317">
          <cell r="AN317">
            <v>0</v>
          </cell>
          <cell r="AO317">
            <v>0</v>
          </cell>
          <cell r="AP317">
            <v>0</v>
          </cell>
        </row>
        <row r="318">
          <cell r="AN318">
            <v>0</v>
          </cell>
          <cell r="AO318">
            <v>0</v>
          </cell>
          <cell r="AP318">
            <v>0</v>
          </cell>
        </row>
        <row r="319">
          <cell r="AN319">
            <v>0</v>
          </cell>
          <cell r="AO319">
            <v>0</v>
          </cell>
          <cell r="AP319">
            <v>0</v>
          </cell>
        </row>
        <row r="320">
          <cell r="AN320">
            <v>0</v>
          </cell>
          <cell r="AO320">
            <v>0</v>
          </cell>
          <cell r="AP320">
            <v>0</v>
          </cell>
        </row>
        <row r="321">
          <cell r="AN321">
            <v>0</v>
          </cell>
          <cell r="AO321">
            <v>0</v>
          </cell>
          <cell r="AP321">
            <v>0</v>
          </cell>
        </row>
        <row r="322">
          <cell r="AN322">
            <v>0</v>
          </cell>
          <cell r="AO322">
            <v>0</v>
          </cell>
          <cell r="AP322">
            <v>0</v>
          </cell>
        </row>
        <row r="323">
          <cell r="AN323">
            <v>0</v>
          </cell>
          <cell r="AO323">
            <v>0</v>
          </cell>
          <cell r="AP323">
            <v>0</v>
          </cell>
        </row>
        <row r="324">
          <cell r="AN324">
            <v>0</v>
          </cell>
          <cell r="AO324">
            <v>0</v>
          </cell>
          <cell r="AP324">
            <v>0</v>
          </cell>
        </row>
        <row r="325">
          <cell r="AN325">
            <v>0</v>
          </cell>
          <cell r="AO325">
            <v>0</v>
          </cell>
          <cell r="AP325">
            <v>0</v>
          </cell>
        </row>
        <row r="326">
          <cell r="AN326">
            <v>0</v>
          </cell>
          <cell r="AO326">
            <v>0</v>
          </cell>
          <cell r="AP326">
            <v>0</v>
          </cell>
        </row>
        <row r="327">
          <cell r="AN327">
            <v>0</v>
          </cell>
          <cell r="AO327">
            <v>0</v>
          </cell>
          <cell r="AP327">
            <v>0</v>
          </cell>
        </row>
        <row r="328">
          <cell r="AN328">
            <v>0</v>
          </cell>
          <cell r="AO328">
            <v>0</v>
          </cell>
          <cell r="AP328">
            <v>0</v>
          </cell>
        </row>
        <row r="329">
          <cell r="AN329">
            <v>0</v>
          </cell>
          <cell r="AO329">
            <v>0</v>
          </cell>
          <cell r="AP329">
            <v>0</v>
          </cell>
        </row>
        <row r="330">
          <cell r="AN330">
            <v>0</v>
          </cell>
          <cell r="AO330">
            <v>0</v>
          </cell>
          <cell r="AP330">
            <v>0</v>
          </cell>
        </row>
        <row r="331">
          <cell r="AN331">
            <v>0</v>
          </cell>
          <cell r="AO331">
            <v>0</v>
          </cell>
          <cell r="AP331">
            <v>0</v>
          </cell>
        </row>
        <row r="332">
          <cell r="AN332">
            <v>0</v>
          </cell>
          <cell r="AO332">
            <v>0</v>
          </cell>
          <cell r="AP332">
            <v>0</v>
          </cell>
        </row>
        <row r="333">
          <cell r="AN333">
            <v>0</v>
          </cell>
          <cell r="AO333">
            <v>0</v>
          </cell>
          <cell r="AP333">
            <v>0</v>
          </cell>
        </row>
        <row r="334">
          <cell r="AN334">
            <v>0</v>
          </cell>
          <cell r="AO334">
            <v>0</v>
          </cell>
          <cell r="AP334">
            <v>0</v>
          </cell>
        </row>
        <row r="335">
          <cell r="AN335">
            <v>0</v>
          </cell>
          <cell r="AO335">
            <v>0</v>
          </cell>
          <cell r="AP335">
            <v>0</v>
          </cell>
        </row>
        <row r="336">
          <cell r="AN336">
            <v>0</v>
          </cell>
          <cell r="AO336">
            <v>0</v>
          </cell>
          <cell r="AP336">
            <v>0</v>
          </cell>
        </row>
        <row r="337">
          <cell r="AN337">
            <v>0</v>
          </cell>
          <cell r="AO337">
            <v>0</v>
          </cell>
          <cell r="AP337">
            <v>0</v>
          </cell>
        </row>
        <row r="338">
          <cell r="AN338">
            <v>0</v>
          </cell>
          <cell r="AO338">
            <v>0</v>
          </cell>
          <cell r="AP338">
            <v>0</v>
          </cell>
        </row>
        <row r="339">
          <cell r="AN339">
            <v>0</v>
          </cell>
          <cell r="AO339">
            <v>0</v>
          </cell>
          <cell r="AP339">
            <v>0</v>
          </cell>
        </row>
        <row r="340">
          <cell r="AN340">
            <v>0</v>
          </cell>
          <cell r="AO340">
            <v>0</v>
          </cell>
          <cell r="AP340">
            <v>0</v>
          </cell>
        </row>
        <row r="341">
          <cell r="AN341">
            <v>0</v>
          </cell>
          <cell r="AO341">
            <v>0</v>
          </cell>
          <cell r="AP341">
            <v>0</v>
          </cell>
        </row>
        <row r="342">
          <cell r="AN342">
            <v>0</v>
          </cell>
          <cell r="AO342">
            <v>0</v>
          </cell>
          <cell r="AP342">
            <v>0</v>
          </cell>
        </row>
        <row r="343">
          <cell r="AN343">
            <v>0</v>
          </cell>
          <cell r="AO343">
            <v>0</v>
          </cell>
          <cell r="AP343">
            <v>0</v>
          </cell>
        </row>
        <row r="344">
          <cell r="AN344">
            <v>0</v>
          </cell>
          <cell r="AO344">
            <v>0</v>
          </cell>
          <cell r="AP344">
            <v>0</v>
          </cell>
        </row>
        <row r="345">
          <cell r="AN345">
            <v>0</v>
          </cell>
          <cell r="AO345">
            <v>0</v>
          </cell>
          <cell r="AP345">
            <v>0</v>
          </cell>
        </row>
        <row r="346">
          <cell r="AN346">
            <v>0</v>
          </cell>
          <cell r="AO346">
            <v>0</v>
          </cell>
          <cell r="AP346">
            <v>0</v>
          </cell>
        </row>
        <row r="347">
          <cell r="AN347">
            <v>0</v>
          </cell>
          <cell r="AO347">
            <v>0</v>
          </cell>
          <cell r="AP347">
            <v>0</v>
          </cell>
        </row>
        <row r="348">
          <cell r="AN348">
            <v>0</v>
          </cell>
          <cell r="AO348">
            <v>0</v>
          </cell>
          <cell r="AP348">
            <v>0</v>
          </cell>
        </row>
        <row r="349">
          <cell r="AN349">
            <v>0</v>
          </cell>
          <cell r="AO349">
            <v>0</v>
          </cell>
          <cell r="AP349">
            <v>0</v>
          </cell>
        </row>
        <row r="350">
          <cell r="AN350">
            <v>0</v>
          </cell>
          <cell r="AO350">
            <v>0</v>
          </cell>
          <cell r="AP350">
            <v>0</v>
          </cell>
        </row>
        <row r="351">
          <cell r="AN351">
            <v>0</v>
          </cell>
          <cell r="AO351">
            <v>0</v>
          </cell>
          <cell r="AP351">
            <v>0</v>
          </cell>
        </row>
        <row r="352">
          <cell r="AN352">
            <v>0</v>
          </cell>
          <cell r="AO352">
            <v>0</v>
          </cell>
          <cell r="AP352">
            <v>0</v>
          </cell>
        </row>
        <row r="353">
          <cell r="AN353">
            <v>0</v>
          </cell>
          <cell r="AO353">
            <v>0</v>
          </cell>
          <cell r="AP353">
            <v>0</v>
          </cell>
        </row>
        <row r="354">
          <cell r="AN354">
            <v>0</v>
          </cell>
          <cell r="AO354">
            <v>0</v>
          </cell>
          <cell r="AP354">
            <v>0</v>
          </cell>
        </row>
        <row r="355">
          <cell r="AN355">
            <v>0</v>
          </cell>
          <cell r="AO355">
            <v>0</v>
          </cell>
          <cell r="AP355">
            <v>0</v>
          </cell>
        </row>
        <row r="356">
          <cell r="AN356">
            <v>0</v>
          </cell>
          <cell r="AO356">
            <v>0</v>
          </cell>
          <cell r="AP356">
            <v>0</v>
          </cell>
        </row>
        <row r="357">
          <cell r="AN357">
            <v>0</v>
          </cell>
          <cell r="AO357">
            <v>0</v>
          </cell>
          <cell r="AP357">
            <v>0</v>
          </cell>
        </row>
        <row r="358">
          <cell r="AN358">
            <v>0</v>
          </cell>
          <cell r="AO358">
            <v>0</v>
          </cell>
          <cell r="AP358">
            <v>0</v>
          </cell>
        </row>
        <row r="359">
          <cell r="AN359">
            <v>0</v>
          </cell>
          <cell r="AO359">
            <v>0</v>
          </cell>
          <cell r="AP359">
            <v>0</v>
          </cell>
        </row>
        <row r="360">
          <cell r="AN360">
            <v>0</v>
          </cell>
          <cell r="AO360">
            <v>0</v>
          </cell>
          <cell r="AP360">
            <v>0</v>
          </cell>
        </row>
        <row r="361">
          <cell r="AN361">
            <v>0</v>
          </cell>
          <cell r="AO361">
            <v>0</v>
          </cell>
          <cell r="AP361">
            <v>0</v>
          </cell>
        </row>
        <row r="362">
          <cell r="AN362">
            <v>0</v>
          </cell>
          <cell r="AO362">
            <v>0</v>
          </cell>
          <cell r="AP362">
            <v>0</v>
          </cell>
        </row>
        <row r="363">
          <cell r="AN363">
            <v>0</v>
          </cell>
          <cell r="AO363">
            <v>0</v>
          </cell>
          <cell r="AP363">
            <v>0</v>
          </cell>
        </row>
        <row r="364">
          <cell r="AN364">
            <v>0</v>
          </cell>
          <cell r="AO364">
            <v>0</v>
          </cell>
          <cell r="AP364">
            <v>0</v>
          </cell>
        </row>
        <row r="365">
          <cell r="AN365">
            <v>0</v>
          </cell>
          <cell r="AO365">
            <v>0</v>
          </cell>
          <cell r="AP365">
            <v>0</v>
          </cell>
        </row>
        <row r="366">
          <cell r="AN366">
            <v>0</v>
          </cell>
          <cell r="AO366">
            <v>0</v>
          </cell>
          <cell r="AP366">
            <v>0</v>
          </cell>
        </row>
        <row r="367">
          <cell r="AN367">
            <v>0</v>
          </cell>
          <cell r="AO367">
            <v>0</v>
          </cell>
          <cell r="AP367">
            <v>0</v>
          </cell>
        </row>
        <row r="368">
          <cell r="AN368">
            <v>0</v>
          </cell>
          <cell r="AO368">
            <v>0</v>
          </cell>
          <cell r="AP368">
            <v>0</v>
          </cell>
        </row>
        <row r="369">
          <cell r="AN369">
            <v>0</v>
          </cell>
          <cell r="AO369">
            <v>0</v>
          </cell>
          <cell r="AP369">
            <v>0</v>
          </cell>
        </row>
        <row r="370">
          <cell r="AN370">
            <v>0</v>
          </cell>
          <cell r="AO370">
            <v>0</v>
          </cell>
          <cell r="AP370">
            <v>0</v>
          </cell>
        </row>
        <row r="371">
          <cell r="AN371">
            <v>0</v>
          </cell>
          <cell r="AO371">
            <v>0</v>
          </cell>
          <cell r="AP371">
            <v>0</v>
          </cell>
        </row>
        <row r="372">
          <cell r="AN372">
            <v>0</v>
          </cell>
          <cell r="AO372">
            <v>0</v>
          </cell>
          <cell r="AP372">
            <v>0</v>
          </cell>
        </row>
        <row r="373">
          <cell r="AN373">
            <v>0</v>
          </cell>
          <cell r="AO373">
            <v>0</v>
          </cell>
          <cell r="AP373">
            <v>0</v>
          </cell>
        </row>
        <row r="374">
          <cell r="AN374">
            <v>0</v>
          </cell>
          <cell r="AO374">
            <v>0</v>
          </cell>
          <cell r="AP374">
            <v>0</v>
          </cell>
        </row>
        <row r="375">
          <cell r="AN375">
            <v>0</v>
          </cell>
          <cell r="AO375">
            <v>0</v>
          </cell>
          <cell r="AP375">
            <v>0</v>
          </cell>
        </row>
        <row r="376">
          <cell r="AN376">
            <v>0</v>
          </cell>
          <cell r="AO376">
            <v>0</v>
          </cell>
          <cell r="AP376">
            <v>0</v>
          </cell>
        </row>
        <row r="377">
          <cell r="AN377">
            <v>0</v>
          </cell>
          <cell r="AO377">
            <v>0</v>
          </cell>
          <cell r="AP377">
            <v>0</v>
          </cell>
        </row>
        <row r="378">
          <cell r="AN378">
            <v>0</v>
          </cell>
          <cell r="AO378">
            <v>0</v>
          </cell>
          <cell r="AP378">
            <v>0</v>
          </cell>
        </row>
        <row r="379">
          <cell r="AN379">
            <v>0</v>
          </cell>
          <cell r="AO379">
            <v>0</v>
          </cell>
          <cell r="AP379">
            <v>0</v>
          </cell>
        </row>
        <row r="380">
          <cell r="AN380">
            <v>0</v>
          </cell>
          <cell r="AO380">
            <v>0</v>
          </cell>
          <cell r="AP380">
            <v>0</v>
          </cell>
        </row>
        <row r="381">
          <cell r="AN381">
            <v>0</v>
          </cell>
          <cell r="AO381">
            <v>0</v>
          </cell>
          <cell r="AP381">
            <v>0</v>
          </cell>
        </row>
        <row r="382">
          <cell r="AN382">
            <v>0</v>
          </cell>
          <cell r="AO382">
            <v>0</v>
          </cell>
          <cell r="AP382">
            <v>0</v>
          </cell>
        </row>
        <row r="383">
          <cell r="AN383">
            <v>0</v>
          </cell>
          <cell r="AO383">
            <v>0</v>
          </cell>
          <cell r="AP383">
            <v>0</v>
          </cell>
        </row>
        <row r="384">
          <cell r="AN384">
            <v>0</v>
          </cell>
          <cell r="AO384">
            <v>0</v>
          </cell>
          <cell r="AP384">
            <v>0</v>
          </cell>
        </row>
        <row r="385">
          <cell r="AN385">
            <v>0</v>
          </cell>
          <cell r="AO385">
            <v>0</v>
          </cell>
          <cell r="AP385">
            <v>0</v>
          </cell>
        </row>
        <row r="386">
          <cell r="AN386">
            <v>0</v>
          </cell>
          <cell r="AO386">
            <v>0</v>
          </cell>
          <cell r="AP386">
            <v>0</v>
          </cell>
        </row>
        <row r="387">
          <cell r="AN387">
            <v>0</v>
          </cell>
          <cell r="AO387">
            <v>0</v>
          </cell>
          <cell r="AP387">
            <v>0</v>
          </cell>
        </row>
        <row r="388">
          <cell r="AN388">
            <v>0</v>
          </cell>
          <cell r="AO388">
            <v>0</v>
          </cell>
          <cell r="AP388">
            <v>0</v>
          </cell>
        </row>
        <row r="389">
          <cell r="AN389">
            <v>0</v>
          </cell>
          <cell r="AO389">
            <v>0</v>
          </cell>
          <cell r="AP389">
            <v>0</v>
          </cell>
        </row>
        <row r="390">
          <cell r="AN390">
            <v>0</v>
          </cell>
          <cell r="AO390">
            <v>0</v>
          </cell>
          <cell r="AP390">
            <v>0</v>
          </cell>
        </row>
        <row r="391">
          <cell r="AN391">
            <v>0</v>
          </cell>
          <cell r="AO391">
            <v>0</v>
          </cell>
          <cell r="AP391">
            <v>0</v>
          </cell>
        </row>
        <row r="392">
          <cell r="AN392">
            <v>0</v>
          </cell>
          <cell r="AO392">
            <v>0</v>
          </cell>
          <cell r="AP392">
            <v>0</v>
          </cell>
        </row>
        <row r="393">
          <cell r="AN393">
            <v>0</v>
          </cell>
          <cell r="AO393">
            <v>0</v>
          </cell>
          <cell r="AP393">
            <v>0</v>
          </cell>
        </row>
        <row r="394">
          <cell r="AN394">
            <v>0</v>
          </cell>
          <cell r="AO394">
            <v>0</v>
          </cell>
          <cell r="AP394">
            <v>0</v>
          </cell>
        </row>
        <row r="395">
          <cell r="AN395">
            <v>0</v>
          </cell>
          <cell r="AO395">
            <v>0</v>
          </cell>
          <cell r="AP395">
            <v>0</v>
          </cell>
        </row>
        <row r="396">
          <cell r="AN396">
            <v>0</v>
          </cell>
          <cell r="AO396">
            <v>0</v>
          </cell>
          <cell r="AP396">
            <v>0</v>
          </cell>
        </row>
        <row r="397">
          <cell r="AN397">
            <v>0</v>
          </cell>
          <cell r="AO397">
            <v>0</v>
          </cell>
          <cell r="AP397">
            <v>0</v>
          </cell>
        </row>
        <row r="398">
          <cell r="AN398">
            <v>0</v>
          </cell>
          <cell r="AO398">
            <v>0</v>
          </cell>
          <cell r="AP398">
            <v>0</v>
          </cell>
        </row>
        <row r="399">
          <cell r="AN399">
            <v>0</v>
          </cell>
          <cell r="AO399">
            <v>0</v>
          </cell>
          <cell r="AP399">
            <v>0</v>
          </cell>
        </row>
        <row r="400">
          <cell r="AN400">
            <v>0</v>
          </cell>
          <cell r="AO400">
            <v>0</v>
          </cell>
          <cell r="AP400">
            <v>0</v>
          </cell>
        </row>
        <row r="401">
          <cell r="AN401">
            <v>0</v>
          </cell>
          <cell r="AO401">
            <v>0</v>
          </cell>
          <cell r="AP401">
            <v>0</v>
          </cell>
        </row>
        <row r="402">
          <cell r="AN402">
            <v>0</v>
          </cell>
          <cell r="AO402">
            <v>0</v>
          </cell>
          <cell r="AP402">
            <v>0</v>
          </cell>
        </row>
        <row r="403">
          <cell r="AN403">
            <v>0</v>
          </cell>
          <cell r="AO403">
            <v>0</v>
          </cell>
          <cell r="AP403">
            <v>0</v>
          </cell>
        </row>
        <row r="404">
          <cell r="AN404">
            <v>0</v>
          </cell>
          <cell r="AO404">
            <v>0</v>
          </cell>
          <cell r="AP404">
            <v>0</v>
          </cell>
        </row>
        <row r="405">
          <cell r="AN405">
            <v>0</v>
          </cell>
          <cell r="AO405">
            <v>0</v>
          </cell>
          <cell r="AP405">
            <v>0</v>
          </cell>
        </row>
        <row r="406">
          <cell r="AN406">
            <v>0</v>
          </cell>
          <cell r="AO406">
            <v>0</v>
          </cell>
          <cell r="AP406">
            <v>0</v>
          </cell>
        </row>
        <row r="407">
          <cell r="AN407">
            <v>0</v>
          </cell>
          <cell r="AO407">
            <v>0</v>
          </cell>
          <cell r="AP407">
            <v>0</v>
          </cell>
        </row>
        <row r="408">
          <cell r="AN408">
            <v>0</v>
          </cell>
          <cell r="AO408">
            <v>0</v>
          </cell>
          <cell r="AP408">
            <v>0</v>
          </cell>
        </row>
        <row r="409">
          <cell r="AN409">
            <v>0</v>
          </cell>
          <cell r="AO409">
            <v>0</v>
          </cell>
          <cell r="AP409">
            <v>0</v>
          </cell>
        </row>
        <row r="410">
          <cell r="AN410">
            <v>0</v>
          </cell>
          <cell r="AO410">
            <v>0</v>
          </cell>
          <cell r="AP410">
            <v>0</v>
          </cell>
        </row>
        <row r="411">
          <cell r="AN411">
            <v>0</v>
          </cell>
          <cell r="AO411">
            <v>0</v>
          </cell>
          <cell r="AP411">
            <v>0</v>
          </cell>
        </row>
        <row r="412">
          <cell r="AN412">
            <v>0</v>
          </cell>
          <cell r="AO412">
            <v>0</v>
          </cell>
          <cell r="AP412">
            <v>0</v>
          </cell>
        </row>
        <row r="413">
          <cell r="AN413">
            <v>0</v>
          </cell>
          <cell r="AO413">
            <v>0</v>
          </cell>
          <cell r="AP413">
            <v>0</v>
          </cell>
        </row>
        <row r="414">
          <cell r="AN414">
            <v>0</v>
          </cell>
          <cell r="AO414">
            <v>0</v>
          </cell>
          <cell r="AP414">
            <v>0</v>
          </cell>
        </row>
        <row r="415">
          <cell r="AN415">
            <v>0</v>
          </cell>
          <cell r="AO415">
            <v>0</v>
          </cell>
          <cell r="AP415">
            <v>0</v>
          </cell>
        </row>
        <row r="416">
          <cell r="AN416">
            <v>0</v>
          </cell>
          <cell r="AO416">
            <v>0</v>
          </cell>
          <cell r="AP416">
            <v>0</v>
          </cell>
        </row>
        <row r="417">
          <cell r="AN417">
            <v>0</v>
          </cell>
          <cell r="AO417">
            <v>0</v>
          </cell>
          <cell r="AP417">
            <v>0</v>
          </cell>
        </row>
        <row r="418">
          <cell r="AN418">
            <v>0</v>
          </cell>
          <cell r="AO418">
            <v>0</v>
          </cell>
          <cell r="AP418">
            <v>0</v>
          </cell>
        </row>
        <row r="419">
          <cell r="AN419">
            <v>0</v>
          </cell>
          <cell r="AO419">
            <v>0</v>
          </cell>
          <cell r="AP419">
            <v>0</v>
          </cell>
        </row>
        <row r="420">
          <cell r="AN420">
            <v>0</v>
          </cell>
          <cell r="AO420">
            <v>0</v>
          </cell>
          <cell r="AP420">
            <v>0</v>
          </cell>
        </row>
        <row r="421">
          <cell r="AN421">
            <v>0</v>
          </cell>
          <cell r="AO421">
            <v>0</v>
          </cell>
          <cell r="AP421">
            <v>0</v>
          </cell>
        </row>
        <row r="422">
          <cell r="AN422">
            <v>0</v>
          </cell>
          <cell r="AO422">
            <v>0</v>
          </cell>
          <cell r="AP422">
            <v>0</v>
          </cell>
        </row>
        <row r="423">
          <cell r="AN423">
            <v>0</v>
          </cell>
          <cell r="AO423">
            <v>0</v>
          </cell>
          <cell r="AP423">
            <v>0</v>
          </cell>
        </row>
        <row r="424">
          <cell r="AN424">
            <v>0</v>
          </cell>
          <cell r="AO424">
            <v>0</v>
          </cell>
          <cell r="AP424">
            <v>0</v>
          </cell>
        </row>
        <row r="425">
          <cell r="AN425">
            <v>0</v>
          </cell>
          <cell r="AO425">
            <v>0</v>
          </cell>
          <cell r="AP425">
            <v>0</v>
          </cell>
        </row>
        <row r="426">
          <cell r="AN426">
            <v>0</v>
          </cell>
          <cell r="AO426">
            <v>0</v>
          </cell>
          <cell r="AP426">
            <v>0</v>
          </cell>
        </row>
        <row r="427">
          <cell r="AN427">
            <v>0</v>
          </cell>
          <cell r="AO427">
            <v>0</v>
          </cell>
          <cell r="AP427">
            <v>0</v>
          </cell>
        </row>
        <row r="428">
          <cell r="AN428">
            <v>0</v>
          </cell>
          <cell r="AO428">
            <v>0</v>
          </cell>
          <cell r="AP428">
            <v>0</v>
          </cell>
        </row>
        <row r="429">
          <cell r="AN429">
            <v>0</v>
          </cell>
          <cell r="AO429">
            <v>0</v>
          </cell>
          <cell r="AP429">
            <v>0</v>
          </cell>
        </row>
        <row r="430">
          <cell r="AN430">
            <v>0</v>
          </cell>
          <cell r="AO430">
            <v>0</v>
          </cell>
          <cell r="AP430">
            <v>0</v>
          </cell>
        </row>
        <row r="431">
          <cell r="AN431">
            <v>0</v>
          </cell>
          <cell r="AO431">
            <v>0</v>
          </cell>
          <cell r="AP431">
            <v>0</v>
          </cell>
        </row>
        <row r="432">
          <cell r="AN432">
            <v>0</v>
          </cell>
          <cell r="AO432">
            <v>0</v>
          </cell>
          <cell r="AP432">
            <v>0</v>
          </cell>
        </row>
        <row r="433">
          <cell r="AN433">
            <v>0</v>
          </cell>
          <cell r="AO433">
            <v>0</v>
          </cell>
          <cell r="AP433">
            <v>0</v>
          </cell>
        </row>
        <row r="434">
          <cell r="AN434">
            <v>0</v>
          </cell>
          <cell r="AO434">
            <v>0</v>
          </cell>
          <cell r="AP434">
            <v>0</v>
          </cell>
        </row>
        <row r="435">
          <cell r="AN435">
            <v>0</v>
          </cell>
          <cell r="AO435">
            <v>0</v>
          </cell>
          <cell r="AP435">
            <v>0</v>
          </cell>
        </row>
        <row r="436">
          <cell r="AN436">
            <v>0</v>
          </cell>
          <cell r="AO436">
            <v>0</v>
          </cell>
          <cell r="AP436">
            <v>0</v>
          </cell>
        </row>
        <row r="437">
          <cell r="AN437">
            <v>0</v>
          </cell>
          <cell r="AO437">
            <v>0</v>
          </cell>
          <cell r="AP437">
            <v>0</v>
          </cell>
        </row>
        <row r="438">
          <cell r="AN438">
            <v>0</v>
          </cell>
          <cell r="AO438">
            <v>0</v>
          </cell>
          <cell r="AP438">
            <v>0</v>
          </cell>
        </row>
        <row r="439">
          <cell r="AN439">
            <v>0</v>
          </cell>
          <cell r="AO439">
            <v>0</v>
          </cell>
          <cell r="AP439">
            <v>0</v>
          </cell>
        </row>
        <row r="440">
          <cell r="AN440">
            <v>0</v>
          </cell>
          <cell r="AO440">
            <v>0</v>
          </cell>
          <cell r="AP440">
            <v>0</v>
          </cell>
        </row>
        <row r="441">
          <cell r="AN441">
            <v>0</v>
          </cell>
          <cell r="AO441">
            <v>0</v>
          </cell>
          <cell r="AP441">
            <v>0</v>
          </cell>
        </row>
        <row r="442">
          <cell r="AN442">
            <v>0</v>
          </cell>
          <cell r="AO442">
            <v>0</v>
          </cell>
          <cell r="AP442">
            <v>0</v>
          </cell>
        </row>
        <row r="443">
          <cell r="AN443">
            <v>0</v>
          </cell>
          <cell r="AO443">
            <v>0</v>
          </cell>
          <cell r="AP443">
            <v>0</v>
          </cell>
        </row>
        <row r="444">
          <cell r="AN444">
            <v>0</v>
          </cell>
          <cell r="AO444">
            <v>0</v>
          </cell>
          <cell r="AP444">
            <v>0</v>
          </cell>
        </row>
        <row r="445">
          <cell r="AN445">
            <v>0</v>
          </cell>
          <cell r="AO445">
            <v>0</v>
          </cell>
          <cell r="AP445">
            <v>0</v>
          </cell>
        </row>
        <row r="446">
          <cell r="AN446">
            <v>0</v>
          </cell>
          <cell r="AO446">
            <v>0</v>
          </cell>
          <cell r="AP446">
            <v>0</v>
          </cell>
        </row>
        <row r="447">
          <cell r="AN447">
            <v>0</v>
          </cell>
          <cell r="AO447">
            <v>0</v>
          </cell>
          <cell r="AP447">
            <v>0</v>
          </cell>
        </row>
        <row r="448">
          <cell r="AN448">
            <v>0</v>
          </cell>
          <cell r="AO448">
            <v>0</v>
          </cell>
          <cell r="AP448">
            <v>0</v>
          </cell>
        </row>
        <row r="449">
          <cell r="AN449">
            <v>0</v>
          </cell>
          <cell r="AO449">
            <v>0</v>
          </cell>
          <cell r="AP449">
            <v>0</v>
          </cell>
        </row>
        <row r="450">
          <cell r="AN450">
            <v>0</v>
          </cell>
          <cell r="AO450">
            <v>0</v>
          </cell>
          <cell r="AP450">
            <v>0</v>
          </cell>
        </row>
        <row r="451">
          <cell r="AN451">
            <v>0</v>
          </cell>
          <cell r="AO451">
            <v>0</v>
          </cell>
          <cell r="AP451">
            <v>0</v>
          </cell>
        </row>
        <row r="452">
          <cell r="AN452">
            <v>0</v>
          </cell>
          <cell r="AO452">
            <v>0</v>
          </cell>
          <cell r="AP452">
            <v>0</v>
          </cell>
        </row>
        <row r="453">
          <cell r="AN453">
            <v>0</v>
          </cell>
          <cell r="AO453">
            <v>0</v>
          </cell>
          <cell r="AP453">
            <v>0</v>
          </cell>
        </row>
        <row r="454">
          <cell r="AN454">
            <v>0</v>
          </cell>
          <cell r="AO454">
            <v>0</v>
          </cell>
          <cell r="AP454">
            <v>0</v>
          </cell>
        </row>
        <row r="455">
          <cell r="AN455">
            <v>0</v>
          </cell>
          <cell r="AO455">
            <v>0</v>
          </cell>
          <cell r="AP455">
            <v>0</v>
          </cell>
        </row>
        <row r="456">
          <cell r="AN456">
            <v>0</v>
          </cell>
          <cell r="AO456">
            <v>0</v>
          </cell>
          <cell r="AP456">
            <v>0</v>
          </cell>
        </row>
        <row r="457">
          <cell r="AN457">
            <v>0</v>
          </cell>
          <cell r="AO457">
            <v>0</v>
          </cell>
          <cell r="AP457">
            <v>0</v>
          </cell>
        </row>
        <row r="458">
          <cell r="AN458">
            <v>0</v>
          </cell>
          <cell r="AO458">
            <v>0</v>
          </cell>
          <cell r="AP458">
            <v>0</v>
          </cell>
        </row>
        <row r="459">
          <cell r="AN459">
            <v>0</v>
          </cell>
          <cell r="AO459">
            <v>0</v>
          </cell>
          <cell r="AP459">
            <v>0</v>
          </cell>
        </row>
        <row r="460">
          <cell r="AN460">
            <v>0</v>
          </cell>
          <cell r="AO460">
            <v>0</v>
          </cell>
          <cell r="AP460">
            <v>0</v>
          </cell>
        </row>
        <row r="461">
          <cell r="AN461">
            <v>0</v>
          </cell>
          <cell r="AO461">
            <v>0</v>
          </cell>
          <cell r="AP461">
            <v>0</v>
          </cell>
        </row>
        <row r="462">
          <cell r="AN462">
            <v>0</v>
          </cell>
          <cell r="AO462">
            <v>0</v>
          </cell>
          <cell r="AP462">
            <v>0</v>
          </cell>
        </row>
        <row r="463">
          <cell r="AN463">
            <v>0</v>
          </cell>
          <cell r="AO463">
            <v>0</v>
          </cell>
          <cell r="AP463">
            <v>0</v>
          </cell>
        </row>
        <row r="464">
          <cell r="AN464">
            <v>0</v>
          </cell>
          <cell r="AO464">
            <v>0</v>
          </cell>
          <cell r="AP464">
            <v>0</v>
          </cell>
        </row>
        <row r="465">
          <cell r="AN465">
            <v>0</v>
          </cell>
          <cell r="AO465">
            <v>0</v>
          </cell>
          <cell r="AP465">
            <v>0</v>
          </cell>
        </row>
        <row r="466">
          <cell r="AN466">
            <v>0</v>
          </cell>
          <cell r="AO466">
            <v>0</v>
          </cell>
          <cell r="AP466">
            <v>0</v>
          </cell>
        </row>
        <row r="467">
          <cell r="AN467">
            <v>0</v>
          </cell>
          <cell r="AO467">
            <v>0</v>
          </cell>
          <cell r="AP467">
            <v>0</v>
          </cell>
        </row>
        <row r="468">
          <cell r="AN468">
            <v>0</v>
          </cell>
          <cell r="AO468">
            <v>0</v>
          </cell>
          <cell r="AP468">
            <v>0</v>
          </cell>
        </row>
        <row r="469">
          <cell r="AN469">
            <v>0</v>
          </cell>
          <cell r="AO469">
            <v>0</v>
          </cell>
          <cell r="AP469">
            <v>0</v>
          </cell>
        </row>
        <row r="470">
          <cell r="AN470">
            <v>0</v>
          </cell>
          <cell r="AO470">
            <v>0</v>
          </cell>
          <cell r="AP470">
            <v>0</v>
          </cell>
        </row>
        <row r="471">
          <cell r="AN471">
            <v>0</v>
          </cell>
          <cell r="AO471">
            <v>0</v>
          </cell>
          <cell r="AP471">
            <v>0</v>
          </cell>
        </row>
        <row r="472">
          <cell r="AN472">
            <v>0</v>
          </cell>
          <cell r="AO472">
            <v>0</v>
          </cell>
          <cell r="AP472">
            <v>0</v>
          </cell>
        </row>
        <row r="473">
          <cell r="AN473">
            <v>0</v>
          </cell>
          <cell r="AO473">
            <v>0</v>
          </cell>
          <cell r="AP473">
            <v>0</v>
          </cell>
        </row>
        <row r="474">
          <cell r="AN474">
            <v>0</v>
          </cell>
          <cell r="AO474">
            <v>0</v>
          </cell>
          <cell r="AP474">
            <v>0</v>
          </cell>
        </row>
        <row r="475">
          <cell r="AN475">
            <v>0</v>
          </cell>
          <cell r="AO475">
            <v>0</v>
          </cell>
          <cell r="AP475">
            <v>0</v>
          </cell>
        </row>
        <row r="476">
          <cell r="AN476">
            <v>0</v>
          </cell>
          <cell r="AO476">
            <v>0</v>
          </cell>
          <cell r="AP476">
            <v>0</v>
          </cell>
        </row>
        <row r="477">
          <cell r="AN477">
            <v>0</v>
          </cell>
          <cell r="AO477">
            <v>0</v>
          </cell>
          <cell r="AP477">
            <v>0</v>
          </cell>
        </row>
        <row r="478">
          <cell r="AN478">
            <v>0</v>
          </cell>
          <cell r="AO478">
            <v>0</v>
          </cell>
          <cell r="AP478">
            <v>0</v>
          </cell>
        </row>
        <row r="479">
          <cell r="AN479">
            <v>0</v>
          </cell>
          <cell r="AO479">
            <v>0</v>
          </cell>
          <cell r="AP479">
            <v>0</v>
          </cell>
        </row>
        <row r="480">
          <cell r="AN480">
            <v>0</v>
          </cell>
          <cell r="AO480">
            <v>0</v>
          </cell>
          <cell r="AP480">
            <v>0</v>
          </cell>
        </row>
        <row r="481">
          <cell r="AN481">
            <v>0</v>
          </cell>
          <cell r="AO481">
            <v>0</v>
          </cell>
          <cell r="AP481">
            <v>0</v>
          </cell>
        </row>
        <row r="482">
          <cell r="AN482">
            <v>0</v>
          </cell>
          <cell r="AO482">
            <v>0</v>
          </cell>
          <cell r="AP482">
            <v>0</v>
          </cell>
        </row>
        <row r="483">
          <cell r="AN483">
            <v>0</v>
          </cell>
          <cell r="AO483">
            <v>0</v>
          </cell>
          <cell r="AP483">
            <v>0</v>
          </cell>
        </row>
        <row r="484">
          <cell r="AN484">
            <v>0</v>
          </cell>
          <cell r="AO484">
            <v>0</v>
          </cell>
          <cell r="AP484">
            <v>0</v>
          </cell>
        </row>
        <row r="485">
          <cell r="AN485">
            <v>0</v>
          </cell>
          <cell r="AO485">
            <v>0</v>
          </cell>
          <cell r="AP485">
            <v>0</v>
          </cell>
        </row>
        <row r="486">
          <cell r="AN486">
            <v>0</v>
          </cell>
          <cell r="AO486">
            <v>0</v>
          </cell>
          <cell r="AP486">
            <v>0</v>
          </cell>
        </row>
        <row r="487">
          <cell r="AN487">
            <v>0</v>
          </cell>
          <cell r="AO487">
            <v>0</v>
          </cell>
          <cell r="AP487">
            <v>0</v>
          </cell>
        </row>
        <row r="488">
          <cell r="AN488">
            <v>0</v>
          </cell>
          <cell r="AO488">
            <v>0</v>
          </cell>
          <cell r="AP488">
            <v>0</v>
          </cell>
        </row>
        <row r="489">
          <cell r="AN489">
            <v>0</v>
          </cell>
          <cell r="AO489">
            <v>0</v>
          </cell>
          <cell r="AP489">
            <v>0</v>
          </cell>
        </row>
        <row r="490">
          <cell r="AN490">
            <v>0</v>
          </cell>
          <cell r="AO490">
            <v>0</v>
          </cell>
          <cell r="AP490">
            <v>0</v>
          </cell>
        </row>
        <row r="491">
          <cell r="AN491">
            <v>0</v>
          </cell>
          <cell r="AO491">
            <v>0</v>
          </cell>
          <cell r="AP491">
            <v>0</v>
          </cell>
        </row>
        <row r="492">
          <cell r="AN492">
            <v>0</v>
          </cell>
          <cell r="AO492">
            <v>0</v>
          </cell>
          <cell r="AP492">
            <v>0</v>
          </cell>
        </row>
        <row r="493">
          <cell r="AN493">
            <v>0</v>
          </cell>
          <cell r="AO493">
            <v>0</v>
          </cell>
          <cell r="AP493">
            <v>0</v>
          </cell>
        </row>
        <row r="494">
          <cell r="AN494">
            <v>0</v>
          </cell>
          <cell r="AO494">
            <v>0</v>
          </cell>
          <cell r="AP494">
            <v>0</v>
          </cell>
        </row>
        <row r="495">
          <cell r="AN495">
            <v>0</v>
          </cell>
          <cell r="AO495">
            <v>0</v>
          </cell>
          <cell r="AP495">
            <v>0</v>
          </cell>
        </row>
        <row r="496">
          <cell r="AN496">
            <v>0</v>
          </cell>
          <cell r="AO496">
            <v>0</v>
          </cell>
          <cell r="AP496">
            <v>0</v>
          </cell>
        </row>
        <row r="497">
          <cell r="AN497">
            <v>0</v>
          </cell>
          <cell r="AO497">
            <v>0</v>
          </cell>
          <cell r="AP497">
            <v>0</v>
          </cell>
        </row>
        <row r="498">
          <cell r="AN498">
            <v>0</v>
          </cell>
          <cell r="AO498">
            <v>0</v>
          </cell>
          <cell r="AP498">
            <v>0</v>
          </cell>
        </row>
        <row r="499">
          <cell r="AN499">
            <v>0</v>
          </cell>
          <cell r="AO499">
            <v>0</v>
          </cell>
          <cell r="AP499">
            <v>0</v>
          </cell>
        </row>
        <row r="500">
          <cell r="AN500">
            <v>0</v>
          </cell>
          <cell r="AO500">
            <v>0</v>
          </cell>
          <cell r="AP500">
            <v>0</v>
          </cell>
        </row>
        <row r="501">
          <cell r="AN501">
            <v>0</v>
          </cell>
          <cell r="AO501">
            <v>0</v>
          </cell>
          <cell r="AP501">
            <v>0</v>
          </cell>
        </row>
        <row r="502">
          <cell r="AN502">
            <v>0</v>
          </cell>
          <cell r="AO502">
            <v>0</v>
          </cell>
          <cell r="AP502">
            <v>0</v>
          </cell>
        </row>
        <row r="503">
          <cell r="AN503">
            <v>0</v>
          </cell>
          <cell r="AO503">
            <v>0</v>
          </cell>
          <cell r="AP503">
            <v>0</v>
          </cell>
        </row>
        <row r="504">
          <cell r="AN504">
            <v>0</v>
          </cell>
          <cell r="AO504">
            <v>0</v>
          </cell>
          <cell r="AP504">
            <v>0</v>
          </cell>
        </row>
        <row r="505">
          <cell r="AN505">
            <v>0</v>
          </cell>
          <cell r="AO505">
            <v>0</v>
          </cell>
          <cell r="AP505">
            <v>0</v>
          </cell>
        </row>
        <row r="506">
          <cell r="AN506">
            <v>0</v>
          </cell>
          <cell r="AO506">
            <v>0</v>
          </cell>
          <cell r="AP506">
            <v>0</v>
          </cell>
        </row>
        <row r="507">
          <cell r="AN507">
            <v>0</v>
          </cell>
          <cell r="AO507">
            <v>0</v>
          </cell>
          <cell r="AP507">
            <v>0</v>
          </cell>
        </row>
        <row r="508">
          <cell r="AN508">
            <v>0</v>
          </cell>
          <cell r="AO508">
            <v>0</v>
          </cell>
          <cell r="AP508">
            <v>0</v>
          </cell>
        </row>
        <row r="509">
          <cell r="AN509">
            <v>0</v>
          </cell>
          <cell r="AO509">
            <v>0</v>
          </cell>
          <cell r="AP509">
            <v>0</v>
          </cell>
        </row>
        <row r="510">
          <cell r="AN510">
            <v>0</v>
          </cell>
          <cell r="AO510">
            <v>0</v>
          </cell>
          <cell r="AP510">
            <v>0</v>
          </cell>
        </row>
        <row r="511">
          <cell r="AN511">
            <v>0</v>
          </cell>
          <cell r="AO511">
            <v>0</v>
          </cell>
          <cell r="AP511">
            <v>0</v>
          </cell>
        </row>
        <row r="512">
          <cell r="AN512">
            <v>0</v>
          </cell>
          <cell r="AO512">
            <v>0</v>
          </cell>
          <cell r="AP512">
            <v>0</v>
          </cell>
        </row>
        <row r="513">
          <cell r="AN513">
            <v>0</v>
          </cell>
          <cell r="AO513">
            <v>0</v>
          </cell>
          <cell r="AP513">
            <v>0</v>
          </cell>
        </row>
        <row r="514">
          <cell r="AN514">
            <v>0</v>
          </cell>
          <cell r="AO514">
            <v>0</v>
          </cell>
          <cell r="AP514">
            <v>0</v>
          </cell>
        </row>
        <row r="515">
          <cell r="AN515">
            <v>0</v>
          </cell>
          <cell r="AO515">
            <v>0</v>
          </cell>
          <cell r="AP515">
            <v>0</v>
          </cell>
        </row>
        <row r="516">
          <cell r="AN516">
            <v>0</v>
          </cell>
          <cell r="AO516">
            <v>0</v>
          </cell>
          <cell r="AP516">
            <v>0</v>
          </cell>
        </row>
        <row r="517">
          <cell r="AN517">
            <v>0</v>
          </cell>
          <cell r="AO517">
            <v>0</v>
          </cell>
          <cell r="AP517">
            <v>0</v>
          </cell>
        </row>
        <row r="518">
          <cell r="AN518">
            <v>0</v>
          </cell>
          <cell r="AO518">
            <v>0</v>
          </cell>
          <cell r="AP518">
            <v>0</v>
          </cell>
        </row>
        <row r="519">
          <cell r="AN519">
            <v>0</v>
          </cell>
          <cell r="AO519">
            <v>0</v>
          </cell>
          <cell r="AP519">
            <v>0</v>
          </cell>
        </row>
        <row r="520">
          <cell r="AN520">
            <v>0</v>
          </cell>
          <cell r="AO520">
            <v>0</v>
          </cell>
          <cell r="AP520">
            <v>0</v>
          </cell>
        </row>
        <row r="521">
          <cell r="AN521">
            <v>0</v>
          </cell>
          <cell r="AO521">
            <v>0</v>
          </cell>
          <cell r="AP521">
            <v>0</v>
          </cell>
        </row>
        <row r="522">
          <cell r="AN522">
            <v>0</v>
          </cell>
          <cell r="AO522">
            <v>0</v>
          </cell>
          <cell r="AP522">
            <v>0</v>
          </cell>
        </row>
        <row r="523">
          <cell r="AN523">
            <v>0</v>
          </cell>
          <cell r="AO523">
            <v>0</v>
          </cell>
          <cell r="AP523">
            <v>0</v>
          </cell>
        </row>
        <row r="524">
          <cell r="AN524">
            <v>0</v>
          </cell>
          <cell r="AO524">
            <v>0</v>
          </cell>
          <cell r="AP524">
            <v>0</v>
          </cell>
        </row>
        <row r="525">
          <cell r="AN525">
            <v>0</v>
          </cell>
          <cell r="AO525">
            <v>0</v>
          </cell>
          <cell r="AP525">
            <v>0</v>
          </cell>
        </row>
        <row r="526">
          <cell r="AN526">
            <v>0</v>
          </cell>
          <cell r="AO526">
            <v>0</v>
          </cell>
          <cell r="AP526">
            <v>0</v>
          </cell>
        </row>
        <row r="527">
          <cell r="AN527">
            <v>0</v>
          </cell>
          <cell r="AO527">
            <v>0</v>
          </cell>
          <cell r="AP527">
            <v>0</v>
          </cell>
        </row>
        <row r="528">
          <cell r="AN528">
            <v>0</v>
          </cell>
          <cell r="AO528">
            <v>0</v>
          </cell>
          <cell r="AP528">
            <v>0</v>
          </cell>
        </row>
        <row r="529">
          <cell r="AN529">
            <v>0</v>
          </cell>
          <cell r="AO529">
            <v>0</v>
          </cell>
          <cell r="AP529">
            <v>0</v>
          </cell>
        </row>
        <row r="530">
          <cell r="AN530">
            <v>0</v>
          </cell>
          <cell r="AO530">
            <v>0</v>
          </cell>
          <cell r="AP530">
            <v>0</v>
          </cell>
        </row>
        <row r="531">
          <cell r="AN531">
            <v>0</v>
          </cell>
          <cell r="AO531">
            <v>0</v>
          </cell>
          <cell r="AP531">
            <v>0</v>
          </cell>
        </row>
        <row r="532">
          <cell r="AN532">
            <v>0</v>
          </cell>
          <cell r="AO532">
            <v>0</v>
          </cell>
          <cell r="AP532">
            <v>0</v>
          </cell>
        </row>
        <row r="533">
          <cell r="AN533">
            <v>0</v>
          </cell>
          <cell r="AO533">
            <v>0</v>
          </cell>
          <cell r="AP533">
            <v>0</v>
          </cell>
        </row>
        <row r="534">
          <cell r="AN534">
            <v>0</v>
          </cell>
          <cell r="AO534">
            <v>0</v>
          </cell>
          <cell r="AP534">
            <v>0</v>
          </cell>
        </row>
        <row r="535">
          <cell r="AN535">
            <v>0</v>
          </cell>
          <cell r="AO535">
            <v>0</v>
          </cell>
          <cell r="AP535">
            <v>0</v>
          </cell>
        </row>
        <row r="536">
          <cell r="AN536">
            <v>0</v>
          </cell>
          <cell r="AO536">
            <v>0</v>
          </cell>
          <cell r="AP536">
            <v>0</v>
          </cell>
        </row>
        <row r="537">
          <cell r="AN537">
            <v>0</v>
          </cell>
          <cell r="AO537">
            <v>0</v>
          </cell>
          <cell r="AP537">
            <v>0</v>
          </cell>
        </row>
        <row r="538">
          <cell r="AN538">
            <v>0</v>
          </cell>
          <cell r="AO538">
            <v>0</v>
          </cell>
          <cell r="AP538">
            <v>0</v>
          </cell>
        </row>
        <row r="539">
          <cell r="AN539">
            <v>0</v>
          </cell>
          <cell r="AO539">
            <v>0</v>
          </cell>
          <cell r="AP539">
            <v>0</v>
          </cell>
        </row>
        <row r="540">
          <cell r="AN540">
            <v>0</v>
          </cell>
          <cell r="AO540">
            <v>0</v>
          </cell>
          <cell r="AP540">
            <v>0</v>
          </cell>
        </row>
        <row r="541">
          <cell r="AN541">
            <v>0</v>
          </cell>
          <cell r="AO541">
            <v>0</v>
          </cell>
          <cell r="AP541">
            <v>0</v>
          </cell>
        </row>
        <row r="542">
          <cell r="AN542">
            <v>0</v>
          </cell>
          <cell r="AO542">
            <v>0</v>
          </cell>
          <cell r="AP542">
            <v>0</v>
          </cell>
        </row>
        <row r="543">
          <cell r="AN543">
            <v>0</v>
          </cell>
          <cell r="AO543">
            <v>0</v>
          </cell>
          <cell r="AP543">
            <v>0</v>
          </cell>
        </row>
        <row r="544">
          <cell r="AN544">
            <v>0</v>
          </cell>
          <cell r="AO544">
            <v>0</v>
          </cell>
          <cell r="AP544">
            <v>0</v>
          </cell>
        </row>
        <row r="545">
          <cell r="AN545">
            <v>0</v>
          </cell>
          <cell r="AO545">
            <v>0</v>
          </cell>
          <cell r="AP545">
            <v>0</v>
          </cell>
        </row>
        <row r="546">
          <cell r="AN546">
            <v>0</v>
          </cell>
          <cell r="AO546">
            <v>0</v>
          </cell>
          <cell r="AP546">
            <v>0</v>
          </cell>
        </row>
        <row r="547">
          <cell r="AN547">
            <v>0</v>
          </cell>
          <cell r="AO547">
            <v>0</v>
          </cell>
          <cell r="AP547">
            <v>0</v>
          </cell>
        </row>
        <row r="548">
          <cell r="AN548">
            <v>0</v>
          </cell>
          <cell r="AO548">
            <v>0</v>
          </cell>
          <cell r="AP548">
            <v>0</v>
          </cell>
        </row>
        <row r="549">
          <cell r="AN549">
            <v>0</v>
          </cell>
          <cell r="AO549">
            <v>0</v>
          </cell>
          <cell r="AP549">
            <v>0</v>
          </cell>
        </row>
        <row r="550">
          <cell r="AN550">
            <v>0</v>
          </cell>
          <cell r="AO550">
            <v>0</v>
          </cell>
          <cell r="AP550">
            <v>0</v>
          </cell>
        </row>
        <row r="551">
          <cell r="AN551">
            <v>0</v>
          </cell>
          <cell r="AO551">
            <v>0</v>
          </cell>
          <cell r="AP551">
            <v>0</v>
          </cell>
        </row>
        <row r="552">
          <cell r="AN552">
            <v>0</v>
          </cell>
          <cell r="AO552">
            <v>0</v>
          </cell>
          <cell r="AP552">
            <v>0</v>
          </cell>
        </row>
        <row r="553">
          <cell r="AN553">
            <v>0</v>
          </cell>
          <cell r="AO553">
            <v>0</v>
          </cell>
          <cell r="AP553">
            <v>0</v>
          </cell>
        </row>
        <row r="554">
          <cell r="AN554">
            <v>0</v>
          </cell>
          <cell r="AO554">
            <v>0</v>
          </cell>
          <cell r="AP554">
            <v>0</v>
          </cell>
        </row>
        <row r="555">
          <cell r="AN555">
            <v>0</v>
          </cell>
          <cell r="AO555">
            <v>0</v>
          </cell>
          <cell r="AP555">
            <v>0</v>
          </cell>
        </row>
        <row r="556">
          <cell r="AN556">
            <v>0</v>
          </cell>
          <cell r="AO556">
            <v>0</v>
          </cell>
          <cell r="AP556">
            <v>0</v>
          </cell>
        </row>
        <row r="557">
          <cell r="AN557">
            <v>0</v>
          </cell>
          <cell r="AO557">
            <v>0</v>
          </cell>
          <cell r="AP557">
            <v>0</v>
          </cell>
        </row>
        <row r="558">
          <cell r="AN558">
            <v>0</v>
          </cell>
          <cell r="AO558">
            <v>0</v>
          </cell>
          <cell r="AP558">
            <v>0</v>
          </cell>
        </row>
        <row r="559">
          <cell r="AN559">
            <v>0</v>
          </cell>
          <cell r="AO559">
            <v>0</v>
          </cell>
          <cell r="AP559">
            <v>0</v>
          </cell>
        </row>
        <row r="560">
          <cell r="AN560">
            <v>0</v>
          </cell>
          <cell r="AO560">
            <v>0</v>
          </cell>
          <cell r="AP560">
            <v>0</v>
          </cell>
        </row>
        <row r="561">
          <cell r="AN561">
            <v>0</v>
          </cell>
          <cell r="AO561">
            <v>0</v>
          </cell>
          <cell r="AP561">
            <v>0</v>
          </cell>
        </row>
        <row r="562">
          <cell r="AN562">
            <v>0</v>
          </cell>
          <cell r="AO562">
            <v>0</v>
          </cell>
          <cell r="AP562">
            <v>0</v>
          </cell>
        </row>
        <row r="563">
          <cell r="AN563">
            <v>0</v>
          </cell>
          <cell r="AO563">
            <v>0</v>
          </cell>
          <cell r="AP563">
            <v>0</v>
          </cell>
        </row>
        <row r="564">
          <cell r="AN564">
            <v>0</v>
          </cell>
          <cell r="AO564">
            <v>0</v>
          </cell>
          <cell r="AP564">
            <v>0</v>
          </cell>
        </row>
        <row r="565">
          <cell r="AN565">
            <v>0</v>
          </cell>
          <cell r="AO565">
            <v>0</v>
          </cell>
          <cell r="AP565">
            <v>0</v>
          </cell>
        </row>
        <row r="566">
          <cell r="AN566">
            <v>0</v>
          </cell>
          <cell r="AO566">
            <v>0</v>
          </cell>
          <cell r="AP566">
            <v>0</v>
          </cell>
        </row>
        <row r="567">
          <cell r="AN567">
            <v>0</v>
          </cell>
          <cell r="AO567">
            <v>0</v>
          </cell>
          <cell r="AP567">
            <v>0</v>
          </cell>
        </row>
        <row r="568">
          <cell r="AN568">
            <v>0</v>
          </cell>
          <cell r="AO568">
            <v>0</v>
          </cell>
          <cell r="AP568">
            <v>0</v>
          </cell>
        </row>
        <row r="569">
          <cell r="AN569">
            <v>0</v>
          </cell>
          <cell r="AO569">
            <v>0</v>
          </cell>
          <cell r="AP569">
            <v>0</v>
          </cell>
        </row>
        <row r="570">
          <cell r="AN570">
            <v>0</v>
          </cell>
          <cell r="AO570">
            <v>0</v>
          </cell>
          <cell r="AP570">
            <v>0</v>
          </cell>
        </row>
        <row r="571">
          <cell r="AN571">
            <v>0</v>
          </cell>
          <cell r="AO571">
            <v>0</v>
          </cell>
          <cell r="AP571">
            <v>0</v>
          </cell>
        </row>
        <row r="572">
          <cell r="AN572">
            <v>0</v>
          </cell>
          <cell r="AO572">
            <v>0</v>
          </cell>
          <cell r="AP572">
            <v>0</v>
          </cell>
        </row>
        <row r="573">
          <cell r="AN573">
            <v>0</v>
          </cell>
          <cell r="AO573">
            <v>0</v>
          </cell>
          <cell r="AP573">
            <v>0</v>
          </cell>
        </row>
        <row r="574">
          <cell r="AN574">
            <v>0</v>
          </cell>
          <cell r="AO574">
            <v>0</v>
          </cell>
          <cell r="AP574">
            <v>0</v>
          </cell>
        </row>
        <row r="575">
          <cell r="AN575">
            <v>0</v>
          </cell>
          <cell r="AO575">
            <v>0</v>
          </cell>
          <cell r="AP575">
            <v>0</v>
          </cell>
        </row>
        <row r="576">
          <cell r="AN576">
            <v>0</v>
          </cell>
          <cell r="AO576">
            <v>0</v>
          </cell>
          <cell r="AP576">
            <v>0</v>
          </cell>
        </row>
        <row r="577">
          <cell r="AN577">
            <v>0</v>
          </cell>
          <cell r="AO577">
            <v>0</v>
          </cell>
          <cell r="AP577">
            <v>0</v>
          </cell>
        </row>
        <row r="578">
          <cell r="AN578">
            <v>0</v>
          </cell>
          <cell r="AO578">
            <v>0</v>
          </cell>
          <cell r="AP578">
            <v>0</v>
          </cell>
        </row>
        <row r="579">
          <cell r="AN579">
            <v>0</v>
          </cell>
          <cell r="AO579">
            <v>0</v>
          </cell>
          <cell r="AP579">
            <v>0</v>
          </cell>
        </row>
        <row r="580">
          <cell r="AN580">
            <v>0</v>
          </cell>
          <cell r="AO580">
            <v>0</v>
          </cell>
          <cell r="AP580">
            <v>0</v>
          </cell>
        </row>
        <row r="581">
          <cell r="AN581">
            <v>0</v>
          </cell>
          <cell r="AO581">
            <v>0</v>
          </cell>
          <cell r="AP581">
            <v>0</v>
          </cell>
        </row>
        <row r="582">
          <cell r="AN582">
            <v>0</v>
          </cell>
          <cell r="AO582">
            <v>0</v>
          </cell>
          <cell r="AP582">
            <v>0</v>
          </cell>
        </row>
        <row r="583">
          <cell r="AN583">
            <v>0</v>
          </cell>
          <cell r="AO583">
            <v>0</v>
          </cell>
          <cell r="AP583">
            <v>0</v>
          </cell>
        </row>
        <row r="584">
          <cell r="AN584">
            <v>0</v>
          </cell>
          <cell r="AO584">
            <v>0</v>
          </cell>
          <cell r="AP584">
            <v>0</v>
          </cell>
        </row>
        <row r="585">
          <cell r="AN585">
            <v>0</v>
          </cell>
          <cell r="AO585">
            <v>0</v>
          </cell>
          <cell r="AP585">
            <v>0</v>
          </cell>
        </row>
        <row r="586">
          <cell r="AN586">
            <v>0</v>
          </cell>
          <cell r="AO586">
            <v>0</v>
          </cell>
          <cell r="AP586">
            <v>0</v>
          </cell>
        </row>
        <row r="587">
          <cell r="AN587">
            <v>0</v>
          </cell>
          <cell r="AO587">
            <v>0</v>
          </cell>
          <cell r="AP587">
            <v>0</v>
          </cell>
        </row>
        <row r="588">
          <cell r="AN588">
            <v>0</v>
          </cell>
          <cell r="AO588">
            <v>0</v>
          </cell>
          <cell r="AP588">
            <v>0</v>
          </cell>
        </row>
        <row r="589">
          <cell r="AN589">
            <v>0</v>
          </cell>
          <cell r="AO589">
            <v>0</v>
          </cell>
          <cell r="AP589">
            <v>0</v>
          </cell>
        </row>
        <row r="590">
          <cell r="AN590">
            <v>0</v>
          </cell>
          <cell r="AO590">
            <v>0</v>
          </cell>
          <cell r="AP590">
            <v>0</v>
          </cell>
        </row>
        <row r="591">
          <cell r="AN591">
            <v>0</v>
          </cell>
          <cell r="AO591">
            <v>0</v>
          </cell>
          <cell r="AP591">
            <v>0</v>
          </cell>
        </row>
        <row r="592">
          <cell r="AN592">
            <v>0</v>
          </cell>
          <cell r="AO592">
            <v>0</v>
          </cell>
          <cell r="AP592">
            <v>0</v>
          </cell>
        </row>
        <row r="593">
          <cell r="AN593">
            <v>0</v>
          </cell>
          <cell r="AO593">
            <v>0</v>
          </cell>
          <cell r="AP593">
            <v>0</v>
          </cell>
        </row>
        <row r="594">
          <cell r="AN594">
            <v>0</v>
          </cell>
          <cell r="AO594">
            <v>0</v>
          </cell>
          <cell r="AP594">
            <v>0</v>
          </cell>
        </row>
        <row r="595">
          <cell r="AN595">
            <v>0</v>
          </cell>
          <cell r="AO595">
            <v>0</v>
          </cell>
          <cell r="AP595">
            <v>0</v>
          </cell>
        </row>
        <row r="596">
          <cell r="AN596">
            <v>0</v>
          </cell>
          <cell r="AO596">
            <v>0</v>
          </cell>
          <cell r="AP596">
            <v>0</v>
          </cell>
        </row>
        <row r="597">
          <cell r="AN597">
            <v>0</v>
          </cell>
          <cell r="AO597">
            <v>0</v>
          </cell>
          <cell r="AP597">
            <v>0</v>
          </cell>
        </row>
        <row r="598">
          <cell r="AN598">
            <v>0</v>
          </cell>
          <cell r="AO598">
            <v>0</v>
          </cell>
          <cell r="AP598">
            <v>0</v>
          </cell>
        </row>
        <row r="599">
          <cell r="AN599">
            <v>0</v>
          </cell>
          <cell r="AO599">
            <v>0</v>
          </cell>
          <cell r="AP599">
            <v>0</v>
          </cell>
        </row>
        <row r="600">
          <cell r="AN600">
            <v>0</v>
          </cell>
          <cell r="AO600">
            <v>0</v>
          </cell>
          <cell r="AP600">
            <v>0</v>
          </cell>
        </row>
        <row r="601">
          <cell r="AN601">
            <v>0</v>
          </cell>
          <cell r="AO601">
            <v>0</v>
          </cell>
          <cell r="AP601">
            <v>0</v>
          </cell>
        </row>
        <row r="602">
          <cell r="AN602">
            <v>0</v>
          </cell>
          <cell r="AO602">
            <v>0</v>
          </cell>
          <cell r="AP602">
            <v>0</v>
          </cell>
        </row>
        <row r="603">
          <cell r="AN603">
            <v>0</v>
          </cell>
          <cell r="AO603">
            <v>0</v>
          </cell>
          <cell r="AP603">
            <v>0</v>
          </cell>
        </row>
        <row r="604">
          <cell r="AN604">
            <v>0</v>
          </cell>
          <cell r="AO604">
            <v>0</v>
          </cell>
          <cell r="AP604">
            <v>0</v>
          </cell>
        </row>
        <row r="605">
          <cell r="AN605">
            <v>0</v>
          </cell>
          <cell r="AO605">
            <v>0</v>
          </cell>
          <cell r="AP605">
            <v>0</v>
          </cell>
        </row>
        <row r="606">
          <cell r="AN606">
            <v>0</v>
          </cell>
          <cell r="AO606">
            <v>0</v>
          </cell>
          <cell r="AP606">
            <v>0</v>
          </cell>
        </row>
        <row r="607">
          <cell r="AN607">
            <v>0</v>
          </cell>
          <cell r="AO607">
            <v>0</v>
          </cell>
          <cell r="AP607">
            <v>0</v>
          </cell>
        </row>
        <row r="608">
          <cell r="AN608">
            <v>0</v>
          </cell>
          <cell r="AO608">
            <v>0</v>
          </cell>
          <cell r="AP608">
            <v>0</v>
          </cell>
        </row>
        <row r="609">
          <cell r="AN609">
            <v>0</v>
          </cell>
          <cell r="AO609">
            <v>0</v>
          </cell>
          <cell r="AP609">
            <v>0</v>
          </cell>
        </row>
        <row r="610">
          <cell r="AN610">
            <v>0</v>
          </cell>
          <cell r="AO610">
            <v>0</v>
          </cell>
          <cell r="AP610">
            <v>0</v>
          </cell>
        </row>
        <row r="611">
          <cell r="AN611">
            <v>0</v>
          </cell>
          <cell r="AO611">
            <v>0</v>
          </cell>
          <cell r="AP611">
            <v>0</v>
          </cell>
        </row>
        <row r="612">
          <cell r="AN612">
            <v>0</v>
          </cell>
          <cell r="AO612">
            <v>0</v>
          </cell>
          <cell r="AP612">
            <v>0</v>
          </cell>
        </row>
        <row r="613">
          <cell r="AN613">
            <v>0</v>
          </cell>
          <cell r="AO613">
            <v>0</v>
          </cell>
          <cell r="AP613">
            <v>0</v>
          </cell>
        </row>
        <row r="614">
          <cell r="AN614">
            <v>0</v>
          </cell>
          <cell r="AO614">
            <v>0</v>
          </cell>
          <cell r="AP614">
            <v>0</v>
          </cell>
        </row>
        <row r="615">
          <cell r="AN615">
            <v>0</v>
          </cell>
          <cell r="AO615">
            <v>0</v>
          </cell>
          <cell r="AP615">
            <v>0</v>
          </cell>
        </row>
        <row r="616">
          <cell r="AN616">
            <v>0</v>
          </cell>
          <cell r="AO616">
            <v>0</v>
          </cell>
          <cell r="AP616">
            <v>0</v>
          </cell>
        </row>
        <row r="617">
          <cell r="AN617">
            <v>0</v>
          </cell>
          <cell r="AO617">
            <v>0</v>
          </cell>
          <cell r="AP617">
            <v>0</v>
          </cell>
        </row>
        <row r="618">
          <cell r="AN618">
            <v>0</v>
          </cell>
          <cell r="AO618">
            <v>0</v>
          </cell>
          <cell r="AP618">
            <v>0</v>
          </cell>
        </row>
        <row r="619">
          <cell r="AN619">
            <v>0</v>
          </cell>
          <cell r="AO619">
            <v>0</v>
          </cell>
          <cell r="AP619">
            <v>0</v>
          </cell>
        </row>
        <row r="620">
          <cell r="AN620">
            <v>0</v>
          </cell>
          <cell r="AO620">
            <v>0</v>
          </cell>
          <cell r="AP620">
            <v>0</v>
          </cell>
        </row>
        <row r="621">
          <cell r="AN621">
            <v>0</v>
          </cell>
          <cell r="AO621">
            <v>0</v>
          </cell>
          <cell r="AP621">
            <v>0</v>
          </cell>
        </row>
        <row r="622">
          <cell r="AN622">
            <v>0</v>
          </cell>
          <cell r="AO622">
            <v>0</v>
          </cell>
          <cell r="AP622">
            <v>0</v>
          </cell>
        </row>
        <row r="623">
          <cell r="AN623">
            <v>0</v>
          </cell>
          <cell r="AO623">
            <v>0</v>
          </cell>
          <cell r="AP623">
            <v>0</v>
          </cell>
        </row>
        <row r="624">
          <cell r="AN624">
            <v>0</v>
          </cell>
          <cell r="AO624">
            <v>0</v>
          </cell>
          <cell r="AP624">
            <v>0</v>
          </cell>
        </row>
        <row r="625">
          <cell r="AN625">
            <v>0</v>
          </cell>
          <cell r="AO625">
            <v>0</v>
          </cell>
          <cell r="AP625">
            <v>0</v>
          </cell>
        </row>
        <row r="626">
          <cell r="AN626">
            <v>0</v>
          </cell>
          <cell r="AO626">
            <v>0</v>
          </cell>
          <cell r="AP626">
            <v>0</v>
          </cell>
        </row>
        <row r="627">
          <cell r="AN627" t="e">
            <v>#N/A</v>
          </cell>
          <cell r="AO627" t="e">
            <v>#N/A</v>
          </cell>
          <cell r="AP627" t="e">
            <v>#N/A</v>
          </cell>
        </row>
        <row r="628">
          <cell r="AN628" t="e">
            <v>#N/A</v>
          </cell>
          <cell r="AO628" t="e">
            <v>#N/A</v>
          </cell>
          <cell r="AP628" t="e">
            <v>#N/A</v>
          </cell>
        </row>
        <row r="629">
          <cell r="AN629" t="e">
            <v>#N/A</v>
          </cell>
          <cell r="AO629" t="e">
            <v>#N/A</v>
          </cell>
          <cell r="AP629" t="e">
            <v>#N/A</v>
          </cell>
        </row>
        <row r="630">
          <cell r="AN630" t="e">
            <v>#N/A</v>
          </cell>
          <cell r="AO630" t="e">
            <v>#N/A</v>
          </cell>
          <cell r="AP630" t="e">
            <v>#N/A</v>
          </cell>
        </row>
        <row r="631">
          <cell r="AN631" t="e">
            <v>#N/A</v>
          </cell>
          <cell r="AO631" t="e">
            <v>#N/A</v>
          </cell>
          <cell r="AP631" t="e">
            <v>#N/A</v>
          </cell>
        </row>
        <row r="632">
          <cell r="AN632" t="e">
            <v>#N/A</v>
          </cell>
          <cell r="AO632" t="e">
            <v>#N/A</v>
          </cell>
          <cell r="AP632" t="e">
            <v>#N/A</v>
          </cell>
        </row>
        <row r="633">
          <cell r="AN633" t="e">
            <v>#N/A</v>
          </cell>
          <cell r="AO633" t="e">
            <v>#N/A</v>
          </cell>
          <cell r="AP633" t="e">
            <v>#N/A</v>
          </cell>
        </row>
        <row r="634">
          <cell r="AN634" t="e">
            <v>#N/A</v>
          </cell>
          <cell r="AO634" t="e">
            <v>#N/A</v>
          </cell>
          <cell r="AP634" t="e">
            <v>#N/A</v>
          </cell>
        </row>
        <row r="635">
          <cell r="AN635" t="e">
            <v>#N/A</v>
          </cell>
          <cell r="AO635" t="e">
            <v>#N/A</v>
          </cell>
          <cell r="AP635" t="e">
            <v>#N/A</v>
          </cell>
        </row>
        <row r="636">
          <cell r="AN636" t="e">
            <v>#N/A</v>
          </cell>
          <cell r="AO636" t="e">
            <v>#N/A</v>
          </cell>
          <cell r="AP636" t="e">
            <v>#N/A</v>
          </cell>
        </row>
        <row r="637">
          <cell r="AN637" t="e">
            <v>#N/A</v>
          </cell>
          <cell r="AO637" t="e">
            <v>#N/A</v>
          </cell>
          <cell r="AP637" t="e">
            <v>#N/A</v>
          </cell>
        </row>
        <row r="638">
          <cell r="AN638" t="e">
            <v>#N/A</v>
          </cell>
          <cell r="AO638" t="e">
            <v>#N/A</v>
          </cell>
          <cell r="AP638" t="e">
            <v>#N/A</v>
          </cell>
        </row>
        <row r="639">
          <cell r="AN639" t="e">
            <v>#N/A</v>
          </cell>
          <cell r="AO639" t="e">
            <v>#N/A</v>
          </cell>
          <cell r="AP639" t="e">
            <v>#N/A</v>
          </cell>
        </row>
        <row r="640">
          <cell r="AN640" t="e">
            <v>#N/A</v>
          </cell>
          <cell r="AO640" t="e">
            <v>#N/A</v>
          </cell>
          <cell r="AP640" t="e">
            <v>#N/A</v>
          </cell>
        </row>
        <row r="641">
          <cell r="AN641" t="e">
            <v>#N/A</v>
          </cell>
          <cell r="AO641" t="e">
            <v>#N/A</v>
          </cell>
          <cell r="AP641" t="e">
            <v>#N/A</v>
          </cell>
        </row>
        <row r="642">
          <cell r="AN642" t="e">
            <v>#N/A</v>
          </cell>
          <cell r="AO642" t="e">
            <v>#N/A</v>
          </cell>
          <cell r="AP642" t="e">
            <v>#N/A</v>
          </cell>
        </row>
        <row r="643">
          <cell r="AN643" t="e">
            <v>#N/A</v>
          </cell>
          <cell r="AO643" t="e">
            <v>#N/A</v>
          </cell>
          <cell r="AP643" t="e">
            <v>#N/A</v>
          </cell>
        </row>
        <row r="644">
          <cell r="AN644" t="e">
            <v>#N/A</v>
          </cell>
          <cell r="AO644" t="e">
            <v>#N/A</v>
          </cell>
          <cell r="AP644" t="e">
            <v>#N/A</v>
          </cell>
        </row>
        <row r="645">
          <cell r="AN645" t="e">
            <v>#N/A</v>
          </cell>
          <cell r="AO645" t="e">
            <v>#N/A</v>
          </cell>
          <cell r="AP645" t="e">
            <v>#N/A</v>
          </cell>
        </row>
        <row r="646">
          <cell r="AN646" t="e">
            <v>#N/A</v>
          </cell>
          <cell r="AO646" t="e">
            <v>#N/A</v>
          </cell>
          <cell r="AP646" t="e">
            <v>#N/A</v>
          </cell>
        </row>
        <row r="647">
          <cell r="AN647" t="e">
            <v>#N/A</v>
          </cell>
          <cell r="AO647" t="e">
            <v>#N/A</v>
          </cell>
          <cell r="AP647" t="e">
            <v>#N/A</v>
          </cell>
        </row>
        <row r="648">
          <cell r="AN648" t="e">
            <v>#N/A</v>
          </cell>
          <cell r="AO648" t="e">
            <v>#N/A</v>
          </cell>
          <cell r="AP648" t="e">
            <v>#N/A</v>
          </cell>
        </row>
        <row r="649">
          <cell r="AN649" t="e">
            <v>#N/A</v>
          </cell>
          <cell r="AO649" t="e">
            <v>#N/A</v>
          </cell>
          <cell r="AP649" t="e">
            <v>#N/A</v>
          </cell>
        </row>
        <row r="650">
          <cell r="AN650" t="e">
            <v>#N/A</v>
          </cell>
          <cell r="AO650" t="e">
            <v>#N/A</v>
          </cell>
          <cell r="AP650" t="e">
            <v>#N/A</v>
          </cell>
        </row>
        <row r="651">
          <cell r="AN651" t="e">
            <v>#N/A</v>
          </cell>
          <cell r="AO651" t="e">
            <v>#N/A</v>
          </cell>
          <cell r="AP651" t="e">
            <v>#N/A</v>
          </cell>
        </row>
        <row r="652">
          <cell r="AN652" t="e">
            <v>#N/A</v>
          </cell>
          <cell r="AO652" t="e">
            <v>#N/A</v>
          </cell>
          <cell r="AP652" t="e">
            <v>#N/A</v>
          </cell>
        </row>
        <row r="653">
          <cell r="AN653" t="e">
            <v>#N/A</v>
          </cell>
          <cell r="AO653" t="e">
            <v>#N/A</v>
          </cell>
          <cell r="AP653" t="e">
            <v>#N/A</v>
          </cell>
        </row>
        <row r="654">
          <cell r="AN654" t="e">
            <v>#N/A</v>
          </cell>
          <cell r="AO654" t="e">
            <v>#N/A</v>
          </cell>
          <cell r="AP654" t="e">
            <v>#N/A</v>
          </cell>
        </row>
        <row r="655">
          <cell r="AN655" t="e">
            <v>#N/A</v>
          </cell>
          <cell r="AO655" t="e">
            <v>#N/A</v>
          </cell>
          <cell r="AP655" t="e">
            <v>#N/A</v>
          </cell>
        </row>
        <row r="656">
          <cell r="AN656" t="e">
            <v>#N/A</v>
          </cell>
          <cell r="AO656" t="e">
            <v>#N/A</v>
          </cell>
          <cell r="AP656" t="e">
            <v>#N/A</v>
          </cell>
        </row>
        <row r="657">
          <cell r="AN657" t="e">
            <v>#N/A</v>
          </cell>
          <cell r="AO657" t="e">
            <v>#N/A</v>
          </cell>
          <cell r="AP657" t="e">
            <v>#N/A</v>
          </cell>
        </row>
        <row r="658">
          <cell r="AN658" t="e">
            <v>#N/A</v>
          </cell>
          <cell r="AO658" t="e">
            <v>#N/A</v>
          </cell>
          <cell r="AP658" t="e">
            <v>#N/A</v>
          </cell>
        </row>
        <row r="659">
          <cell r="AN659" t="e">
            <v>#N/A</v>
          </cell>
          <cell r="AO659" t="e">
            <v>#N/A</v>
          </cell>
          <cell r="AP659" t="e">
            <v>#N/A</v>
          </cell>
        </row>
        <row r="660">
          <cell r="AN660" t="e">
            <v>#N/A</v>
          </cell>
          <cell r="AO660" t="e">
            <v>#N/A</v>
          </cell>
          <cell r="AP660" t="e">
            <v>#N/A</v>
          </cell>
        </row>
        <row r="661">
          <cell r="AN661" t="e">
            <v>#N/A</v>
          </cell>
          <cell r="AO661" t="e">
            <v>#N/A</v>
          </cell>
          <cell r="AP661" t="e">
            <v>#N/A</v>
          </cell>
        </row>
        <row r="662">
          <cell r="AN662" t="e">
            <v>#N/A</v>
          </cell>
          <cell r="AO662" t="e">
            <v>#N/A</v>
          </cell>
          <cell r="AP662" t="e">
            <v>#N/A</v>
          </cell>
        </row>
        <row r="663">
          <cell r="AN663" t="e">
            <v>#N/A</v>
          </cell>
          <cell r="AO663" t="e">
            <v>#N/A</v>
          </cell>
          <cell r="AP663" t="e">
            <v>#N/A</v>
          </cell>
        </row>
        <row r="664">
          <cell r="AN664">
            <v>0</v>
          </cell>
          <cell r="AO664">
            <v>0</v>
          </cell>
          <cell r="AP664">
            <v>0</v>
          </cell>
        </row>
      </sheetData>
      <sheetData sheetId="81" refreshError="1">
        <row r="1">
          <cell r="M1">
            <v>0</v>
          </cell>
        </row>
        <row r="2">
          <cell r="D2" t="b">
            <v>0</v>
          </cell>
          <cell r="P2" t="b">
            <v>0</v>
          </cell>
        </row>
        <row r="3">
          <cell r="D3" t="b">
            <v>0</v>
          </cell>
          <cell r="P3" t="b">
            <v>0</v>
          </cell>
        </row>
        <row r="4">
          <cell r="D4" t="b">
            <v>0</v>
          </cell>
          <cell r="P4" t="b">
            <v>0</v>
          </cell>
        </row>
        <row r="5">
          <cell r="D5" t="b">
            <v>1</v>
          </cell>
          <cell r="P5" t="b">
            <v>0</v>
          </cell>
        </row>
        <row r="6">
          <cell r="P6" t="b">
            <v>0</v>
          </cell>
        </row>
        <row r="7">
          <cell r="P7" t="b">
            <v>0</v>
          </cell>
        </row>
        <row r="8">
          <cell r="P8" t="b">
            <v>0</v>
          </cell>
        </row>
        <row r="12">
          <cell r="E12" t="str">
            <v>conn_DW</v>
          </cell>
        </row>
        <row r="13">
          <cell r="E13" t="str">
            <v>conn_WW</v>
          </cell>
        </row>
        <row r="14">
          <cell r="E14" t="str">
            <v>hh_DW</v>
          </cell>
        </row>
        <row r="15">
          <cell r="E15" t="str">
            <v>ind_DW</v>
          </cell>
        </row>
        <row r="16">
          <cell r="E16" t="str">
            <v>hh_WW</v>
          </cell>
        </row>
        <row r="17">
          <cell r="E17" t="str">
            <v>ind_WW</v>
          </cell>
        </row>
        <row r="18">
          <cell r="E18" t="str">
            <v>nc_DW</v>
          </cell>
        </row>
        <row r="19">
          <cell r="E19" t="str">
            <v>nc_new_DW</v>
          </cell>
        </row>
        <row r="20">
          <cell r="E20" t="str">
            <v>nc_old_DW</v>
          </cell>
        </row>
        <row r="21">
          <cell r="E21" t="str">
            <v>nc_WW</v>
          </cell>
        </row>
        <row r="22">
          <cell r="E22" t="str">
            <v>nc_new_WW</v>
          </cell>
        </row>
        <row r="23">
          <cell r="E23" t="str">
            <v>nc_old_WW</v>
          </cell>
        </row>
        <row r="24">
          <cell r="E24" t="str">
            <v>tax_DW</v>
          </cell>
        </row>
        <row r="25">
          <cell r="E25" t="str">
            <v>tax_WW</v>
          </cell>
        </row>
        <row r="26">
          <cell r="E26" t="str">
            <v>prod_DW</v>
          </cell>
        </row>
        <row r="27">
          <cell r="E27" t="str">
            <v>prod_WW</v>
          </cell>
        </row>
        <row r="28">
          <cell r="E28" t="str">
            <v>elekt_DW</v>
          </cell>
        </row>
        <row r="29">
          <cell r="E29" t="str">
            <v>elekt_WW_pump</v>
          </cell>
        </row>
        <row r="30">
          <cell r="E30" t="str">
            <v>elekt_WW_treat</v>
          </cell>
        </row>
        <row r="31">
          <cell r="E31" t="str">
            <v>chem</v>
          </cell>
        </row>
        <row r="32">
          <cell r="E32" t="str">
            <v>chem_DW</v>
          </cell>
        </row>
        <row r="33">
          <cell r="E33" t="str">
            <v>chem_WW</v>
          </cell>
        </row>
        <row r="34">
          <cell r="E34" t="str">
            <v>inh</v>
          </cell>
        </row>
        <row r="35">
          <cell r="E35" t="str">
            <v>invest_DW_short</v>
          </cell>
        </row>
        <row r="36">
          <cell r="E36" t="str">
            <v>invest_DW_long</v>
          </cell>
        </row>
        <row r="37">
          <cell r="E37" t="str">
            <v>invest_WW_short</v>
          </cell>
        </row>
        <row r="38">
          <cell r="E38" t="str">
            <v>invest_WW_long</v>
          </cell>
        </row>
        <row r="39">
          <cell r="E39" t="str">
            <v>other_turnover</v>
          </cell>
        </row>
        <row r="40">
          <cell r="E40" t="str">
            <v>labour_c_DW</v>
          </cell>
        </row>
        <row r="41">
          <cell r="E41" t="str">
            <v>other_c_DW</v>
          </cell>
        </row>
        <row r="42">
          <cell r="E42" t="str">
            <v>admin_c_DW</v>
          </cell>
        </row>
        <row r="43">
          <cell r="E43" t="str">
            <v>labour_c_WW</v>
          </cell>
        </row>
        <row r="44">
          <cell r="E44" t="str">
            <v>admin_c_WW</v>
          </cell>
        </row>
        <row r="45">
          <cell r="E45" t="str">
            <v>book_v_opening</v>
          </cell>
        </row>
        <row r="46">
          <cell r="E46" t="str">
            <v>maint_DW</v>
          </cell>
        </row>
        <row r="47">
          <cell r="E47" t="str">
            <v>maint_WW</v>
          </cell>
        </row>
        <row r="48">
          <cell r="E48" t="str">
            <v>cost_DW</v>
          </cell>
        </row>
        <row r="49">
          <cell r="E49" t="str">
            <v>cost_WW</v>
          </cell>
        </row>
        <row r="50">
          <cell r="E50" t="str">
            <v>vol_hh_DW</v>
          </cell>
        </row>
        <row r="51">
          <cell r="E51" t="str">
            <v>vol_hh_WW</v>
          </cell>
        </row>
        <row r="52">
          <cell r="E52" t="str">
            <v>fix_hh_DW</v>
          </cell>
        </row>
        <row r="53">
          <cell r="E53" t="str">
            <v>fix_hh_WW</v>
          </cell>
        </row>
        <row r="54">
          <cell r="E54" t="str">
            <v>vol_ind_DW</v>
          </cell>
        </row>
        <row r="55">
          <cell r="E55" t="str">
            <v>vol_ind_WW</v>
          </cell>
        </row>
        <row r="56">
          <cell r="E56" t="str">
            <v>fix_ind_DW</v>
          </cell>
        </row>
        <row r="57">
          <cell r="E57" t="str">
            <v>fix_ind_WW</v>
          </cell>
        </row>
        <row r="58">
          <cell r="E58" t="str">
            <v>machine_DW</v>
          </cell>
        </row>
        <row r="59">
          <cell r="E59" t="str">
            <v>machine_WW</v>
          </cell>
        </row>
        <row r="60">
          <cell r="E60" t="str">
            <v>invest_DW</v>
          </cell>
        </row>
        <row r="61">
          <cell r="E61" t="str">
            <v>invest_WW</v>
          </cell>
        </row>
        <row r="62">
          <cell r="E62" t="str">
            <v>Grant_KOV</v>
          </cell>
        </row>
        <row r="63">
          <cell r="E63" t="str">
            <v>Grant_CF</v>
          </cell>
        </row>
        <row r="64">
          <cell r="E64" t="str">
            <v>Grant_State</v>
          </cell>
        </row>
        <row r="65">
          <cell r="E65" t="str">
            <v>unelig_DW_short</v>
          </cell>
        </row>
        <row r="66">
          <cell r="E66" t="str">
            <v>unelig_DW_long</v>
          </cell>
        </row>
        <row r="67">
          <cell r="E67" t="str">
            <v>unelig_WW_short</v>
          </cell>
        </row>
        <row r="68">
          <cell r="E68" t="str">
            <v>unelig_WW_long</v>
          </cell>
        </row>
      </sheetData>
      <sheetData sheetId="82"/>
      <sheetData sheetId="83" refreshError="1"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</sheetData>
      <sheetData sheetId="84" refreshError="1">
        <row r="4"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1.0997752367949942</v>
          </cell>
          <cell r="M4">
            <v>1.2002060217663444</v>
          </cell>
          <cell r="N4">
            <v>1.3020881287330386</v>
          </cell>
          <cell r="O4">
            <v>1.404732494785778</v>
          </cell>
          <cell r="P4">
            <v>1.5073310126838517</v>
          </cell>
          <cell r="Q4">
            <v>1.6091975688144606</v>
          </cell>
          <cell r="R4">
            <v>1.7095208385225311</v>
          </cell>
          <cell r="S4">
            <v>1.8071766036062389</v>
          </cell>
          <cell r="T4">
            <v>1.901238516847052</v>
          </cell>
          <cell r="U4">
            <v>1.9987476214594031</v>
          </cell>
          <cell r="V4">
            <v>2.099850577914649</v>
          </cell>
          <cell r="W4">
            <v>2.2048739537705817</v>
          </cell>
          <cell r="X4">
            <v>2.3139534166661528</v>
          </cell>
          <cell r="Y4">
            <v>2.4272434024907614</v>
          </cell>
          <cell r="Z4">
            <v>2.544809600120975</v>
          </cell>
          <cell r="AA4">
            <v>2.6665530740651469</v>
          </cell>
          <cell r="AB4">
            <v>2.7922963302976136</v>
          </cell>
          <cell r="AC4">
            <v>2.9216296847228858</v>
          </cell>
          <cell r="AD4">
            <v>3.054142917009746</v>
          </cell>
          <cell r="AE4">
            <v>3.189413741523119</v>
          </cell>
          <cell r="AF4">
            <v>3.3270662570183203</v>
          </cell>
          <cell r="AG4">
            <v>3.4665907714367603</v>
          </cell>
          <cell r="AH4">
            <v>3.6072502287715671</v>
          </cell>
          <cell r="AI4">
            <v>3.7484987410525719</v>
          </cell>
          <cell r="AJ4">
            <v>3.8895764622545013</v>
          </cell>
          <cell r="AK4">
            <v>4.0300753169890466</v>
          </cell>
          <cell r="AL4">
            <v>4.1698451592526267</v>
          </cell>
          <cell r="AM4">
            <v>4.3080663527363976</v>
          </cell>
          <cell r="AN4">
            <v>4.4442686187077092</v>
          </cell>
          <cell r="AO4">
            <v>4.5804765151541558</v>
          </cell>
          <cell r="AP4">
            <v>4.7164248735086947</v>
          </cell>
        </row>
        <row r="6">
          <cell r="H6">
            <v>0</v>
          </cell>
          <cell r="I6">
            <v>0</v>
          </cell>
          <cell r="J6">
            <v>1.6E-2</v>
          </cell>
          <cell r="K6">
            <v>3.2000000000000001E-2</v>
          </cell>
          <cell r="L6">
            <v>2.8000000000000001E-2</v>
          </cell>
          <cell r="M6">
            <v>2.7E-2</v>
          </cell>
          <cell r="N6">
            <v>0.03</v>
          </cell>
          <cell r="O6">
            <v>2.9000000000000001E-2</v>
          </cell>
          <cell r="P6">
            <v>2.8000000000000001E-2</v>
          </cell>
          <cell r="Q6">
            <v>2.5999999999999999E-2</v>
          </cell>
          <cell r="R6">
            <v>2.5000000000000001E-2</v>
          </cell>
          <cell r="S6">
            <v>2.4E-2</v>
          </cell>
          <cell r="T6">
            <v>2.4E-2</v>
          </cell>
          <cell r="U6">
            <v>2.4E-2</v>
          </cell>
          <cell r="V6">
            <v>2.4E-2</v>
          </cell>
          <cell r="W6">
            <v>2.4E-2</v>
          </cell>
          <cell r="X6">
            <v>2.4E-2</v>
          </cell>
          <cell r="Y6">
            <v>2.4E-2</v>
          </cell>
          <cell r="Z6">
            <v>2.3E-2</v>
          </cell>
          <cell r="AA6">
            <v>2.3E-2</v>
          </cell>
          <cell r="AB6">
            <v>2.3E-2</v>
          </cell>
          <cell r="AC6">
            <v>2.3E-2</v>
          </cell>
          <cell r="AD6">
            <v>2.3E-2</v>
          </cell>
          <cell r="AE6">
            <v>2.3E-2</v>
          </cell>
          <cell r="AF6">
            <v>2.3E-2</v>
          </cell>
          <cell r="AG6">
            <v>2.3E-2</v>
          </cell>
          <cell r="AH6">
            <v>2.3E-2</v>
          </cell>
          <cell r="AI6">
            <v>2.3E-2</v>
          </cell>
          <cell r="AJ6">
            <v>2.3E-2</v>
          </cell>
          <cell r="AK6">
            <v>2.3E-2</v>
          </cell>
          <cell r="AL6">
            <v>2.3E-2</v>
          </cell>
          <cell r="AM6">
            <v>2.3E-2</v>
          </cell>
          <cell r="AN6">
            <v>2.1999999999999999E-2</v>
          </cell>
          <cell r="AO6">
            <v>2.1999999999999999E-2</v>
          </cell>
          <cell r="AP6">
            <v>2.1999999999999999E-2</v>
          </cell>
        </row>
        <row r="25">
          <cell r="F25">
            <v>15.646599999999999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</row>
        <row r="44">
          <cell r="G44" t="b">
            <v>1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</row>
        <row r="184">
          <cell r="E184">
            <v>2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</row>
        <row r="185">
          <cell r="H185">
            <v>4632.5528455284548</v>
          </cell>
          <cell r="I185">
            <v>4727.7914634146337</v>
          </cell>
          <cell r="J185">
            <v>87261.141443272558</v>
          </cell>
          <cell r="K185">
            <v>85022.537601417731</v>
          </cell>
          <cell r="L185">
            <v>87738.103324613141</v>
          </cell>
          <cell r="M185">
            <v>89212.799416222726</v>
          </cell>
          <cell r="N185">
            <v>89096.970507832331</v>
          </cell>
          <cell r="O185">
            <v>88934.801888635207</v>
          </cell>
          <cell r="P185">
            <v>88770.586683789952</v>
          </cell>
          <cell r="Q185">
            <v>88606.727231100958</v>
          </cell>
          <cell r="R185">
            <v>88442.512026255703</v>
          </cell>
          <cell r="S185">
            <v>88278.840073566724</v>
          </cell>
          <cell r="T185">
            <v>88084.037056062909</v>
          </cell>
          <cell r="U185">
            <v>87927.30514967021</v>
          </cell>
          <cell r="V185">
            <v>87738.211634322681</v>
          </cell>
          <cell r="W185">
            <v>87504.691035641808</v>
          </cell>
          <cell r="X185">
            <v>87504.691035641808</v>
          </cell>
          <cell r="Y185">
            <v>87504.691035641808</v>
          </cell>
          <cell r="Z185">
            <v>87504.691035641808</v>
          </cell>
          <cell r="AA185">
            <v>87504.691035641808</v>
          </cell>
          <cell r="AB185">
            <v>87504.691035641808</v>
          </cell>
          <cell r="AC185">
            <v>87504.691035641808</v>
          </cell>
          <cell r="AD185">
            <v>87504.691035641808</v>
          </cell>
          <cell r="AE185">
            <v>87504.691035641808</v>
          </cell>
          <cell r="AF185">
            <v>87504.691035641808</v>
          </cell>
          <cell r="AG185">
            <v>87504.691035641808</v>
          </cell>
          <cell r="AH185">
            <v>87504.691035641808</v>
          </cell>
          <cell r="AI185">
            <v>87504.691035641808</v>
          </cell>
          <cell r="AJ185">
            <v>87504.691035641808</v>
          </cell>
          <cell r="AK185">
            <v>87504.691035641808</v>
          </cell>
          <cell r="AL185">
            <v>87504.691035641808</v>
          </cell>
          <cell r="AM185">
            <v>87504.691035641808</v>
          </cell>
          <cell r="AN185">
            <v>87504.691035641808</v>
          </cell>
          <cell r="AO185">
            <v>87504.691035641808</v>
          </cell>
          <cell r="AP185">
            <v>87504.691035641808</v>
          </cell>
        </row>
        <row r="187">
          <cell r="H187">
            <v>169897.51961651543</v>
          </cell>
          <cell r="I187">
            <v>170810.53079574101</v>
          </cell>
          <cell r="J187">
            <v>166592.01426116427</v>
          </cell>
          <cell r="K187">
            <v>166492.12211111112</v>
          </cell>
          <cell r="L187">
            <v>171921.45466666666</v>
          </cell>
          <cell r="M187">
            <v>174596.27011111111</v>
          </cell>
          <cell r="N187">
            <v>174561.80411111109</v>
          </cell>
          <cell r="O187">
            <v>174403.3682222222</v>
          </cell>
          <cell r="P187">
            <v>174155.736</v>
          </cell>
          <cell r="Q187">
            <v>173847.35344444442</v>
          </cell>
          <cell r="R187">
            <v>173598.9328888889</v>
          </cell>
          <cell r="S187">
            <v>173350.5401111111</v>
          </cell>
          <cell r="T187">
            <v>173042.41555555555</v>
          </cell>
          <cell r="U187">
            <v>172702.86855555553</v>
          </cell>
          <cell r="V187">
            <v>172363.73055555552</v>
          </cell>
          <cell r="W187">
            <v>171965.55833333335</v>
          </cell>
          <cell r="X187">
            <v>180563.83625000002</v>
          </cell>
          <cell r="Y187">
            <v>189592.02806250003</v>
          </cell>
          <cell r="Z187">
            <v>199071.62946562504</v>
          </cell>
          <cell r="AA187">
            <v>209025.21093890633</v>
          </cell>
          <cell r="AB187">
            <v>219476.47148585165</v>
          </cell>
          <cell r="AC187">
            <v>230450.29506014427</v>
          </cell>
          <cell r="AD187">
            <v>241972.80981315149</v>
          </cell>
          <cell r="AE187">
            <v>254071.45030380908</v>
          </cell>
          <cell r="AF187">
            <v>266775.02281899954</v>
          </cell>
          <cell r="AG187">
            <v>280113.7739599495</v>
          </cell>
          <cell r="AH187">
            <v>294119.46265794704</v>
          </cell>
          <cell r="AI187">
            <v>308825.43579084438</v>
          </cell>
          <cell r="AJ187">
            <v>324266.7075803866</v>
          </cell>
          <cell r="AK187">
            <v>340480.04295940598</v>
          </cell>
          <cell r="AL187">
            <v>357504.0451073763</v>
          </cell>
          <cell r="AM187">
            <v>375379.24736274511</v>
          </cell>
          <cell r="AN187">
            <v>394148.20973088237</v>
          </cell>
          <cell r="AO187">
            <v>413855.62021742651</v>
          </cell>
          <cell r="AP187">
            <v>434548.40122829791</v>
          </cell>
        </row>
        <row r="190">
          <cell r="H190">
            <v>22758.009177958447</v>
          </cell>
          <cell r="I190">
            <v>23267.888910569101</v>
          </cell>
          <cell r="J190">
            <v>191344.76045083598</v>
          </cell>
          <cell r="K190">
            <v>185603.33052393747</v>
          </cell>
          <cell r="L190">
            <v>190785.98474192456</v>
          </cell>
          <cell r="M190">
            <v>193985.88331202438</v>
          </cell>
          <cell r="N190">
            <v>193797.84088212415</v>
          </cell>
          <cell r="O190">
            <v>193455.23971621852</v>
          </cell>
          <cell r="P190">
            <v>193061.24655031291</v>
          </cell>
          <cell r="Q190">
            <v>192667.60664840185</v>
          </cell>
          <cell r="R190">
            <v>192273.61348249621</v>
          </cell>
          <cell r="S190">
            <v>191880.77358058514</v>
          </cell>
          <cell r="T190">
            <v>191442.08967867412</v>
          </cell>
          <cell r="U190">
            <v>191072.36391256555</v>
          </cell>
          <cell r="V190">
            <v>190641.91727464911</v>
          </cell>
          <cell r="W190">
            <v>190146.57063673265</v>
          </cell>
          <cell r="X190">
            <v>199653.89916856927</v>
          </cell>
          <cell r="Y190">
            <v>209636.59412699775</v>
          </cell>
          <cell r="Z190">
            <v>220118.42383334768</v>
          </cell>
          <cell r="AA190">
            <v>231124.34502501506</v>
          </cell>
          <cell r="AB190">
            <v>242680.56227626582</v>
          </cell>
          <cell r="AC190">
            <v>254814.5903900791</v>
          </cell>
          <cell r="AD190">
            <v>267555.31990958308</v>
          </cell>
          <cell r="AE190">
            <v>280933.08590506227</v>
          </cell>
          <cell r="AF190">
            <v>294979.74020031537</v>
          </cell>
          <cell r="AG190">
            <v>309728.72721033118</v>
          </cell>
          <cell r="AH190">
            <v>325215.16357084777</v>
          </cell>
          <cell r="AI190">
            <v>341475.92174939014</v>
          </cell>
          <cell r="AJ190">
            <v>358549.71783685964</v>
          </cell>
          <cell r="AK190">
            <v>376477.20372870268</v>
          </cell>
          <cell r="AL190">
            <v>395301.06391513784</v>
          </cell>
          <cell r="AM190">
            <v>415066.11711089476</v>
          </cell>
          <cell r="AN190">
            <v>435819.42296643951</v>
          </cell>
          <cell r="AO190">
            <v>457610.3941147615</v>
          </cell>
          <cell r="AP190">
            <v>480490.91382049955</v>
          </cell>
        </row>
        <row r="234">
          <cell r="H234">
            <v>117996.19111913403</v>
          </cell>
          <cell r="I234">
            <v>118790.56888861248</v>
          </cell>
          <cell r="J234">
            <v>113152.88390843579</v>
          </cell>
          <cell r="K234">
            <v>115577.54203191213</v>
          </cell>
          <cell r="L234">
            <v>119173.72399444442</v>
          </cell>
          <cell r="M234">
            <v>121019.07012777776</v>
          </cell>
          <cell r="N234">
            <v>121151.98915555554</v>
          </cell>
          <cell r="O234">
            <v>121170.39137777776</v>
          </cell>
          <cell r="P234">
            <v>121093.37426666665</v>
          </cell>
          <cell r="Q234">
            <v>120937.33759444443</v>
          </cell>
          <cell r="R234">
            <v>120859.23178888888</v>
          </cell>
          <cell r="S234">
            <v>120780.72598333332</v>
          </cell>
          <cell r="T234">
            <v>120604.37849999999</v>
          </cell>
          <cell r="U234">
            <v>120364.92941111111</v>
          </cell>
          <cell r="V234">
            <v>120159.27027777776</v>
          </cell>
          <cell r="W234">
            <v>119898.75916666667</v>
          </cell>
          <cell r="X234">
            <v>119898.75916666667</v>
          </cell>
          <cell r="Y234">
            <v>119898.75916666667</v>
          </cell>
          <cell r="Z234">
            <v>119898.75916666667</v>
          </cell>
          <cell r="AA234">
            <v>119898.75916666667</v>
          </cell>
          <cell r="AB234">
            <v>119898.75916666667</v>
          </cell>
          <cell r="AC234">
            <v>119898.75916666667</v>
          </cell>
          <cell r="AD234">
            <v>119898.75916666667</v>
          </cell>
          <cell r="AE234">
            <v>119898.75916666667</v>
          </cell>
          <cell r="AF234">
            <v>119898.75916666667</v>
          </cell>
          <cell r="AG234">
            <v>119898.75916666667</v>
          </cell>
          <cell r="AH234">
            <v>119898.75916666667</v>
          </cell>
          <cell r="AI234">
            <v>119898.75916666667</v>
          </cell>
          <cell r="AJ234">
            <v>119898.75916666667</v>
          </cell>
          <cell r="AK234">
            <v>119898.75916666667</v>
          </cell>
          <cell r="AL234">
            <v>119898.75916666667</v>
          </cell>
          <cell r="AM234">
            <v>119898.75916666667</v>
          </cell>
          <cell r="AN234">
            <v>119898.75916666667</v>
          </cell>
          <cell r="AO234">
            <v>119898.75916666667</v>
          </cell>
          <cell r="AP234">
            <v>119898.75916666667</v>
          </cell>
        </row>
        <row r="235">
          <cell r="H235">
            <v>44016.222246477191</v>
          </cell>
          <cell r="I235">
            <v>44287.609198606267</v>
          </cell>
          <cell r="J235">
            <v>39425.048987631701</v>
          </cell>
          <cell r="K235">
            <v>37960.551654929579</v>
          </cell>
          <cell r="L235">
            <v>38763.824999999997</v>
          </cell>
          <cell r="M235">
            <v>39410.961000000003</v>
          </cell>
          <cell r="N235">
            <v>39392.146499999995</v>
          </cell>
          <cell r="O235">
            <v>39323.925000000003</v>
          </cell>
          <cell r="P235">
            <v>39227.999999999993</v>
          </cell>
          <cell r="Q235">
            <v>39132</v>
          </cell>
          <cell r="R235">
            <v>39036.074999999997</v>
          </cell>
          <cell r="S235">
            <v>38940.375</v>
          </cell>
          <cell r="T235">
            <v>38844.674999999996</v>
          </cell>
          <cell r="U235">
            <v>38757.1875</v>
          </cell>
          <cell r="V235">
            <v>38661.412499999999</v>
          </cell>
          <cell r="W235">
            <v>38565.9375</v>
          </cell>
          <cell r="X235">
            <v>38565.9375</v>
          </cell>
          <cell r="Y235">
            <v>38565.9375</v>
          </cell>
          <cell r="Z235">
            <v>38565.9375</v>
          </cell>
          <cell r="AA235">
            <v>38565.9375</v>
          </cell>
          <cell r="AB235">
            <v>38565.9375</v>
          </cell>
          <cell r="AC235">
            <v>38565.9375</v>
          </cell>
          <cell r="AD235">
            <v>38565.9375</v>
          </cell>
          <cell r="AE235">
            <v>38565.9375</v>
          </cell>
          <cell r="AF235">
            <v>38565.9375</v>
          </cell>
          <cell r="AG235">
            <v>38565.9375</v>
          </cell>
          <cell r="AH235">
            <v>38565.9375</v>
          </cell>
          <cell r="AI235">
            <v>38565.9375</v>
          </cell>
          <cell r="AJ235">
            <v>38565.9375</v>
          </cell>
          <cell r="AK235">
            <v>38565.9375</v>
          </cell>
          <cell r="AL235">
            <v>38565.9375</v>
          </cell>
          <cell r="AM235">
            <v>38565.9375</v>
          </cell>
          <cell r="AN235">
            <v>38565.9375</v>
          </cell>
          <cell r="AO235">
            <v>38565.9375</v>
          </cell>
          <cell r="AP235">
            <v>38565.9375</v>
          </cell>
        </row>
        <row r="236">
          <cell r="H236">
            <v>17140.445528455286</v>
          </cell>
          <cell r="I236">
            <v>17492.828414634147</v>
          </cell>
          <cell r="J236">
            <v>278097.72216008429</v>
          </cell>
          <cell r="K236">
            <v>270733.89374839113</v>
          </cell>
          <cell r="L236">
            <v>279186.09785257798</v>
          </cell>
          <cell r="M236">
            <v>283878.81827304029</v>
          </cell>
          <cell r="N236">
            <v>283534.88016850263</v>
          </cell>
          <cell r="O236">
            <v>283027.65805483254</v>
          </cell>
          <cell r="P236">
            <v>282504.71818630141</v>
          </cell>
          <cell r="Q236">
            <v>281982.80478085991</v>
          </cell>
          <cell r="R236">
            <v>281459.86491232878</v>
          </cell>
          <cell r="S236">
            <v>280938.64525688736</v>
          </cell>
          <cell r="T236">
            <v>280318.84879033483</v>
          </cell>
          <cell r="U236">
            <v>279819.60485711566</v>
          </cell>
          <cell r="V236">
            <v>279217.78755365295</v>
          </cell>
          <cell r="W236">
            <v>278475.39150019025</v>
          </cell>
          <cell r="X236">
            <v>278475.39150019025</v>
          </cell>
          <cell r="Y236">
            <v>278475.39150019025</v>
          </cell>
          <cell r="Z236">
            <v>278475.39150019025</v>
          </cell>
          <cell r="AA236">
            <v>278475.39150019025</v>
          </cell>
          <cell r="AB236">
            <v>278475.39150019025</v>
          </cell>
          <cell r="AC236">
            <v>278475.39150019025</v>
          </cell>
          <cell r="AD236">
            <v>278475.39150019025</v>
          </cell>
          <cell r="AE236">
            <v>278475.39150019025</v>
          </cell>
          <cell r="AF236">
            <v>278475.39150019025</v>
          </cell>
          <cell r="AG236">
            <v>278475.39150019025</v>
          </cell>
          <cell r="AH236">
            <v>278475.39150019025</v>
          </cell>
          <cell r="AI236">
            <v>278475.39150019025</v>
          </cell>
          <cell r="AJ236">
            <v>278475.39150019025</v>
          </cell>
          <cell r="AK236">
            <v>278475.39150019025</v>
          </cell>
          <cell r="AL236">
            <v>278475.39150019025</v>
          </cell>
          <cell r="AM236">
            <v>278475.39150019025</v>
          </cell>
          <cell r="AN236">
            <v>278475.39150019025</v>
          </cell>
          <cell r="AO236">
            <v>278475.39150019025</v>
          </cell>
          <cell r="AP236">
            <v>278475.39150019025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</row>
        <row r="303">
          <cell r="G303">
            <v>2050</v>
          </cell>
          <cell r="J303">
            <v>1</v>
          </cell>
        </row>
        <row r="304">
          <cell r="J304">
            <v>1</v>
          </cell>
        </row>
        <row r="306">
          <cell r="J306">
            <v>0.05</v>
          </cell>
        </row>
        <row r="307">
          <cell r="J307">
            <v>0.05</v>
          </cell>
        </row>
        <row r="317">
          <cell r="J317">
            <v>2011</v>
          </cell>
        </row>
        <row r="327">
          <cell r="H327" t="b">
            <v>1</v>
          </cell>
          <cell r="I327" t="b">
            <v>1</v>
          </cell>
          <cell r="J327" t="b">
            <v>1</v>
          </cell>
          <cell r="K327" t="b">
            <v>1</v>
          </cell>
          <cell r="L327" t="b">
            <v>1</v>
          </cell>
          <cell r="M327" t="b">
            <v>0</v>
          </cell>
          <cell r="N327" t="b">
            <v>0</v>
          </cell>
          <cell r="O327" t="b">
            <v>0</v>
          </cell>
          <cell r="P327" t="b">
            <v>0</v>
          </cell>
          <cell r="Q327" t="b">
            <v>0</v>
          </cell>
          <cell r="R327" t="b">
            <v>0</v>
          </cell>
          <cell r="S327" t="b">
            <v>0</v>
          </cell>
          <cell r="T327" t="b">
            <v>0</v>
          </cell>
          <cell r="U327" t="b">
            <v>0</v>
          </cell>
          <cell r="V327" t="b">
            <v>0</v>
          </cell>
          <cell r="W327" t="b">
            <v>0</v>
          </cell>
          <cell r="X327" t="b">
            <v>0</v>
          </cell>
          <cell r="Y327" t="b">
            <v>0</v>
          </cell>
          <cell r="Z327" t="b">
            <v>0</v>
          </cell>
          <cell r="AA327" t="b">
            <v>0</v>
          </cell>
          <cell r="AB327" t="b">
            <v>0</v>
          </cell>
          <cell r="AC327" t="b">
            <v>0</v>
          </cell>
          <cell r="AD327" t="b">
            <v>0</v>
          </cell>
          <cell r="AE327" t="b">
            <v>0</v>
          </cell>
          <cell r="AF327" t="b">
            <v>0</v>
          </cell>
          <cell r="AG327" t="b">
            <v>0</v>
          </cell>
          <cell r="AH327" t="b">
            <v>0</v>
          </cell>
          <cell r="AI327" t="b">
            <v>0</v>
          </cell>
          <cell r="AJ327" t="b">
            <v>0</v>
          </cell>
          <cell r="AK327" t="b">
            <v>0</v>
          </cell>
          <cell r="AL327" t="b">
            <v>0</v>
          </cell>
          <cell r="AM327" t="b">
            <v>0</v>
          </cell>
          <cell r="AN327" t="b">
            <v>0</v>
          </cell>
          <cell r="AO327" t="b">
            <v>0</v>
          </cell>
          <cell r="AP327" t="b">
            <v>0</v>
          </cell>
        </row>
        <row r="328">
          <cell r="H328" t="b">
            <v>1</v>
          </cell>
          <cell r="I328" t="b">
            <v>1</v>
          </cell>
          <cell r="J328" t="b">
            <v>1</v>
          </cell>
          <cell r="K328" t="b">
            <v>1</v>
          </cell>
          <cell r="L328" t="b">
            <v>1</v>
          </cell>
          <cell r="M328" t="b">
            <v>0</v>
          </cell>
          <cell r="N328" t="b">
            <v>0</v>
          </cell>
          <cell r="O328" t="b">
            <v>0</v>
          </cell>
          <cell r="P328" t="b">
            <v>0</v>
          </cell>
          <cell r="Q328" t="b">
            <v>0</v>
          </cell>
          <cell r="R328" t="b">
            <v>0</v>
          </cell>
          <cell r="S328" t="b">
            <v>0</v>
          </cell>
          <cell r="T328" t="b">
            <v>0</v>
          </cell>
          <cell r="U328" t="b">
            <v>0</v>
          </cell>
          <cell r="V328" t="b">
            <v>0</v>
          </cell>
          <cell r="W328" t="b">
            <v>0</v>
          </cell>
          <cell r="X328" t="b">
            <v>0</v>
          </cell>
          <cell r="Y328" t="b">
            <v>0</v>
          </cell>
          <cell r="Z328" t="b">
            <v>0</v>
          </cell>
          <cell r="AA328" t="b">
            <v>0</v>
          </cell>
          <cell r="AB328" t="b">
            <v>0</v>
          </cell>
          <cell r="AC328" t="b">
            <v>0</v>
          </cell>
          <cell r="AD328" t="b">
            <v>0</v>
          </cell>
          <cell r="AE328" t="b">
            <v>0</v>
          </cell>
          <cell r="AF328" t="b">
            <v>0</v>
          </cell>
          <cell r="AG328" t="b">
            <v>0</v>
          </cell>
          <cell r="AH328" t="b">
            <v>0</v>
          </cell>
          <cell r="AI328" t="b">
            <v>0</v>
          </cell>
          <cell r="AJ328" t="b">
            <v>0</v>
          </cell>
          <cell r="AK328" t="b">
            <v>0</v>
          </cell>
          <cell r="AL328" t="b">
            <v>0</v>
          </cell>
          <cell r="AM328" t="b">
            <v>0</v>
          </cell>
          <cell r="AN328" t="b">
            <v>0</v>
          </cell>
          <cell r="AO328" t="b">
            <v>0</v>
          </cell>
          <cell r="AP328" t="b">
            <v>0</v>
          </cell>
        </row>
        <row r="329">
          <cell r="H329" t="b">
            <v>0</v>
          </cell>
          <cell r="I329" t="b">
            <v>0</v>
          </cell>
          <cell r="J329" t="b">
            <v>0</v>
          </cell>
          <cell r="K329" t="b">
            <v>0</v>
          </cell>
          <cell r="L329" t="b">
            <v>0</v>
          </cell>
          <cell r="M329" t="b">
            <v>0</v>
          </cell>
          <cell r="N329" t="b">
            <v>0</v>
          </cell>
          <cell r="O329" t="b">
            <v>0</v>
          </cell>
          <cell r="P329" t="b">
            <v>0</v>
          </cell>
          <cell r="Q329" t="b">
            <v>0</v>
          </cell>
          <cell r="R329" t="b">
            <v>0</v>
          </cell>
          <cell r="S329" t="b">
            <v>0</v>
          </cell>
          <cell r="T329" t="b">
            <v>0</v>
          </cell>
          <cell r="U329" t="b">
            <v>0</v>
          </cell>
          <cell r="V329" t="b">
            <v>0</v>
          </cell>
          <cell r="W329" t="b">
            <v>0</v>
          </cell>
          <cell r="X329" t="b">
            <v>1</v>
          </cell>
          <cell r="Y329" t="b">
            <v>1</v>
          </cell>
          <cell r="Z329" t="b">
            <v>1</v>
          </cell>
          <cell r="AA329" t="b">
            <v>0</v>
          </cell>
          <cell r="AB329" t="b">
            <v>0</v>
          </cell>
          <cell r="AC329" t="b">
            <v>0</v>
          </cell>
          <cell r="AD329" t="b">
            <v>0</v>
          </cell>
          <cell r="AE329" t="b">
            <v>0</v>
          </cell>
          <cell r="AF329" t="b">
            <v>0</v>
          </cell>
          <cell r="AG329" t="b">
            <v>0</v>
          </cell>
          <cell r="AH329" t="b">
            <v>0</v>
          </cell>
          <cell r="AI329" t="b">
            <v>0</v>
          </cell>
          <cell r="AJ329" t="b">
            <v>0</v>
          </cell>
          <cell r="AK329" t="b">
            <v>0</v>
          </cell>
          <cell r="AL329" t="b">
            <v>0</v>
          </cell>
          <cell r="AM329" t="b">
            <v>0</v>
          </cell>
          <cell r="AN329" t="b">
            <v>0</v>
          </cell>
          <cell r="AO329" t="b">
            <v>0</v>
          </cell>
          <cell r="AP329" t="b">
            <v>0</v>
          </cell>
        </row>
        <row r="341">
          <cell r="J341">
            <v>2010</v>
          </cell>
        </row>
        <row r="485">
          <cell r="D485" t="b">
            <v>0</v>
          </cell>
        </row>
        <row r="538">
          <cell r="D538" t="b">
            <v>0</v>
          </cell>
        </row>
        <row r="597">
          <cell r="J597">
            <v>0.29471960501558958</v>
          </cell>
          <cell r="K597">
            <v>0.29471960501558958</v>
          </cell>
          <cell r="L597">
            <v>0.29471960501558958</v>
          </cell>
          <cell r="M597">
            <v>0.29471960501558958</v>
          </cell>
          <cell r="N597">
            <v>0.29471960501558958</v>
          </cell>
          <cell r="O597">
            <v>0.29471960501558958</v>
          </cell>
          <cell r="P597">
            <v>0.29471960501558958</v>
          </cell>
          <cell r="Q597">
            <v>0.29471960501558958</v>
          </cell>
          <cell r="R597">
            <v>0.29471960501558958</v>
          </cell>
          <cell r="S597">
            <v>0.29471960501558958</v>
          </cell>
          <cell r="T597">
            <v>0.29471960501558958</v>
          </cell>
          <cell r="U597">
            <v>0.29471960501558958</v>
          </cell>
          <cell r="V597">
            <v>0.29471960501558958</v>
          </cell>
          <cell r="W597">
            <v>0.29471960501558958</v>
          </cell>
          <cell r="X597">
            <v>0.29471960501558958</v>
          </cell>
          <cell r="Y597">
            <v>0.29471960501558958</v>
          </cell>
          <cell r="Z597">
            <v>0.29471960501558958</v>
          </cell>
          <cell r="AA597">
            <v>0.29471960501558958</v>
          </cell>
          <cell r="AB597">
            <v>0.29471960501558958</v>
          </cell>
          <cell r="AC597">
            <v>0.29471960501558958</v>
          </cell>
          <cell r="AD597">
            <v>0.29471960501558958</v>
          </cell>
          <cell r="AE597">
            <v>0.29471960501558958</v>
          </cell>
          <cell r="AF597">
            <v>0.29471960501558958</v>
          </cell>
          <cell r="AG597">
            <v>0.29471960501558958</v>
          </cell>
          <cell r="AH597">
            <v>0.29471960501558958</v>
          </cell>
          <cell r="AI597">
            <v>0.29471960501558958</v>
          </cell>
          <cell r="AJ597">
            <v>0.29471960501558958</v>
          </cell>
          <cell r="AK597">
            <v>0.29471960501558958</v>
          </cell>
          <cell r="AL597">
            <v>0.29471960501558958</v>
          </cell>
          <cell r="AM597">
            <v>0.29471960501558958</v>
          </cell>
          <cell r="AN597">
            <v>0.29471960501558958</v>
          </cell>
          <cell r="AO597">
            <v>0.29471960501558958</v>
          </cell>
          <cell r="AP597">
            <v>0.29471960501558958</v>
          </cell>
        </row>
        <row r="598">
          <cell r="J598">
            <v>0.70528037643883112</v>
          </cell>
          <cell r="K598">
            <v>0.70528037643883112</v>
          </cell>
          <cell r="L598">
            <v>0.70528037643883112</v>
          </cell>
          <cell r="M598">
            <v>0.70528037643883112</v>
          </cell>
          <cell r="N598">
            <v>0.70528037643883112</v>
          </cell>
          <cell r="O598">
            <v>0.70528037643883112</v>
          </cell>
          <cell r="P598">
            <v>0.70528037643883112</v>
          </cell>
          <cell r="Q598">
            <v>0.70528037643883112</v>
          </cell>
          <cell r="R598">
            <v>0.70528037643883112</v>
          </cell>
          <cell r="S598">
            <v>0.70528037643883112</v>
          </cell>
          <cell r="T598">
            <v>0.70528037643883112</v>
          </cell>
          <cell r="U598">
            <v>0.70528037643883112</v>
          </cell>
          <cell r="V598">
            <v>0.70528037643883112</v>
          </cell>
          <cell r="W598">
            <v>0.70528037643883112</v>
          </cell>
          <cell r="X598">
            <v>0.70528037643883112</v>
          </cell>
          <cell r="Y598">
            <v>0.70528037643883112</v>
          </cell>
          <cell r="Z598">
            <v>0.70528037643883112</v>
          </cell>
          <cell r="AA598">
            <v>0.70528037643883112</v>
          </cell>
          <cell r="AB598">
            <v>0.70528037643883112</v>
          </cell>
          <cell r="AC598">
            <v>0.70528037643883112</v>
          </cell>
          <cell r="AD598">
            <v>0.70528037643883112</v>
          </cell>
          <cell r="AE598">
            <v>0.70528037643883112</v>
          </cell>
          <cell r="AF598">
            <v>0.70528037643883112</v>
          </cell>
          <cell r="AG598">
            <v>0.70528037643883112</v>
          </cell>
          <cell r="AH598">
            <v>0.70528037643883112</v>
          </cell>
          <cell r="AI598">
            <v>0.70528037643883112</v>
          </cell>
          <cell r="AJ598">
            <v>0.70528037643883112</v>
          </cell>
          <cell r="AK598">
            <v>0.70528037643883112</v>
          </cell>
          <cell r="AL598">
            <v>0.70528037643883112</v>
          </cell>
          <cell r="AM598">
            <v>0.70528037643883112</v>
          </cell>
          <cell r="AN598">
            <v>0.70528037643883112</v>
          </cell>
          <cell r="AO598">
            <v>0.70528037643883112</v>
          </cell>
          <cell r="AP598">
            <v>0.70528037643883112</v>
          </cell>
        </row>
        <row r="677">
          <cell r="H677">
            <v>4.0000000000000001E-3</v>
          </cell>
          <cell r="I677">
            <v>4683536.4140586965</v>
          </cell>
          <cell r="J677">
            <v>4683536.4078507759</v>
          </cell>
          <cell r="K677">
            <v>5.0207920000000003E-2</v>
          </cell>
          <cell r="L677">
            <v>3.9999999999999992E-3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</row>
        <row r="679">
          <cell r="H679">
            <v>4.0000000000000001E-3</v>
          </cell>
          <cell r="I679">
            <v>165000.02399999998</v>
          </cell>
          <cell r="J679">
            <v>165000.01779208001</v>
          </cell>
          <cell r="K679">
            <v>5.0207920000000003E-2</v>
          </cell>
          <cell r="L679">
            <v>3.9999999999999992E-3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165000</v>
          </cell>
          <cell r="Y679">
            <v>165000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P679">
            <v>0</v>
          </cell>
        </row>
        <row r="681">
          <cell r="H681">
            <v>4.0000000000000001E-3</v>
          </cell>
          <cell r="I681">
            <v>4683536.4140586965</v>
          </cell>
          <cell r="J681">
            <v>4758472.9903763887</v>
          </cell>
          <cell r="K681">
            <v>5.2643606615040008E-2</v>
          </cell>
          <cell r="L681">
            <v>4.3114813440000002E-3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</row>
        <row r="683">
          <cell r="H683">
            <v>4.0000000000000001E-3</v>
          </cell>
          <cell r="I683">
            <v>165000.02399999998</v>
          </cell>
          <cell r="J683">
            <v>167640.0180767533</v>
          </cell>
          <cell r="K683">
            <v>5.2643606615040008E-2</v>
          </cell>
          <cell r="L683">
            <v>4.3114813440000002E-3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241289.03573007302</v>
          </cell>
          <cell r="Y683">
            <v>247079.97258759479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</row>
        <row r="685">
          <cell r="H685">
            <v>1372106.7479891235</v>
          </cell>
          <cell r="I685">
            <v>63239338.699136719</v>
          </cell>
          <cell r="J685">
            <v>51421413.835025683</v>
          </cell>
          <cell r="K685">
            <v>-5.2643606615040008E-2</v>
          </cell>
          <cell r="L685">
            <v>-4.3114813440000002E-3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O685">
            <v>0</v>
          </cell>
          <cell r="AP685">
            <v>0</v>
          </cell>
        </row>
        <row r="687">
          <cell r="H687">
            <v>1567994.4236908776</v>
          </cell>
          <cell r="I687">
            <v>22918909.215124626</v>
          </cell>
          <cell r="J687">
            <v>6236223.3381212009</v>
          </cell>
          <cell r="K687">
            <v>-5.2643606615040008E-2</v>
          </cell>
          <cell r="L687">
            <v>-4.3114813440000002E-3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1567994.4276908776</v>
          </cell>
          <cell r="X687">
            <v>22842620.203394555</v>
          </cell>
          <cell r="Y687">
            <v>6156783.3836103594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</row>
        <row r="691">
          <cell r="H691">
            <v>3874</v>
          </cell>
          <cell r="I691">
            <v>3861</v>
          </cell>
          <cell r="J691">
            <v>4155</v>
          </cell>
          <cell r="K691">
            <v>4371</v>
          </cell>
          <cell r="L691">
            <v>4510</v>
          </cell>
          <cell r="M691">
            <v>4571</v>
          </cell>
          <cell r="N691">
            <v>4557</v>
          </cell>
          <cell r="O691">
            <v>4543</v>
          </cell>
          <cell r="P691">
            <v>4530</v>
          </cell>
          <cell r="Q691">
            <v>4515</v>
          </cell>
          <cell r="R691">
            <v>4502</v>
          </cell>
          <cell r="S691">
            <v>4489</v>
          </cell>
          <cell r="T691">
            <v>4476</v>
          </cell>
          <cell r="U691">
            <v>4462</v>
          </cell>
          <cell r="V691">
            <v>4449</v>
          </cell>
          <cell r="W691">
            <v>4436</v>
          </cell>
          <cell r="X691">
            <v>4436</v>
          </cell>
          <cell r="Y691">
            <v>4436</v>
          </cell>
          <cell r="Z691">
            <v>4436</v>
          </cell>
          <cell r="AA691">
            <v>4436</v>
          </cell>
          <cell r="AB691">
            <v>4436</v>
          </cell>
          <cell r="AC691">
            <v>4436</v>
          </cell>
          <cell r="AD691">
            <v>4436</v>
          </cell>
          <cell r="AE691">
            <v>4436</v>
          </cell>
          <cell r="AF691">
            <v>4436</v>
          </cell>
          <cell r="AG691">
            <v>4436</v>
          </cell>
          <cell r="AH691">
            <v>4436</v>
          </cell>
          <cell r="AI691">
            <v>4436</v>
          </cell>
          <cell r="AJ691">
            <v>4436</v>
          </cell>
          <cell r="AK691">
            <v>4436</v>
          </cell>
          <cell r="AL691">
            <v>4436</v>
          </cell>
          <cell r="AM691">
            <v>4436</v>
          </cell>
          <cell r="AN691">
            <v>4436</v>
          </cell>
          <cell r="AO691">
            <v>4436</v>
          </cell>
          <cell r="AP691">
            <v>4436</v>
          </cell>
        </row>
        <row r="693">
          <cell r="H693">
            <v>3719</v>
          </cell>
          <cell r="I693">
            <v>3708</v>
          </cell>
          <cell r="J693">
            <v>4021</v>
          </cell>
          <cell r="K693">
            <v>4252</v>
          </cell>
          <cell r="L693">
            <v>4401</v>
          </cell>
          <cell r="M693">
            <v>4468</v>
          </cell>
          <cell r="N693">
            <v>4455</v>
          </cell>
          <cell r="O693">
            <v>4440</v>
          </cell>
          <cell r="P693">
            <v>4427</v>
          </cell>
          <cell r="Q693">
            <v>4414</v>
          </cell>
          <cell r="R693">
            <v>4401</v>
          </cell>
          <cell r="S693">
            <v>4388</v>
          </cell>
          <cell r="T693">
            <v>4374</v>
          </cell>
          <cell r="U693">
            <v>4362</v>
          </cell>
          <cell r="V693">
            <v>4349</v>
          </cell>
          <cell r="W693">
            <v>4335</v>
          </cell>
          <cell r="X693">
            <v>4335</v>
          </cell>
          <cell r="Y693">
            <v>4335</v>
          </cell>
          <cell r="Z693">
            <v>4335</v>
          </cell>
          <cell r="AA693">
            <v>4335</v>
          </cell>
          <cell r="AB693">
            <v>4335</v>
          </cell>
          <cell r="AC693">
            <v>4335</v>
          </cell>
          <cell r="AD693">
            <v>4335</v>
          </cell>
          <cell r="AE693">
            <v>4335</v>
          </cell>
          <cell r="AF693">
            <v>4335</v>
          </cell>
          <cell r="AG693">
            <v>4335</v>
          </cell>
          <cell r="AH693">
            <v>4335</v>
          </cell>
          <cell r="AI693">
            <v>4335</v>
          </cell>
          <cell r="AJ693">
            <v>4335</v>
          </cell>
          <cell r="AK693">
            <v>4335</v>
          </cell>
          <cell r="AL693">
            <v>4335</v>
          </cell>
          <cell r="AM693">
            <v>4335</v>
          </cell>
          <cell r="AN693">
            <v>4335</v>
          </cell>
          <cell r="AO693">
            <v>4335</v>
          </cell>
          <cell r="AP693">
            <v>4335</v>
          </cell>
        </row>
        <row r="701">
          <cell r="H701">
            <v>203356.32052017591</v>
          </cell>
          <cell r="I701">
            <v>204017.46031746033</v>
          </cell>
          <cell r="J701">
            <v>189295.27027027027</v>
          </cell>
          <cell r="K701">
            <v>185745.625</v>
          </cell>
          <cell r="L701">
            <v>192651.875</v>
          </cell>
          <cell r="M701">
            <v>195862.5</v>
          </cell>
          <cell r="N701">
            <v>195377.5</v>
          </cell>
          <cell r="O701">
            <v>194893.75</v>
          </cell>
          <cell r="P701">
            <v>194410</v>
          </cell>
          <cell r="Q701">
            <v>193927.5</v>
          </cell>
          <cell r="R701">
            <v>193443.75</v>
          </cell>
          <cell r="S701">
            <v>192961.25</v>
          </cell>
          <cell r="T701">
            <v>192478.75</v>
          </cell>
          <cell r="U701">
            <v>192041.875</v>
          </cell>
          <cell r="V701">
            <v>191560.625</v>
          </cell>
          <cell r="W701">
            <v>191079.375</v>
          </cell>
          <cell r="X701">
            <v>191079.375</v>
          </cell>
          <cell r="Y701">
            <v>191079.375</v>
          </cell>
          <cell r="Z701">
            <v>191079.375</v>
          </cell>
          <cell r="AA701">
            <v>191079.375</v>
          </cell>
          <cell r="AB701">
            <v>191079.375</v>
          </cell>
          <cell r="AC701">
            <v>191079.375</v>
          </cell>
          <cell r="AD701">
            <v>191079.375</v>
          </cell>
          <cell r="AE701">
            <v>191079.375</v>
          </cell>
          <cell r="AF701">
            <v>191079.375</v>
          </cell>
          <cell r="AG701">
            <v>191079.375</v>
          </cell>
          <cell r="AH701">
            <v>191079.375</v>
          </cell>
          <cell r="AI701">
            <v>191079.375</v>
          </cell>
          <cell r="AJ701">
            <v>191079.375</v>
          </cell>
          <cell r="AK701">
            <v>191079.375</v>
          </cell>
          <cell r="AL701">
            <v>191079.375</v>
          </cell>
          <cell r="AM701">
            <v>191079.375</v>
          </cell>
          <cell r="AN701">
            <v>191079.375</v>
          </cell>
          <cell r="AO701">
            <v>191079.375</v>
          </cell>
          <cell r="AP701">
            <v>191079.375</v>
          </cell>
        </row>
        <row r="702"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</row>
        <row r="703"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</row>
        <row r="704"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</row>
      </sheetData>
      <sheetData sheetId="85"/>
      <sheetData sheetId="86" refreshError="1">
        <row r="7">
          <cell r="E7">
            <v>2009</v>
          </cell>
          <cell r="F7">
            <v>2010</v>
          </cell>
          <cell r="G7">
            <v>2011</v>
          </cell>
          <cell r="H7">
            <v>2012</v>
          </cell>
          <cell r="I7">
            <v>2013</v>
          </cell>
          <cell r="J7">
            <v>2014</v>
          </cell>
          <cell r="K7">
            <v>2015</v>
          </cell>
          <cell r="L7">
            <v>2016</v>
          </cell>
          <cell r="M7">
            <v>2017</v>
          </cell>
          <cell r="N7">
            <v>2018</v>
          </cell>
          <cell r="O7">
            <v>2019</v>
          </cell>
          <cell r="P7">
            <v>2020</v>
          </cell>
          <cell r="Q7">
            <v>2021</v>
          </cell>
          <cell r="R7">
            <v>2022</v>
          </cell>
          <cell r="S7">
            <v>2023</v>
          </cell>
          <cell r="T7">
            <v>2024</v>
          </cell>
          <cell r="U7">
            <v>2025</v>
          </cell>
          <cell r="V7">
            <v>2026</v>
          </cell>
          <cell r="W7">
            <v>2027</v>
          </cell>
          <cell r="X7">
            <v>2028</v>
          </cell>
          <cell r="Y7">
            <v>2029</v>
          </cell>
          <cell r="Z7">
            <v>2030</v>
          </cell>
          <cell r="AA7">
            <v>2031</v>
          </cell>
          <cell r="AB7">
            <v>2032</v>
          </cell>
          <cell r="AC7">
            <v>2033</v>
          </cell>
          <cell r="AD7">
            <v>2034</v>
          </cell>
          <cell r="AE7">
            <v>2035</v>
          </cell>
          <cell r="AF7">
            <v>2036</v>
          </cell>
          <cell r="AG7">
            <v>2037</v>
          </cell>
          <cell r="AH7">
            <v>2038</v>
          </cell>
          <cell r="AI7">
            <v>2039</v>
          </cell>
        </row>
        <row r="174"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2239227.4117404092</v>
          </cell>
          <cell r="U174">
            <v>33756934.552660026</v>
          </cell>
          <cell r="V174">
            <v>9589493.2272975352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</row>
      </sheetData>
      <sheetData sheetId="87"/>
      <sheetData sheetId="88"/>
      <sheetData sheetId="89"/>
      <sheetData sheetId="90" refreshError="1">
        <row r="10">
          <cell r="B10" t="b">
            <v>0</v>
          </cell>
        </row>
      </sheetData>
      <sheetData sheetId="91"/>
      <sheetData sheetId="92"/>
      <sheetData sheetId="93"/>
      <sheetData sheetId="94"/>
      <sheetData sheetId="95" refreshError="1">
        <row r="2">
          <cell r="E2">
            <v>2009</v>
          </cell>
          <cell r="F2">
            <v>2010</v>
          </cell>
          <cell r="G2">
            <v>2011</v>
          </cell>
          <cell r="H2">
            <v>2012</v>
          </cell>
          <cell r="I2">
            <v>2013</v>
          </cell>
          <cell r="J2">
            <v>2014</v>
          </cell>
          <cell r="K2">
            <v>2015</v>
          </cell>
          <cell r="L2">
            <v>2016</v>
          </cell>
          <cell r="M2">
            <v>2017</v>
          </cell>
          <cell r="N2">
            <v>2018</v>
          </cell>
          <cell r="O2">
            <v>2019</v>
          </cell>
          <cell r="P2">
            <v>2020</v>
          </cell>
          <cell r="Q2">
            <v>2021</v>
          </cell>
          <cell r="R2">
            <v>2022</v>
          </cell>
          <cell r="S2">
            <v>2023</v>
          </cell>
          <cell r="T2">
            <v>2024</v>
          </cell>
          <cell r="U2">
            <v>2025</v>
          </cell>
          <cell r="V2">
            <v>2026</v>
          </cell>
          <cell r="W2">
            <v>2027</v>
          </cell>
          <cell r="X2">
            <v>2028</v>
          </cell>
          <cell r="Y2">
            <v>2029</v>
          </cell>
          <cell r="Z2">
            <v>2030</v>
          </cell>
          <cell r="AA2">
            <v>2031</v>
          </cell>
          <cell r="AB2">
            <v>2032</v>
          </cell>
          <cell r="AC2">
            <v>2033</v>
          </cell>
          <cell r="AD2">
            <v>2034</v>
          </cell>
          <cell r="AE2">
            <v>2035</v>
          </cell>
          <cell r="AF2">
            <v>2036</v>
          </cell>
          <cell r="AG2">
            <v>2037</v>
          </cell>
          <cell r="AH2">
            <v>2038</v>
          </cell>
          <cell r="AI2">
            <v>2039</v>
          </cell>
        </row>
        <row r="3"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13</v>
          </cell>
          <cell r="R3">
            <v>14</v>
          </cell>
          <cell r="S3">
            <v>15</v>
          </cell>
          <cell r="T3">
            <v>16</v>
          </cell>
          <cell r="U3">
            <v>17</v>
          </cell>
          <cell r="V3">
            <v>18</v>
          </cell>
          <cell r="W3">
            <v>19</v>
          </cell>
          <cell r="X3">
            <v>20</v>
          </cell>
          <cell r="Y3">
            <v>21</v>
          </cell>
          <cell r="Z3">
            <v>22</v>
          </cell>
          <cell r="AA3">
            <v>23</v>
          </cell>
          <cell r="AB3">
            <v>24</v>
          </cell>
          <cell r="AC3">
            <v>25</v>
          </cell>
          <cell r="AD3">
            <v>26</v>
          </cell>
          <cell r="AE3">
            <v>27</v>
          </cell>
          <cell r="AF3">
            <v>28</v>
          </cell>
          <cell r="AG3">
            <v>29</v>
          </cell>
          <cell r="AH3">
            <v>30</v>
          </cell>
          <cell r="AI3">
            <v>31</v>
          </cell>
        </row>
        <row r="4">
          <cell r="E4">
            <v>-253515.77704010904</v>
          </cell>
          <cell r="F4">
            <v>-1274146.7759042606</v>
          </cell>
          <cell r="G4">
            <v>249082.42360369302</v>
          </cell>
          <cell r="H4">
            <v>837998.90462374222</v>
          </cell>
          <cell r="I4">
            <v>1180013.9529209295</v>
          </cell>
          <cell r="J4">
            <v>1434841.0275810761</v>
          </cell>
          <cell r="K4">
            <v>1655249.0922294566</v>
          </cell>
          <cell r="L4">
            <v>1884249.7576084696</v>
          </cell>
          <cell r="M4">
            <v>2127303.8791977847</v>
          </cell>
          <cell r="N4">
            <v>2395636.2734768093</v>
          </cell>
          <cell r="O4">
            <v>2675921.0830097944</v>
          </cell>
          <cell r="P4">
            <v>2970539.6401417851</v>
          </cell>
          <cell r="Q4">
            <v>3245096.5428630095</v>
          </cell>
          <cell r="R4">
            <v>4144571.2070932221</v>
          </cell>
          <cell r="S4">
            <v>4490429.0279016271</v>
          </cell>
          <cell r="T4">
            <v>4860495.3093573153</v>
          </cell>
          <cell r="U4">
            <v>5255158.3239740301</v>
          </cell>
          <cell r="V4">
            <v>5058008.9184150361</v>
          </cell>
          <cell r="W4">
            <v>4855468.5558205917</v>
          </cell>
          <cell r="X4">
            <v>4646621.0710041448</v>
          </cell>
          <cell r="Y4">
            <v>4469220.776963871</v>
          </cell>
          <cell r="Z4">
            <v>4642261.9372066297</v>
          </cell>
          <cell r="AA4">
            <v>4827096.5225331597</v>
          </cell>
          <cell r="AB4">
            <v>5007930.0665402673</v>
          </cell>
          <cell r="AC4">
            <v>5047178.93337279</v>
          </cell>
          <cell r="AD4">
            <v>6368244.2343340665</v>
          </cell>
          <cell r="AE4">
            <v>10113824.085462347</v>
          </cell>
          <cell r="AF4">
            <v>15540775.355936848</v>
          </cell>
          <cell r="AG4">
            <v>19003074.211554419</v>
          </cell>
          <cell r="AH4">
            <v>18537403.45924161</v>
          </cell>
          <cell r="AI4">
            <v>18038516.552699879</v>
          </cell>
        </row>
        <row r="5">
          <cell r="E5">
            <v>0</v>
          </cell>
          <cell r="F5">
            <v>338690.68464799999</v>
          </cell>
          <cell r="G5">
            <v>586388.24464799999</v>
          </cell>
          <cell r="H5">
            <v>586388.24464799999</v>
          </cell>
          <cell r="I5">
            <v>586388.24464799999</v>
          </cell>
          <cell r="J5">
            <v>586388.24464799999</v>
          </cell>
          <cell r="K5">
            <v>547295.6950048001</v>
          </cell>
          <cell r="L5">
            <v>508203.14536159998</v>
          </cell>
          <cell r="M5">
            <v>469110.59571840003</v>
          </cell>
          <cell r="N5">
            <v>430018.04607519996</v>
          </cell>
          <cell r="O5">
            <v>390925.49643200001</v>
          </cell>
          <cell r="P5">
            <v>351832.94678880001</v>
          </cell>
          <cell r="Q5">
            <v>312740.3971456</v>
          </cell>
          <cell r="R5">
            <v>273647.84750239999</v>
          </cell>
          <cell r="S5">
            <v>234555.29785919999</v>
          </cell>
          <cell r="T5">
            <v>253682.66092125062</v>
          </cell>
          <cell r="U5">
            <v>653430.26046263112</v>
          </cell>
          <cell r="V5">
            <v>1177841.2719588794</v>
          </cell>
          <cell r="W5">
            <v>1164643.2146885355</v>
          </cell>
          <cell r="X5">
            <v>1026781.7454633231</v>
          </cell>
          <cell r="Y5">
            <v>888920.27623811073</v>
          </cell>
          <cell r="Z5">
            <v>790151.35665609839</v>
          </cell>
          <cell r="AA5">
            <v>691382.43707408605</v>
          </cell>
          <cell r="AB5">
            <v>592613.5174920737</v>
          </cell>
          <cell r="AC5">
            <v>493844.59791006136</v>
          </cell>
          <cell r="AD5">
            <v>395075.67832804908</v>
          </cell>
          <cell r="AE5">
            <v>296306.75874603679</v>
          </cell>
          <cell r="AF5">
            <v>197537.83916402454</v>
          </cell>
          <cell r="AG5">
            <v>98768.91958201224</v>
          </cell>
          <cell r="AH5">
            <v>-3.2596290111541751E-11</v>
          </cell>
          <cell r="AI5">
            <v>-3.2596290111541751E-11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977313.74108000007</v>
          </cell>
          <cell r="K6">
            <v>977313.74108000007</v>
          </cell>
          <cell r="L6">
            <v>977313.74108000007</v>
          </cell>
          <cell r="M6">
            <v>977313.74108000007</v>
          </cell>
          <cell r="N6">
            <v>977313.74108000007</v>
          </cell>
          <cell r="O6">
            <v>977313.74108000007</v>
          </cell>
          <cell r="P6">
            <v>977313.74108000007</v>
          </cell>
          <cell r="Q6">
            <v>977313.74108000007</v>
          </cell>
          <cell r="R6">
            <v>977313.74108000007</v>
          </cell>
          <cell r="S6">
            <v>977313.74108000007</v>
          </cell>
          <cell r="T6">
            <v>977313.74108000007</v>
          </cell>
          <cell r="U6">
            <v>977313.74108000007</v>
          </cell>
          <cell r="V6">
            <v>2496835.5808032663</v>
          </cell>
          <cell r="W6">
            <v>2496835.5808032663</v>
          </cell>
          <cell r="X6">
            <v>2496835.5808032663</v>
          </cell>
          <cell r="Y6">
            <v>1519521.8397232662</v>
          </cell>
          <cell r="Z6">
            <v>1519521.8397232662</v>
          </cell>
          <cell r="AA6">
            <v>1519521.8397232662</v>
          </cell>
          <cell r="AB6">
            <v>1519521.8397232662</v>
          </cell>
          <cell r="AC6">
            <v>1519521.8397232662</v>
          </cell>
          <cell r="AD6">
            <v>1519521.8397232662</v>
          </cell>
          <cell r="AE6">
            <v>1519521.8397232662</v>
          </cell>
          <cell r="AF6">
            <v>1519521.8397232662</v>
          </cell>
          <cell r="AG6">
            <v>1519521.8397232662</v>
          </cell>
          <cell r="AH6">
            <v>0</v>
          </cell>
          <cell r="AI6">
            <v>0</v>
          </cell>
        </row>
        <row r="7">
          <cell r="E7">
            <v>0</v>
          </cell>
          <cell r="F7">
            <v>8467267.1162</v>
          </cell>
          <cell r="G7">
            <v>14659706.1162</v>
          </cell>
          <cell r="H7">
            <v>14659706.1162</v>
          </cell>
          <cell r="I7">
            <v>14659706.1162</v>
          </cell>
          <cell r="J7">
            <v>13682392.375119999</v>
          </cell>
          <cell r="K7">
            <v>12705078.63404</v>
          </cell>
          <cell r="L7">
            <v>11727764.892960001</v>
          </cell>
          <cell r="M7">
            <v>10750451.15188</v>
          </cell>
          <cell r="N7">
            <v>9773137.4107999988</v>
          </cell>
          <cell r="O7">
            <v>8795823.6697199997</v>
          </cell>
          <cell r="P7">
            <v>7818509.9286399996</v>
          </cell>
          <cell r="Q7">
            <v>6841196.1875599995</v>
          </cell>
          <cell r="R7">
            <v>5863882.4464799995</v>
          </cell>
          <cell r="S7">
            <v>4886568.7053999994</v>
          </cell>
          <cell r="T7">
            <v>4804945.9290161636</v>
          </cell>
          <cell r="U7">
            <v>17330406.009000175</v>
          </cell>
          <cell r="V7">
            <v>18669367.719115928</v>
          </cell>
          <cell r="W7">
            <v>16172532.138312662</v>
          </cell>
          <cell r="X7">
            <v>13675696.557509396</v>
          </cell>
          <cell r="Y7">
            <v>12156174.71778613</v>
          </cell>
          <cell r="Z7">
            <v>10636652.878062861</v>
          </cell>
          <cell r="AA7">
            <v>9117131.0383395944</v>
          </cell>
          <cell r="AB7">
            <v>7597609.1986163286</v>
          </cell>
          <cell r="AC7">
            <v>6078087.3588930629</v>
          </cell>
          <cell r="AD7">
            <v>4558565.5191697963</v>
          </cell>
          <cell r="AE7">
            <v>3039043.679446531</v>
          </cell>
          <cell r="AF7">
            <v>1519521.8397232648</v>
          </cell>
          <cell r="AG7">
            <v>-8.149072527885437E-10</v>
          </cell>
          <cell r="AH7">
            <v>-8.149072527885437E-10</v>
          </cell>
          <cell r="AI7">
            <v>-8.149072527885437E-10</v>
          </cell>
        </row>
        <row r="9">
          <cell r="E9">
            <v>2009</v>
          </cell>
          <cell r="F9">
            <v>2010</v>
          </cell>
          <cell r="G9">
            <v>2011</v>
          </cell>
          <cell r="H9">
            <v>2012</v>
          </cell>
          <cell r="I9">
            <v>2013</v>
          </cell>
          <cell r="J9">
            <v>2014</v>
          </cell>
          <cell r="K9">
            <v>2015</v>
          </cell>
          <cell r="L9">
            <v>2016</v>
          </cell>
          <cell r="M9">
            <v>2017</v>
          </cell>
          <cell r="N9">
            <v>2018</v>
          </cell>
          <cell r="O9">
            <v>2019</v>
          </cell>
          <cell r="P9">
            <v>2020</v>
          </cell>
          <cell r="Q9">
            <v>2021</v>
          </cell>
          <cell r="R9">
            <v>2022</v>
          </cell>
          <cell r="S9">
            <v>2023</v>
          </cell>
          <cell r="T9">
            <v>2024</v>
          </cell>
          <cell r="U9">
            <v>2025</v>
          </cell>
          <cell r="V9">
            <v>2026</v>
          </cell>
          <cell r="W9">
            <v>2027</v>
          </cell>
          <cell r="X9">
            <v>2028</v>
          </cell>
          <cell r="Y9">
            <v>2029</v>
          </cell>
          <cell r="Z9">
            <v>2030</v>
          </cell>
          <cell r="AA9">
            <v>2031</v>
          </cell>
          <cell r="AB9">
            <v>2032</v>
          </cell>
          <cell r="AC9">
            <v>2033</v>
          </cell>
          <cell r="AD9">
            <v>2034</v>
          </cell>
          <cell r="AE9">
            <v>2035</v>
          </cell>
          <cell r="AF9">
            <v>2036</v>
          </cell>
          <cell r="AG9">
            <v>2037</v>
          </cell>
          <cell r="AH9">
            <v>2038</v>
          </cell>
          <cell r="AI9">
            <v>2039</v>
          </cell>
        </row>
        <row r="10">
          <cell r="E10">
            <v>0</v>
          </cell>
          <cell r="F10">
            <v>-6.6454409149140528</v>
          </cell>
          <cell r="G10">
            <v>58.854839711711591</v>
          </cell>
          <cell r="H10">
            <v>17.493705582804004</v>
          </cell>
          <cell r="I10">
            <v>12.423332859677057</v>
          </cell>
          <cell r="J10">
            <v>9.5358246050340725</v>
          </cell>
          <cell r="K10">
            <v>7.67562942259495</v>
          </cell>
          <cell r="L10">
            <v>6.2241031718879629</v>
          </cell>
          <cell r="M10">
            <v>5.053556878735181</v>
          </cell>
          <cell r="N10">
            <v>4.0795581194870429</v>
          </cell>
          <cell r="O10">
            <v>3.2870265590294334</v>
          </cell>
          <cell r="P10">
            <v>2.6320166958845292</v>
          </cell>
          <cell r="Q10">
            <v>2.1081641477218751</v>
          </cell>
          <cell r="R10">
            <v>1.4148345277417997</v>
          </cell>
          <cell r="S10">
            <v>1.0882186702065499</v>
          </cell>
          <cell r="T10">
            <v>0.9885712511162783</v>
          </cell>
          <cell r="U10">
            <v>3.2977895128180763</v>
          </cell>
          <cell r="V10">
            <v>3.6910507712125802</v>
          </cell>
          <cell r="W10">
            <v>3.3307871222696952</v>
          </cell>
          <cell r="X10">
            <v>2.9431486554495501</v>
          </cell>
          <cell r="Y10">
            <v>2.7199763279638938</v>
          </cell>
          <cell r="Z10">
            <v>2.291265125048763</v>
          </cell>
          <cell r="AA10">
            <v>1.8887401558639465</v>
          </cell>
          <cell r="AB10">
            <v>1.5171156740743272</v>
          </cell>
          <cell r="AC10">
            <v>1.2042543843063962</v>
          </cell>
          <cell r="AD10">
            <v>0.71582768364826854</v>
          </cell>
          <cell r="AE10">
            <v>0.30048413476113994</v>
          </cell>
          <cell r="AF10">
            <v>9.777644968935098E-2</v>
          </cell>
          <cell r="AG10">
            <v>-4.2882916927886146E-17</v>
          </cell>
          <cell r="AH10">
            <v>-4.3960161658038524E-17</v>
          </cell>
          <cell r="AI10">
            <v>-4.5175957258335311E-17</v>
          </cell>
        </row>
        <row r="11">
          <cell r="E11">
            <v>0</v>
          </cell>
          <cell r="F11">
            <v>-3.7619776204606179</v>
          </cell>
          <cell r="G11">
            <v>0.42477390342845878</v>
          </cell>
          <cell r="H11">
            <v>1.4290854434279805</v>
          </cell>
          <cell r="I11">
            <v>2.0123424432378827</v>
          </cell>
          <cell r="J11">
            <v>0.91759238056672854</v>
          </cell>
          <cell r="K11">
            <v>1.085687293448832</v>
          </cell>
          <cell r="L11">
            <v>1.2684135567936843</v>
          </cell>
          <cell r="M11">
            <v>1.4707329136251144</v>
          </cell>
          <cell r="N11">
            <v>1.7022540777817445</v>
          </cell>
          <cell r="O11">
            <v>1.9557406407052591</v>
          </cell>
          <cell r="P11">
            <v>2.2349223507488492</v>
          </cell>
          <cell r="Q11">
            <v>2.5154731469847187</v>
          </cell>
          <cell r="R11">
            <v>3.3131082879929865</v>
          </cell>
          <cell r="S11">
            <v>3.7053748248509497</v>
          </cell>
          <cell r="T11">
            <v>3.9484236521370244</v>
          </cell>
          <cell r="U11">
            <v>3.2225526011457473</v>
          </cell>
          <cell r="V11">
            <v>1.3764499903203953</v>
          </cell>
          <cell r="W11">
            <v>1.3260949542569769</v>
          </cell>
          <cell r="X11">
            <v>1.3187076350108147</v>
          </cell>
          <cell r="Y11">
            <v>1.8556479922623732</v>
          </cell>
          <cell r="Z11">
            <v>2.0099215527477319</v>
          </cell>
          <cell r="AA11">
            <v>2.1833132140508331</v>
          </cell>
          <cell r="AB11">
            <v>2.371027050625568</v>
          </cell>
          <cell r="AC11">
            <v>2.5068357349324093</v>
          </cell>
          <cell r="AD11">
            <v>3.3261529769534488</v>
          </cell>
          <cell r="AE11">
            <v>5.569812092390241</v>
          </cell>
          <cell r="AF11">
            <v>9.0508067640419849</v>
          </cell>
          <cell r="AG11">
            <v>11.742682272814999</v>
          </cell>
          <cell r="AH11" t="str">
            <v>&gt;100</v>
          </cell>
          <cell r="AI11" t="str">
            <v>&gt;100</v>
          </cell>
        </row>
        <row r="12">
          <cell r="E12">
            <v>0</v>
          </cell>
          <cell r="F12">
            <v>-3.7619776204606179</v>
          </cell>
          <cell r="G12">
            <v>0.42477390342845878</v>
          </cell>
          <cell r="H12">
            <v>1.4290854434279805</v>
          </cell>
          <cell r="I12">
            <v>2.0123424432378827</v>
          </cell>
          <cell r="J12">
            <v>2.4469130148446094</v>
          </cell>
          <cell r="K12">
            <v>3.0244146031788888</v>
          </cell>
          <cell r="L12">
            <v>3.707670396781539</v>
          </cell>
          <cell r="M12">
            <v>4.5347598170107695</v>
          </cell>
          <cell r="N12">
            <v>5.5710133454675281</v>
          </cell>
          <cell r="O12">
            <v>6.8450922424684073</v>
          </cell>
          <cell r="P12">
            <v>8.4430399917178747</v>
          </cell>
          <cell r="Q12">
            <v>10.376326731311964</v>
          </cell>
          <cell r="R12">
            <v>15.145637887967938</v>
          </cell>
          <cell r="S12">
            <v>19.144436595063244</v>
          </cell>
          <cell r="T12">
            <v>19.159745848243581</v>
          </cell>
          <cell r="U12">
            <v>8.0424165239200249</v>
          </cell>
          <cell r="V12">
            <v>4.2943043675172055</v>
          </cell>
          <cell r="W12">
            <v>4.1690609575389201</v>
          </cell>
          <cell r="X12">
            <v>4.5254223612121312</v>
          </cell>
          <cell r="Y12">
            <v>5.0276958422835243</v>
          </cell>
          <cell r="Z12">
            <v>5.8751553080318324</v>
          </cell>
          <cell r="AA12">
            <v>6.9818037943823343</v>
          </cell>
          <cell r="AB12">
            <v>8.450583590691128</v>
          </cell>
          <cell r="AC12">
            <v>10.220176457801365</v>
          </cell>
          <cell r="AD12">
            <v>16.119049042159023</v>
          </cell>
          <cell r="AE12">
            <v>34.132951027724822</v>
          </cell>
          <cell r="AF12">
            <v>78.672397256672653</v>
          </cell>
          <cell r="AG12">
            <v>192.39933262381513</v>
          </cell>
          <cell r="AH12" t="str">
            <v>&gt;100</v>
          </cell>
          <cell r="AI12" t="str">
            <v>&gt;100</v>
          </cell>
        </row>
        <row r="13">
          <cell r="E13">
            <v>1</v>
          </cell>
          <cell r="F13">
            <v>2</v>
          </cell>
          <cell r="G13">
            <v>3</v>
          </cell>
          <cell r="H13">
            <v>4</v>
          </cell>
          <cell r="I13">
            <v>5</v>
          </cell>
          <cell r="J13">
            <v>6</v>
          </cell>
          <cell r="K13">
            <v>7</v>
          </cell>
          <cell r="L13">
            <v>8</v>
          </cell>
          <cell r="M13">
            <v>9</v>
          </cell>
          <cell r="N13">
            <v>10</v>
          </cell>
          <cell r="O13">
            <v>11</v>
          </cell>
          <cell r="P13">
            <v>12</v>
          </cell>
          <cell r="Q13">
            <v>13</v>
          </cell>
          <cell r="R13">
            <v>14</v>
          </cell>
          <cell r="S13">
            <v>15</v>
          </cell>
          <cell r="T13">
            <v>16</v>
          </cell>
          <cell r="U13">
            <v>17</v>
          </cell>
          <cell r="V13">
            <v>18</v>
          </cell>
          <cell r="W13">
            <v>19</v>
          </cell>
          <cell r="X13">
            <v>20</v>
          </cell>
          <cell r="Y13">
            <v>21</v>
          </cell>
          <cell r="Z13">
            <v>22</v>
          </cell>
          <cell r="AA13">
            <v>23</v>
          </cell>
          <cell r="AB13">
            <v>24</v>
          </cell>
          <cell r="AC13">
            <v>25</v>
          </cell>
          <cell r="AD13">
            <v>26</v>
          </cell>
          <cell r="AE13">
            <v>27</v>
          </cell>
          <cell r="AF13">
            <v>28</v>
          </cell>
          <cell r="AG13">
            <v>29</v>
          </cell>
          <cell r="AH13">
            <v>30</v>
          </cell>
          <cell r="AI13">
            <v>31</v>
          </cell>
        </row>
      </sheetData>
      <sheetData sheetId="96"/>
      <sheetData sheetId="97" refreshError="1">
        <row r="31">
          <cell r="W31" t="b">
            <v>1</v>
          </cell>
          <cell r="AA31" t="b">
            <v>1</v>
          </cell>
        </row>
        <row r="64">
          <cell r="G64">
            <v>0.88733797543982218</v>
          </cell>
          <cell r="H64">
            <v>0.82150274542172519</v>
          </cell>
          <cell r="I64">
            <v>0.7575782893650983</v>
          </cell>
          <cell r="J64">
            <v>0.69590701012759104</v>
          </cell>
          <cell r="K64">
            <v>0.63739422067007789</v>
          </cell>
          <cell r="L64">
            <v>0.58380126458149628</v>
          </cell>
          <cell r="M64">
            <v>0.53523412048838082</v>
          </cell>
          <cell r="N64">
            <v>0.49118467851881353</v>
          </cell>
          <cell r="O64">
            <v>0.45163915417890826</v>
          </cell>
          <cell r="P64">
            <v>0.41568260854018246</v>
          </cell>
          <cell r="Q64">
            <v>0.38296230887030369</v>
          </cell>
          <cell r="R64">
            <v>0.35281757524165652</v>
          </cell>
          <cell r="S64">
            <v>0.32504567294521713</v>
          </cell>
          <cell r="T64">
            <v>0.29945982545807881</v>
          </cell>
          <cell r="U64">
            <v>0.27588795830085394</v>
          </cell>
          <cell r="V64">
            <v>0.25417154177186568</v>
          </cell>
          <cell r="W64">
            <v>0.23416452477508262</v>
          </cell>
          <cell r="X64">
            <v>0.21594323463645829</v>
          </cell>
          <cell r="Y64">
            <v>0.19913981688749177</v>
          </cell>
          <cell r="Z64">
            <v>0.18364394113455773</v>
          </cell>
          <cell r="AA64">
            <v>0.16935386223884411</v>
          </cell>
          <cell r="AB64">
            <v>0.15617575226290054</v>
          </cell>
          <cell r="AC64">
            <v>0.14402308440113298</v>
          </cell>
          <cell r="AD64">
            <v>0.13281606484916081</v>
          </cell>
          <cell r="AE64">
            <v>0.12248110888172117</v>
          </cell>
          <cell r="AF64">
            <v>0.11295035769907336</v>
          </cell>
          <cell r="AG64">
            <v>0.10416123286954147</v>
          </cell>
          <cell r="AH64">
            <v>9.6056025442687501E-2</v>
          </cell>
          <cell r="AI64">
            <v>8.8581517035252869E-2</v>
          </cell>
          <cell r="AJ64">
            <v>8.168863040193737E-2</v>
          </cell>
          <cell r="AK64">
            <v>7.5332107196681417E-2</v>
          </cell>
          <cell r="AL64">
            <v>6.953818557460531E-2</v>
          </cell>
          <cell r="AM64">
            <v>6.418988440590527E-2</v>
          </cell>
          <cell r="AN64">
            <v>5.9252930256900323E-2</v>
          </cell>
        </row>
      </sheetData>
      <sheetData sheetId="98"/>
      <sheetData sheetId="99"/>
      <sheetData sheetId="100" refreshError="1">
        <row r="3">
          <cell r="A3">
            <v>1</v>
          </cell>
          <cell r="B3">
            <v>1</v>
          </cell>
        </row>
      </sheetData>
      <sheetData sheetId="101" refreshError="1">
        <row r="15">
          <cell r="A15">
            <v>2009</v>
          </cell>
          <cell r="D15">
            <v>0</v>
          </cell>
          <cell r="E15">
            <v>0</v>
          </cell>
          <cell r="F15">
            <v>52501.806780000006</v>
          </cell>
          <cell r="G15">
            <v>0</v>
          </cell>
          <cell r="H15">
            <v>262509.03390000004</v>
          </cell>
          <cell r="K15">
            <v>2009</v>
          </cell>
          <cell r="S15">
            <v>1539994.5271963975</v>
          </cell>
          <cell r="T15">
            <v>1347604.845703603</v>
          </cell>
        </row>
        <row r="16">
          <cell r="A16">
            <v>2010</v>
          </cell>
          <cell r="D16">
            <v>0</v>
          </cell>
          <cell r="E16">
            <v>0</v>
          </cell>
          <cell r="F16">
            <v>1975883.5152200006</v>
          </cell>
          <cell r="G16">
            <v>0</v>
          </cell>
          <cell r="H16">
            <v>7568512.576100003</v>
          </cell>
          <cell r="K16">
            <v>2010</v>
          </cell>
          <cell r="S16">
            <v>22658035.859854542</v>
          </cell>
          <cell r="T16">
            <v>66372864.977245495</v>
          </cell>
        </row>
        <row r="17">
          <cell r="A17">
            <v>2011</v>
          </cell>
          <cell r="D17">
            <v>0</v>
          </cell>
          <cell r="E17">
            <v>0</v>
          </cell>
          <cell r="F17">
            <v>1491822.6029376001</v>
          </cell>
          <cell r="G17">
            <v>0</v>
          </cell>
          <cell r="H17">
            <v>5111233.5346880015</v>
          </cell>
          <cell r="K17">
            <v>2011</v>
          </cell>
          <cell r="S17">
            <v>6376261.5061489586</v>
          </cell>
          <cell r="T17">
            <v>55717006.075419061</v>
          </cell>
        </row>
        <row r="18">
          <cell r="A18">
            <v>2012</v>
          </cell>
          <cell r="K18">
            <v>2012</v>
          </cell>
          <cell r="S18">
            <v>0</v>
          </cell>
          <cell r="T18">
            <v>0</v>
          </cell>
        </row>
        <row r="19">
          <cell r="A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K19">
            <v>2013</v>
          </cell>
          <cell r="S19">
            <v>0</v>
          </cell>
          <cell r="T19">
            <v>0</v>
          </cell>
        </row>
        <row r="20">
          <cell r="A20">
            <v>2014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2014</v>
          </cell>
          <cell r="S20">
            <v>0</v>
          </cell>
          <cell r="T20">
            <v>0</v>
          </cell>
        </row>
        <row r="21">
          <cell r="A21">
            <v>2015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K21">
            <v>2015</v>
          </cell>
          <cell r="S21">
            <v>0</v>
          </cell>
          <cell r="T21">
            <v>0</v>
          </cell>
        </row>
        <row r="22">
          <cell r="A22">
            <v>2016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K22">
            <v>2016</v>
          </cell>
          <cell r="S22">
            <v>0</v>
          </cell>
          <cell r="T22">
            <v>0</v>
          </cell>
        </row>
        <row r="23">
          <cell r="A23">
            <v>2017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K23">
            <v>2017</v>
          </cell>
          <cell r="S23">
            <v>0</v>
          </cell>
          <cell r="T23">
            <v>0</v>
          </cell>
        </row>
        <row r="24">
          <cell r="A24">
            <v>1</v>
          </cell>
          <cell r="D24">
            <v>0</v>
          </cell>
          <cell r="E24">
            <v>0</v>
          </cell>
          <cell r="F24">
            <v>3520207.9249376007</v>
          </cell>
          <cell r="G24">
            <v>0</v>
          </cell>
          <cell r="H24">
            <v>12942255.144688005</v>
          </cell>
        </row>
        <row r="28">
          <cell r="D28" t="str">
            <v>investeeringukulude jaotus</v>
          </cell>
        </row>
        <row r="29">
          <cell r="D29" t="str">
            <v>PIU</v>
          </cell>
          <cell r="E29" t="str">
            <v>Projekteerimine</v>
          </cell>
          <cell r="F29" t="str">
            <v>Ehitusjärelevalve</v>
          </cell>
          <cell r="G29" t="str">
            <v>Avalikustamine</v>
          </cell>
          <cell r="H29" t="str">
            <v>Ettenägematud kulud</v>
          </cell>
        </row>
        <row r="30">
          <cell r="D30">
            <v>0.02</v>
          </cell>
          <cell r="E30">
            <v>0.1</v>
          </cell>
          <cell r="F30">
            <v>0.03</v>
          </cell>
          <cell r="G30">
            <v>0</v>
          </cell>
          <cell r="H30">
            <v>0.1</v>
          </cell>
        </row>
        <row r="31">
          <cell r="A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A33">
            <v>0</v>
          </cell>
          <cell r="D33">
            <v>379783.17729841761</v>
          </cell>
          <cell r="E33">
            <v>1898915.8864920882</v>
          </cell>
          <cell r="F33">
            <v>569674.76594762644</v>
          </cell>
          <cell r="G33">
            <v>0</v>
          </cell>
          <cell r="H33">
            <v>1898915.8864920882</v>
          </cell>
        </row>
        <row r="34">
          <cell r="A34">
            <v>0</v>
          </cell>
          <cell r="D34">
            <v>399531.90251793532</v>
          </cell>
          <cell r="E34">
            <v>1997659.5125896768</v>
          </cell>
          <cell r="F34">
            <v>599297.85377690301</v>
          </cell>
          <cell r="G34">
            <v>0</v>
          </cell>
          <cell r="H34">
            <v>1997659.5125896768</v>
          </cell>
        </row>
        <row r="35">
          <cell r="A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0</v>
          </cell>
          <cell r="D40">
            <v>779315.07981635293</v>
          </cell>
          <cell r="E40">
            <v>3896575.3990817647</v>
          </cell>
          <cell r="F40">
            <v>1168972.6197245293</v>
          </cell>
          <cell r="G40">
            <v>0</v>
          </cell>
          <cell r="H40">
            <v>3896575.3990817647</v>
          </cell>
        </row>
        <row r="45">
          <cell r="D45" t="str">
            <v>investeeringukulude jaotus</v>
          </cell>
        </row>
        <row r="46">
          <cell r="D46" t="str">
            <v>PIU</v>
          </cell>
          <cell r="E46" t="str">
            <v>Projekteerimine</v>
          </cell>
          <cell r="F46" t="str">
            <v>Ehitusjärelevalve</v>
          </cell>
          <cell r="G46" t="str">
            <v>Avalikustamine</v>
          </cell>
          <cell r="H46" t="str">
            <v>Ettenägematud kulud</v>
          </cell>
        </row>
        <row r="47">
          <cell r="D47">
            <v>0</v>
          </cell>
          <cell r="E47">
            <v>0.08</v>
          </cell>
          <cell r="F47">
            <v>7.0000000000000007E-2</v>
          </cell>
          <cell r="G47">
            <v>0</v>
          </cell>
          <cell r="H47">
            <v>0.1</v>
          </cell>
        </row>
        <row r="48">
          <cell r="A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0</v>
          </cell>
          <cell r="D50">
            <v>890394.91279341374</v>
          </cell>
          <cell r="E50">
            <v>3027840.8186980509</v>
          </cell>
          <cell r="F50">
            <v>1335592.3691901206</v>
          </cell>
          <cell r="G50">
            <v>0</v>
          </cell>
          <cell r="H50">
            <v>3027840.8186980509</v>
          </cell>
        </row>
        <row r="51">
          <cell r="A51">
            <v>0</v>
          </cell>
          <cell r="D51">
            <v>936695.44825867133</v>
          </cell>
          <cell r="E51">
            <v>3185288.5412703501</v>
          </cell>
          <cell r="F51">
            <v>1405043.1723880072</v>
          </cell>
          <cell r="G51">
            <v>0</v>
          </cell>
          <cell r="H51">
            <v>3185288.5412703501</v>
          </cell>
        </row>
        <row r="52">
          <cell r="A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0</v>
          </cell>
          <cell r="D57">
            <v>1827090.3610520852</v>
          </cell>
          <cell r="E57">
            <v>6213129.3599684015</v>
          </cell>
          <cell r="F57">
            <v>2740635.541578128</v>
          </cell>
          <cell r="G57">
            <v>0</v>
          </cell>
          <cell r="H57">
            <v>6213129.3599684015</v>
          </cell>
        </row>
        <row r="61">
          <cell r="D61" t="str">
            <v>investeeringukulude jaotus</v>
          </cell>
        </row>
        <row r="62">
          <cell r="D62" t="str">
            <v>PIU</v>
          </cell>
          <cell r="E62" t="str">
            <v>Projekteerimine</v>
          </cell>
          <cell r="F62" t="str">
            <v>Ehitusjärelevalve</v>
          </cell>
          <cell r="G62" t="str">
            <v>Avalikustamine</v>
          </cell>
          <cell r="H62" t="str">
            <v>Ettenägematud kulud</v>
          </cell>
        </row>
        <row r="63">
          <cell r="D63">
            <v>2.3818329065066479E-2</v>
          </cell>
          <cell r="E63">
            <v>8.6942118855257294E-2</v>
          </cell>
          <cell r="F63">
            <v>3.0369239185920535E-2</v>
          </cell>
          <cell r="G63">
            <v>0</v>
          </cell>
          <cell r="H63">
            <v>8.6942118855257294E-2</v>
          </cell>
        </row>
        <row r="64">
          <cell r="A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0</v>
          </cell>
          <cell r="D66">
            <v>340949.17795262241</v>
          </cell>
          <cell r="E66">
            <v>1244539.1896375846</v>
          </cell>
          <cell r="F66">
            <v>434722.65024134563</v>
          </cell>
          <cell r="G66">
            <v>0</v>
          </cell>
          <cell r="H66">
            <v>1244539.1896375846</v>
          </cell>
        </row>
        <row r="67">
          <cell r="A67">
            <v>0</v>
          </cell>
          <cell r="D67">
            <v>162199.26278246572</v>
          </cell>
          <cell r="E67">
            <v>592062.84137500997</v>
          </cell>
          <cell r="F67">
            <v>206809.98208414545</v>
          </cell>
          <cell r="G67">
            <v>0</v>
          </cell>
          <cell r="H67">
            <v>592062.84137500997</v>
          </cell>
        </row>
        <row r="68">
          <cell r="A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A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D73">
            <v>503148.44073508814</v>
          </cell>
          <cell r="E73">
            <v>1836602.0310125947</v>
          </cell>
          <cell r="F73">
            <v>641532.63232549105</v>
          </cell>
          <cell r="G73">
            <v>0</v>
          </cell>
          <cell r="H73">
            <v>1836602.0310125947</v>
          </cell>
        </row>
        <row r="76">
          <cell r="D76" t="str">
            <v>investeeringukulude jaotus</v>
          </cell>
        </row>
        <row r="77">
          <cell r="D77" t="str">
            <v>PIU</v>
          </cell>
          <cell r="E77" t="str">
            <v>Projekteerimine</v>
          </cell>
          <cell r="F77" t="str">
            <v>Ehitusjärelevalve</v>
          </cell>
          <cell r="G77" t="str">
            <v>Avalikustamine</v>
          </cell>
          <cell r="H77" t="str">
            <v>Ettenägematud kulud</v>
          </cell>
        </row>
        <row r="78">
          <cell r="D78">
            <v>0.02</v>
          </cell>
          <cell r="E78">
            <v>0.1</v>
          </cell>
          <cell r="F78">
            <v>0.03</v>
          </cell>
          <cell r="G78">
            <v>0</v>
          </cell>
          <cell r="H78">
            <v>0.1</v>
          </cell>
        </row>
        <row r="79">
          <cell r="A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D80">
            <v>8008.2309191359827</v>
          </cell>
          <cell r="E80">
            <v>40041.154595679916</v>
          </cell>
          <cell r="F80">
            <v>12012.346378703969</v>
          </cell>
          <cell r="G80">
            <v>0</v>
          </cell>
          <cell r="H80">
            <v>40041.154595679916</v>
          </cell>
        </row>
        <row r="81">
          <cell r="A81">
            <v>0</v>
          </cell>
          <cell r="D81">
            <v>811844.12023445906</v>
          </cell>
          <cell r="E81">
            <v>4059220.6011722959</v>
          </cell>
          <cell r="F81">
            <v>1217766.1803516881</v>
          </cell>
          <cell r="G81">
            <v>0</v>
          </cell>
          <cell r="H81">
            <v>4059220.6011722959</v>
          </cell>
        </row>
        <row r="82">
          <cell r="A82">
            <v>0</v>
          </cell>
          <cell r="D82">
            <v>253277.15486916696</v>
          </cell>
          <cell r="E82">
            <v>1266385.774345835</v>
          </cell>
          <cell r="F82">
            <v>379915.73230375029</v>
          </cell>
          <cell r="G82">
            <v>0</v>
          </cell>
          <cell r="H82">
            <v>1266385.774345835</v>
          </cell>
        </row>
        <row r="83">
          <cell r="A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0</v>
          </cell>
          <cell r="D88">
            <v>1073129.506022762</v>
          </cell>
          <cell r="E88">
            <v>5365647.5301138107</v>
          </cell>
          <cell r="F88">
            <v>1609694.2590341424</v>
          </cell>
          <cell r="G88">
            <v>0</v>
          </cell>
          <cell r="H88">
            <v>5365647.5301138107</v>
          </cell>
        </row>
        <row r="90">
          <cell r="D90" t="str">
            <v>investeeringukulude jaotus</v>
          </cell>
        </row>
        <row r="91">
          <cell r="D91" t="str">
            <v>PIU</v>
          </cell>
          <cell r="E91" t="str">
            <v>Projekteerimine</v>
          </cell>
          <cell r="F91" t="str">
            <v>Ehitusjärelevalve</v>
          </cell>
          <cell r="G91" t="str">
            <v>Avalikustamine</v>
          </cell>
          <cell r="H91" t="str">
            <v>Ettenägematud kulud</v>
          </cell>
        </row>
        <row r="92">
          <cell r="D92">
            <v>0.02</v>
          </cell>
          <cell r="E92">
            <v>0.1</v>
          </cell>
          <cell r="F92">
            <v>0.03</v>
          </cell>
          <cell r="G92">
            <v>0</v>
          </cell>
          <cell r="H92">
            <v>0.1</v>
          </cell>
        </row>
        <row r="93">
          <cell r="A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0</v>
          </cell>
          <cell r="D94">
            <v>29457.740278409237</v>
          </cell>
          <cell r="E94">
            <v>147288.70139204618</v>
          </cell>
          <cell r="F94">
            <v>44186.610417613847</v>
          </cell>
          <cell r="G94">
            <v>0</v>
          </cell>
          <cell r="H94">
            <v>147288.70139204618</v>
          </cell>
        </row>
        <row r="95">
          <cell r="A95">
            <v>0</v>
          </cell>
          <cell r="D95">
            <v>2242950.2948327502</v>
          </cell>
          <cell r="E95">
            <v>11214751.47416375</v>
          </cell>
          <cell r="F95">
            <v>3364425.4422491244</v>
          </cell>
          <cell r="G95">
            <v>0</v>
          </cell>
          <cell r="H95">
            <v>11214751.47416375</v>
          </cell>
        </row>
        <row r="96">
          <cell r="A96">
            <v>0</v>
          </cell>
          <cell r="D96">
            <v>1713681.791904151</v>
          </cell>
          <cell r="E96">
            <v>8568408.9595207535</v>
          </cell>
          <cell r="F96">
            <v>2570522.6878562258</v>
          </cell>
          <cell r="G96">
            <v>0</v>
          </cell>
          <cell r="H96">
            <v>8568408.9595207535</v>
          </cell>
        </row>
        <row r="97">
          <cell r="A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D102">
            <v>3986089.8270153105</v>
          </cell>
          <cell r="E102">
            <v>19930449.135076549</v>
          </cell>
          <cell r="F102">
            <v>5979134.7405229639</v>
          </cell>
          <cell r="G102">
            <v>0</v>
          </cell>
          <cell r="H102">
            <v>19930449.135076549</v>
          </cell>
        </row>
        <row r="104">
          <cell r="D104" t="str">
            <v>investeeringukulude jaotus</v>
          </cell>
        </row>
        <row r="105">
          <cell r="D105" t="str">
            <v>PIU</v>
          </cell>
          <cell r="E105" t="str">
            <v>Projekteerimine</v>
          </cell>
          <cell r="F105" t="str">
            <v>Ehitusjärelevalve</v>
          </cell>
          <cell r="G105" t="str">
            <v>Avalikustamine</v>
          </cell>
          <cell r="H105" t="str">
            <v>Ettenägematud kulud</v>
          </cell>
        </row>
        <row r="106">
          <cell r="D106">
            <v>0.02</v>
          </cell>
          <cell r="E106">
            <v>0.1</v>
          </cell>
          <cell r="F106">
            <v>0.03</v>
          </cell>
          <cell r="G106">
            <v>0</v>
          </cell>
          <cell r="H106">
            <v>0.1</v>
          </cell>
        </row>
        <row r="107">
          <cell r="A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D109">
            <v>664272.99899192131</v>
          </cell>
          <cell r="E109">
            <v>3321364.9949596059</v>
          </cell>
          <cell r="F109">
            <v>996409.49848788173</v>
          </cell>
          <cell r="G109">
            <v>0</v>
          </cell>
          <cell r="H109">
            <v>3321364.9949596059</v>
          </cell>
        </row>
        <row r="110">
          <cell r="A110">
            <v>0</v>
          </cell>
          <cell r="D110">
            <v>698815.19493950123</v>
          </cell>
          <cell r="E110">
            <v>3494075.9746975061</v>
          </cell>
          <cell r="F110">
            <v>1048222.7924092517</v>
          </cell>
          <cell r="G110">
            <v>0</v>
          </cell>
          <cell r="H110">
            <v>3494075.9746975061</v>
          </cell>
        </row>
        <row r="111">
          <cell r="A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0</v>
          </cell>
          <cell r="D116">
            <v>1363088.1939314227</v>
          </cell>
          <cell r="E116">
            <v>6815440.9696571119</v>
          </cell>
          <cell r="F116">
            <v>2044632.2908971333</v>
          </cell>
          <cell r="G116">
            <v>0</v>
          </cell>
          <cell r="H116">
            <v>6815440.9696571119</v>
          </cell>
        </row>
      </sheetData>
      <sheetData sheetId="102" refreshError="1">
        <row r="37">
          <cell r="E37">
            <v>0</v>
          </cell>
        </row>
        <row r="55">
          <cell r="E55">
            <v>0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>
        <row r="41">
          <cell r="I41">
            <v>1</v>
          </cell>
          <cell r="J41">
            <v>2</v>
          </cell>
          <cell r="K41">
            <v>3</v>
          </cell>
          <cell r="L41">
            <v>4</v>
          </cell>
          <cell r="M41">
            <v>5</v>
          </cell>
          <cell r="N41">
            <v>6</v>
          </cell>
          <cell r="O41">
            <v>7</v>
          </cell>
          <cell r="P41">
            <v>8</v>
          </cell>
          <cell r="Q41">
            <v>9</v>
          </cell>
          <cell r="R41">
            <v>10</v>
          </cell>
          <cell r="S41">
            <v>11</v>
          </cell>
          <cell r="T41">
            <v>12</v>
          </cell>
          <cell r="U41">
            <v>13</v>
          </cell>
          <cell r="V41">
            <v>14</v>
          </cell>
          <cell r="W41">
            <v>15</v>
          </cell>
          <cell r="X41">
            <v>16</v>
          </cell>
          <cell r="Y41">
            <v>17</v>
          </cell>
          <cell r="Z41">
            <v>18</v>
          </cell>
          <cell r="AA41">
            <v>19</v>
          </cell>
          <cell r="AB41">
            <v>20</v>
          </cell>
          <cell r="AC41">
            <v>21</v>
          </cell>
          <cell r="AD41">
            <v>22</v>
          </cell>
          <cell r="AE41">
            <v>23</v>
          </cell>
          <cell r="AF41">
            <v>24</v>
          </cell>
          <cell r="AG41">
            <v>25</v>
          </cell>
          <cell r="AH41">
            <v>26</v>
          </cell>
          <cell r="AI41">
            <v>27</v>
          </cell>
          <cell r="AJ41">
            <v>28</v>
          </cell>
          <cell r="AK41">
            <v>29</v>
          </cell>
          <cell r="AL41">
            <v>30</v>
          </cell>
          <cell r="AM41">
            <v>31</v>
          </cell>
        </row>
      </sheetData>
      <sheetData sheetId="113"/>
      <sheetData sheetId="114"/>
      <sheetData sheetId="115"/>
      <sheetData sheetId="116" refreshError="1">
        <row r="5">
          <cell r="U5">
            <v>2039</v>
          </cell>
        </row>
        <row r="7">
          <cell r="A7" t="str">
            <v>A-1. Kaarlimäe II-astme pumpla ehitamine</v>
          </cell>
          <cell r="B7">
            <v>0</v>
          </cell>
          <cell r="C7">
            <v>0</v>
          </cell>
          <cell r="D7" t="str">
            <v>Tõrva</v>
          </cell>
          <cell r="E7">
            <v>0</v>
          </cell>
          <cell r="F7">
            <v>0</v>
          </cell>
          <cell r="G7">
            <v>0</v>
          </cell>
          <cell r="H7" t="e">
            <v>#DIV/0!</v>
          </cell>
          <cell r="I7">
            <v>-30</v>
          </cell>
          <cell r="J7">
            <v>2009</v>
          </cell>
          <cell r="K7" t="e">
            <v>#DIV/0!</v>
          </cell>
          <cell r="L7" t="e">
            <v>#DIV/0!</v>
          </cell>
          <cell r="M7">
            <v>2009</v>
          </cell>
          <cell r="N7" t="e">
            <v>#DIV/0!</v>
          </cell>
          <cell r="O7">
            <v>2009</v>
          </cell>
          <cell r="Q7" t="b">
            <v>0</v>
          </cell>
          <cell r="S7" t="str">
            <v>02009</v>
          </cell>
          <cell r="T7" t="str">
            <v>02009FALSE</v>
          </cell>
          <cell r="U7">
            <v>2009</v>
          </cell>
        </row>
        <row r="8">
          <cell r="A8" t="str">
            <v>B-2.1 Veevõrgu rajamine Õhne jõe vasakul kaldal</v>
          </cell>
          <cell r="B8">
            <v>0</v>
          </cell>
          <cell r="C8">
            <v>0</v>
          </cell>
          <cell r="D8" t="str">
            <v>Tõrva</v>
          </cell>
          <cell r="E8">
            <v>0</v>
          </cell>
          <cell r="F8">
            <v>0</v>
          </cell>
          <cell r="G8">
            <v>40</v>
          </cell>
          <cell r="H8">
            <v>0</v>
          </cell>
          <cell r="I8">
            <v>10</v>
          </cell>
          <cell r="J8">
            <v>2009</v>
          </cell>
          <cell r="K8">
            <v>0</v>
          </cell>
          <cell r="L8">
            <v>0</v>
          </cell>
          <cell r="M8">
            <v>2009</v>
          </cell>
          <cell r="N8">
            <v>0</v>
          </cell>
          <cell r="O8">
            <v>2049</v>
          </cell>
          <cell r="Q8" t="b">
            <v>0</v>
          </cell>
          <cell r="S8" t="str">
            <v>402009</v>
          </cell>
          <cell r="T8" t="str">
            <v>402009FALSE</v>
          </cell>
          <cell r="U8">
            <v>2049</v>
          </cell>
        </row>
        <row r="9">
          <cell r="A9" t="str">
            <v>B-2.2 Veevõrgu rajamine Õhne jõe paremal kaldal</v>
          </cell>
          <cell r="B9">
            <v>0</v>
          </cell>
          <cell r="C9">
            <v>0</v>
          </cell>
          <cell r="D9" t="str">
            <v>Tõrva</v>
          </cell>
          <cell r="E9">
            <v>0</v>
          </cell>
          <cell r="F9">
            <v>0</v>
          </cell>
          <cell r="G9">
            <v>40</v>
          </cell>
          <cell r="H9">
            <v>0</v>
          </cell>
          <cell r="I9">
            <v>10</v>
          </cell>
          <cell r="J9">
            <v>2009</v>
          </cell>
          <cell r="K9">
            <v>0</v>
          </cell>
          <cell r="L9">
            <v>0</v>
          </cell>
          <cell r="M9">
            <v>2009</v>
          </cell>
          <cell r="N9">
            <v>0</v>
          </cell>
          <cell r="O9">
            <v>2049</v>
          </cell>
          <cell r="Q9" t="b">
            <v>0</v>
          </cell>
          <cell r="S9" t="str">
            <v>402009</v>
          </cell>
          <cell r="T9" t="str">
            <v>402009FALSE</v>
          </cell>
          <cell r="U9">
            <v>2049</v>
          </cell>
        </row>
        <row r="10">
          <cell r="A10" t="str">
            <v>C-1.3 Riiska reoveepumpla rekonstrueerimine</v>
          </cell>
          <cell r="B10">
            <v>0</v>
          </cell>
          <cell r="C10">
            <v>0</v>
          </cell>
          <cell r="D10" t="str">
            <v>Tõrva</v>
          </cell>
          <cell r="E10">
            <v>0</v>
          </cell>
          <cell r="F10">
            <v>0</v>
          </cell>
          <cell r="G10">
            <v>40</v>
          </cell>
          <cell r="H10">
            <v>0</v>
          </cell>
          <cell r="I10">
            <v>10</v>
          </cell>
          <cell r="J10">
            <v>2009</v>
          </cell>
          <cell r="K10">
            <v>0</v>
          </cell>
          <cell r="L10">
            <v>0</v>
          </cell>
          <cell r="M10">
            <v>2009</v>
          </cell>
          <cell r="N10">
            <v>0</v>
          </cell>
          <cell r="O10">
            <v>2049</v>
          </cell>
          <cell r="Q10" t="b">
            <v>0</v>
          </cell>
          <cell r="S10" t="str">
            <v>402009</v>
          </cell>
          <cell r="T10" t="str">
            <v>402009FALSE</v>
          </cell>
          <cell r="U10">
            <v>2049</v>
          </cell>
        </row>
        <row r="11">
          <cell r="A11" t="str">
            <v>C-1.3 Õhne reoveepumpla rekonstrueerimine</v>
          </cell>
          <cell r="B11">
            <v>0</v>
          </cell>
          <cell r="C11">
            <v>0</v>
          </cell>
          <cell r="D11" t="str">
            <v>Tõrva</v>
          </cell>
          <cell r="E11">
            <v>0</v>
          </cell>
          <cell r="F11">
            <v>0</v>
          </cell>
          <cell r="G11">
            <v>40</v>
          </cell>
          <cell r="H11">
            <v>0</v>
          </cell>
          <cell r="I11">
            <v>10</v>
          </cell>
          <cell r="J11">
            <v>2009</v>
          </cell>
          <cell r="K11">
            <v>0</v>
          </cell>
          <cell r="L11">
            <v>0</v>
          </cell>
          <cell r="M11">
            <v>2009</v>
          </cell>
          <cell r="N11">
            <v>0</v>
          </cell>
          <cell r="O11">
            <v>2049</v>
          </cell>
          <cell r="Q11" t="b">
            <v>0</v>
          </cell>
          <cell r="S11" t="str">
            <v>402009</v>
          </cell>
          <cell r="T11" t="str">
            <v>402009FALSE</v>
          </cell>
          <cell r="U11">
            <v>2049</v>
          </cell>
        </row>
        <row r="12">
          <cell r="A12" t="str">
            <v>C-2.1 Kanalisatsioonitorustike rajamine Õhne jõe vasakul kaldal</v>
          </cell>
          <cell r="B12">
            <v>0</v>
          </cell>
          <cell r="C12">
            <v>0</v>
          </cell>
          <cell r="D12" t="str">
            <v>Tõrva</v>
          </cell>
          <cell r="E12">
            <v>0</v>
          </cell>
          <cell r="F12">
            <v>0</v>
          </cell>
          <cell r="G12">
            <v>40</v>
          </cell>
          <cell r="H12">
            <v>0</v>
          </cell>
          <cell r="I12">
            <v>10</v>
          </cell>
          <cell r="J12">
            <v>2009</v>
          </cell>
          <cell r="K12">
            <v>0</v>
          </cell>
          <cell r="L12">
            <v>0</v>
          </cell>
          <cell r="M12">
            <v>2009</v>
          </cell>
          <cell r="N12">
            <v>0</v>
          </cell>
          <cell r="O12">
            <v>2049</v>
          </cell>
          <cell r="Q12" t="b">
            <v>0</v>
          </cell>
          <cell r="S12" t="str">
            <v>402009</v>
          </cell>
          <cell r="T12" t="str">
            <v>402009FALSE</v>
          </cell>
          <cell r="U12">
            <v>2049</v>
          </cell>
        </row>
        <row r="13">
          <cell r="A13" t="str">
            <v>C-2.2 Kanalisatsioonitorustike rajamine Õhne jõe paremal kaldal</v>
          </cell>
          <cell r="B13">
            <v>0</v>
          </cell>
          <cell r="C13">
            <v>0</v>
          </cell>
          <cell r="D13" t="str">
            <v>Tõrva</v>
          </cell>
          <cell r="E13">
            <v>0</v>
          </cell>
          <cell r="F13">
            <v>0</v>
          </cell>
          <cell r="G13">
            <v>40</v>
          </cell>
          <cell r="H13">
            <v>0</v>
          </cell>
          <cell r="I13">
            <v>10</v>
          </cell>
          <cell r="J13">
            <v>2009</v>
          </cell>
          <cell r="K13">
            <v>0</v>
          </cell>
          <cell r="L13">
            <v>0</v>
          </cell>
          <cell r="M13">
            <v>2009</v>
          </cell>
          <cell r="N13">
            <v>0</v>
          </cell>
          <cell r="O13">
            <v>2049</v>
          </cell>
          <cell r="Q13" t="b">
            <v>0</v>
          </cell>
          <cell r="S13" t="str">
            <v>402009</v>
          </cell>
          <cell r="T13" t="str">
            <v>402009FALSE</v>
          </cell>
          <cell r="U13">
            <v>2049</v>
          </cell>
        </row>
        <row r="14">
          <cell r="A14" t="str">
            <v>C-2.3 Reoveepumplate rajamine Õhne jõe vasakul kaldal</v>
          </cell>
          <cell r="B14">
            <v>0</v>
          </cell>
          <cell r="C14">
            <v>0</v>
          </cell>
          <cell r="D14" t="str">
            <v>Tõrva</v>
          </cell>
          <cell r="E14">
            <v>0</v>
          </cell>
          <cell r="F14">
            <v>0</v>
          </cell>
          <cell r="G14">
            <v>40</v>
          </cell>
          <cell r="H14">
            <v>0</v>
          </cell>
          <cell r="I14">
            <v>10</v>
          </cell>
          <cell r="J14">
            <v>2009</v>
          </cell>
          <cell r="K14">
            <v>0</v>
          </cell>
          <cell r="L14">
            <v>0</v>
          </cell>
          <cell r="M14">
            <v>2009</v>
          </cell>
          <cell r="N14">
            <v>0</v>
          </cell>
          <cell r="O14">
            <v>2049</v>
          </cell>
          <cell r="Q14" t="b">
            <v>0</v>
          </cell>
          <cell r="S14" t="str">
            <v>402009</v>
          </cell>
          <cell r="T14" t="str">
            <v>402009FALSE</v>
          </cell>
          <cell r="U14">
            <v>2049</v>
          </cell>
        </row>
        <row r="15">
          <cell r="A15" t="str">
            <v>C-2.4 Reoveepumplate rajamine Õhne jõe paremal kaldal</v>
          </cell>
          <cell r="B15">
            <v>0</v>
          </cell>
          <cell r="C15">
            <v>0</v>
          </cell>
          <cell r="D15" t="str">
            <v>Tõrva</v>
          </cell>
          <cell r="E15">
            <v>0</v>
          </cell>
          <cell r="F15">
            <v>0</v>
          </cell>
          <cell r="G15">
            <v>40</v>
          </cell>
          <cell r="H15">
            <v>0</v>
          </cell>
          <cell r="I15">
            <v>10</v>
          </cell>
          <cell r="J15">
            <v>2009</v>
          </cell>
          <cell r="K15">
            <v>0</v>
          </cell>
          <cell r="L15">
            <v>0</v>
          </cell>
          <cell r="M15">
            <v>2009</v>
          </cell>
          <cell r="N15">
            <v>0</v>
          </cell>
          <cell r="O15">
            <v>2049</v>
          </cell>
          <cell r="Q15" t="b">
            <v>0</v>
          </cell>
          <cell r="S15" t="str">
            <v>402009</v>
          </cell>
          <cell r="T15" t="str">
            <v>402009FALSE</v>
          </cell>
          <cell r="U15">
            <v>2049</v>
          </cell>
        </row>
        <row r="16">
          <cell r="A16" t="str">
            <v>D-1 Olemasolevate biotiikide saneerimine</v>
          </cell>
          <cell r="B16">
            <v>0</v>
          </cell>
          <cell r="C16">
            <v>0</v>
          </cell>
          <cell r="D16" t="str">
            <v>Tõrva</v>
          </cell>
          <cell r="E16">
            <v>0</v>
          </cell>
          <cell r="F16">
            <v>0</v>
          </cell>
          <cell r="G16">
            <v>40</v>
          </cell>
          <cell r="H16">
            <v>0</v>
          </cell>
          <cell r="I16">
            <v>10</v>
          </cell>
          <cell r="J16">
            <v>2009</v>
          </cell>
          <cell r="K16">
            <v>0</v>
          </cell>
          <cell r="L16">
            <v>0</v>
          </cell>
          <cell r="M16">
            <v>2009</v>
          </cell>
          <cell r="N16">
            <v>0</v>
          </cell>
          <cell r="O16">
            <v>2049</v>
          </cell>
          <cell r="Q16" t="b">
            <v>0</v>
          </cell>
          <cell r="S16" t="str">
            <v>402009</v>
          </cell>
          <cell r="T16" t="str">
            <v>402009FALSE</v>
          </cell>
          <cell r="U16">
            <v>2049</v>
          </cell>
        </row>
        <row r="17">
          <cell r="A17" t="str">
            <v>D-2 Tõrva linna reoveepuhasti ehitus</v>
          </cell>
          <cell r="B17">
            <v>0</v>
          </cell>
          <cell r="C17">
            <v>0</v>
          </cell>
          <cell r="D17" t="str">
            <v>Tõrva</v>
          </cell>
          <cell r="E17">
            <v>0</v>
          </cell>
          <cell r="F17">
            <v>0</v>
          </cell>
          <cell r="G17">
            <v>40</v>
          </cell>
          <cell r="H17">
            <v>0</v>
          </cell>
          <cell r="I17">
            <v>10</v>
          </cell>
          <cell r="J17">
            <v>2009</v>
          </cell>
          <cell r="K17">
            <v>0</v>
          </cell>
          <cell r="L17">
            <v>0</v>
          </cell>
          <cell r="M17">
            <v>2009</v>
          </cell>
          <cell r="N17">
            <v>0</v>
          </cell>
          <cell r="O17">
            <v>2049</v>
          </cell>
          <cell r="Q17" t="b">
            <v>0</v>
          </cell>
          <cell r="S17" t="str">
            <v>402009</v>
          </cell>
          <cell r="T17" t="str">
            <v>402009FALSE</v>
          </cell>
          <cell r="U17">
            <v>2049</v>
          </cell>
        </row>
        <row r="18">
          <cell r="A18" t="str">
            <v>B-1.1 Veevõrgu rekonstrueerimine Kaarlimäe ja Vanamõisa piirkonnas</v>
          </cell>
          <cell r="B18">
            <v>0</v>
          </cell>
          <cell r="C18">
            <v>0</v>
          </cell>
          <cell r="D18" t="str">
            <v>Tõrva</v>
          </cell>
          <cell r="E18">
            <v>0</v>
          </cell>
          <cell r="F18">
            <v>0</v>
          </cell>
          <cell r="G18">
            <v>40</v>
          </cell>
          <cell r="H18">
            <v>0</v>
          </cell>
          <cell r="I18">
            <v>10</v>
          </cell>
          <cell r="J18">
            <v>2009</v>
          </cell>
          <cell r="K18">
            <v>0</v>
          </cell>
          <cell r="L18">
            <v>0</v>
          </cell>
          <cell r="M18">
            <v>2009</v>
          </cell>
          <cell r="N18">
            <v>0</v>
          </cell>
          <cell r="O18">
            <v>2049</v>
          </cell>
          <cell r="Q18" t="b">
            <v>0</v>
          </cell>
          <cell r="S18" t="str">
            <v>402009</v>
          </cell>
          <cell r="T18" t="str">
            <v>402009FALSE</v>
          </cell>
          <cell r="U18">
            <v>2049</v>
          </cell>
        </row>
        <row r="19">
          <cell r="A19" t="str">
            <v>C-1.1 Kanalisatsioonitorustike rekonstrueerimine Vanamõisa valgalas</v>
          </cell>
          <cell r="B19">
            <v>0</v>
          </cell>
          <cell r="C19">
            <v>0</v>
          </cell>
          <cell r="D19" t="str">
            <v>Tõrva</v>
          </cell>
          <cell r="E19">
            <v>0</v>
          </cell>
          <cell r="F19">
            <v>0</v>
          </cell>
          <cell r="G19">
            <v>40</v>
          </cell>
          <cell r="H19">
            <v>0</v>
          </cell>
          <cell r="I19">
            <v>10</v>
          </cell>
          <cell r="J19">
            <v>2009</v>
          </cell>
          <cell r="K19">
            <v>0</v>
          </cell>
          <cell r="L19">
            <v>0</v>
          </cell>
          <cell r="M19">
            <v>2009</v>
          </cell>
          <cell r="N19">
            <v>0</v>
          </cell>
          <cell r="O19">
            <v>2049</v>
          </cell>
          <cell r="Q19" t="b">
            <v>0</v>
          </cell>
          <cell r="S19" t="str">
            <v>402009</v>
          </cell>
          <cell r="T19" t="str">
            <v>402009FALSE</v>
          </cell>
          <cell r="U19">
            <v>2049</v>
          </cell>
        </row>
        <row r="20">
          <cell r="A20" t="str">
            <v>A-1. Kaarlimäe II-astme pumpla ehitamine</v>
          </cell>
          <cell r="B20">
            <v>0</v>
          </cell>
          <cell r="C20">
            <v>0</v>
          </cell>
          <cell r="D20" t="str">
            <v>Tõrva</v>
          </cell>
          <cell r="E20">
            <v>0</v>
          </cell>
          <cell r="F20">
            <v>0</v>
          </cell>
          <cell r="G20">
            <v>15</v>
          </cell>
          <cell r="H20">
            <v>0</v>
          </cell>
          <cell r="I20">
            <v>0</v>
          </cell>
          <cell r="J20">
            <v>2024</v>
          </cell>
          <cell r="K20">
            <v>0</v>
          </cell>
          <cell r="L20">
            <v>0</v>
          </cell>
          <cell r="M20">
            <v>2009</v>
          </cell>
          <cell r="N20">
            <v>0</v>
          </cell>
          <cell r="O20">
            <v>2039</v>
          </cell>
          <cell r="Q20" t="b">
            <v>0</v>
          </cell>
          <cell r="S20" t="str">
            <v>152009</v>
          </cell>
          <cell r="T20" t="str">
            <v>152009FALSE</v>
          </cell>
          <cell r="U20">
            <v>2024</v>
          </cell>
        </row>
        <row r="21">
          <cell r="A21" t="str">
            <v>B-2.1 Veevõrgu rajamine Õhne jõe vasakul kaldal</v>
          </cell>
          <cell r="B21">
            <v>0</v>
          </cell>
          <cell r="C21">
            <v>0</v>
          </cell>
          <cell r="D21" t="str">
            <v>Tõrva</v>
          </cell>
          <cell r="E21">
            <v>0</v>
          </cell>
          <cell r="F21">
            <v>0</v>
          </cell>
          <cell r="G21">
            <v>15</v>
          </cell>
          <cell r="H21">
            <v>0</v>
          </cell>
          <cell r="I21">
            <v>0</v>
          </cell>
          <cell r="J21">
            <v>2024</v>
          </cell>
          <cell r="K21">
            <v>0</v>
          </cell>
          <cell r="L21">
            <v>0</v>
          </cell>
          <cell r="M21">
            <v>2009</v>
          </cell>
          <cell r="N21">
            <v>0</v>
          </cell>
          <cell r="O21">
            <v>2039</v>
          </cell>
          <cell r="Q21" t="b">
            <v>0</v>
          </cell>
          <cell r="S21" t="str">
            <v>152009</v>
          </cell>
          <cell r="T21" t="str">
            <v>152009FALSE</v>
          </cell>
          <cell r="U21">
            <v>2024</v>
          </cell>
        </row>
        <row r="22">
          <cell r="A22" t="str">
            <v>B-2.2 Veevõrgu rajamine Õhne jõe paremal kaldal</v>
          </cell>
          <cell r="B22">
            <v>0</v>
          </cell>
          <cell r="C22">
            <v>0</v>
          </cell>
          <cell r="D22" t="str">
            <v>Tõrva</v>
          </cell>
          <cell r="E22">
            <v>0</v>
          </cell>
          <cell r="F22">
            <v>0</v>
          </cell>
          <cell r="G22">
            <v>15</v>
          </cell>
          <cell r="H22">
            <v>0</v>
          </cell>
          <cell r="I22">
            <v>0</v>
          </cell>
          <cell r="J22">
            <v>2024</v>
          </cell>
          <cell r="K22">
            <v>0</v>
          </cell>
          <cell r="L22">
            <v>0</v>
          </cell>
          <cell r="M22">
            <v>2009</v>
          </cell>
          <cell r="N22">
            <v>0</v>
          </cell>
          <cell r="O22">
            <v>2039</v>
          </cell>
          <cell r="Q22" t="b">
            <v>0</v>
          </cell>
          <cell r="S22" t="str">
            <v>152009</v>
          </cell>
          <cell r="T22" t="str">
            <v>152009FALSE</v>
          </cell>
          <cell r="U22">
            <v>2024</v>
          </cell>
        </row>
        <row r="23">
          <cell r="A23" t="str">
            <v>C-1.3 Riiska reoveepumpla rekonstrueerimine</v>
          </cell>
          <cell r="B23">
            <v>0</v>
          </cell>
          <cell r="C23">
            <v>0</v>
          </cell>
          <cell r="D23" t="str">
            <v>Tõrva</v>
          </cell>
          <cell r="E23">
            <v>0</v>
          </cell>
          <cell r="F23">
            <v>0</v>
          </cell>
          <cell r="G23">
            <v>15</v>
          </cell>
          <cell r="H23">
            <v>0</v>
          </cell>
          <cell r="I23">
            <v>0</v>
          </cell>
          <cell r="J23">
            <v>2024</v>
          </cell>
          <cell r="K23">
            <v>0</v>
          </cell>
          <cell r="L23">
            <v>0</v>
          </cell>
          <cell r="M23">
            <v>2009</v>
          </cell>
          <cell r="N23">
            <v>0</v>
          </cell>
          <cell r="O23">
            <v>2039</v>
          </cell>
          <cell r="Q23" t="b">
            <v>0</v>
          </cell>
          <cell r="S23" t="str">
            <v>152009</v>
          </cell>
          <cell r="T23" t="str">
            <v>152009FALSE</v>
          </cell>
          <cell r="U23">
            <v>2024</v>
          </cell>
        </row>
        <row r="24">
          <cell r="A24" t="str">
            <v>C-1.3 Õhne reoveepumpla rekonstrueerimine</v>
          </cell>
          <cell r="B24">
            <v>0</v>
          </cell>
          <cell r="C24">
            <v>0</v>
          </cell>
          <cell r="D24" t="str">
            <v>Tõrva</v>
          </cell>
          <cell r="E24">
            <v>0</v>
          </cell>
          <cell r="F24">
            <v>0</v>
          </cell>
          <cell r="G24">
            <v>15</v>
          </cell>
          <cell r="H24">
            <v>0</v>
          </cell>
          <cell r="I24">
            <v>0</v>
          </cell>
          <cell r="J24">
            <v>2024</v>
          </cell>
          <cell r="K24">
            <v>0</v>
          </cell>
          <cell r="L24">
            <v>0</v>
          </cell>
          <cell r="M24">
            <v>2009</v>
          </cell>
          <cell r="N24">
            <v>0</v>
          </cell>
          <cell r="O24">
            <v>2039</v>
          </cell>
          <cell r="Q24" t="b">
            <v>0</v>
          </cell>
          <cell r="S24" t="str">
            <v>152009</v>
          </cell>
          <cell r="T24" t="str">
            <v>152009FALSE</v>
          </cell>
          <cell r="U24">
            <v>2024</v>
          </cell>
        </row>
        <row r="25">
          <cell r="A25" t="str">
            <v>C-2.1 Kanalisatsioonitorustike rajamine Õhne jõe vasakul kaldal</v>
          </cell>
          <cell r="B25">
            <v>0</v>
          </cell>
          <cell r="C25">
            <v>0</v>
          </cell>
          <cell r="D25" t="str">
            <v>Tõrva</v>
          </cell>
          <cell r="E25">
            <v>0</v>
          </cell>
          <cell r="F25">
            <v>0</v>
          </cell>
          <cell r="G25">
            <v>15</v>
          </cell>
          <cell r="H25">
            <v>0</v>
          </cell>
          <cell r="I25">
            <v>0</v>
          </cell>
          <cell r="J25">
            <v>2024</v>
          </cell>
          <cell r="K25">
            <v>0</v>
          </cell>
          <cell r="L25">
            <v>0</v>
          </cell>
          <cell r="M25">
            <v>2009</v>
          </cell>
          <cell r="N25">
            <v>0</v>
          </cell>
          <cell r="O25">
            <v>2039</v>
          </cell>
          <cell r="Q25" t="b">
            <v>0</v>
          </cell>
          <cell r="S25" t="str">
            <v>152009</v>
          </cell>
          <cell r="T25" t="str">
            <v>152009FALSE</v>
          </cell>
          <cell r="U25">
            <v>2024</v>
          </cell>
        </row>
        <row r="26">
          <cell r="A26" t="str">
            <v>C-2.2 Kanalisatsioonitorustike rajamine Õhne jõe paremal kaldal</v>
          </cell>
          <cell r="B26">
            <v>0</v>
          </cell>
          <cell r="C26">
            <v>0</v>
          </cell>
          <cell r="D26" t="str">
            <v>Tõrva</v>
          </cell>
          <cell r="E26">
            <v>0</v>
          </cell>
          <cell r="F26">
            <v>0</v>
          </cell>
          <cell r="G26">
            <v>15</v>
          </cell>
          <cell r="H26">
            <v>0</v>
          </cell>
          <cell r="I26">
            <v>0</v>
          </cell>
          <cell r="J26">
            <v>2024</v>
          </cell>
          <cell r="K26">
            <v>0</v>
          </cell>
          <cell r="L26">
            <v>0</v>
          </cell>
          <cell r="M26">
            <v>2009</v>
          </cell>
          <cell r="N26">
            <v>0</v>
          </cell>
          <cell r="O26">
            <v>2039</v>
          </cell>
          <cell r="Q26" t="b">
            <v>0</v>
          </cell>
          <cell r="S26" t="str">
            <v>152009</v>
          </cell>
          <cell r="T26" t="str">
            <v>152009FALSE</v>
          </cell>
          <cell r="U26">
            <v>2024</v>
          </cell>
        </row>
        <row r="27">
          <cell r="A27" t="str">
            <v>C-2.3 Reoveepumplate rajamine Õhne jõe vasakul kaldal</v>
          </cell>
          <cell r="B27">
            <v>0</v>
          </cell>
          <cell r="C27">
            <v>0</v>
          </cell>
          <cell r="D27" t="str">
            <v>Tõrva</v>
          </cell>
          <cell r="E27">
            <v>0</v>
          </cell>
          <cell r="F27">
            <v>0</v>
          </cell>
          <cell r="G27">
            <v>15</v>
          </cell>
          <cell r="H27">
            <v>0</v>
          </cell>
          <cell r="I27">
            <v>0</v>
          </cell>
          <cell r="J27">
            <v>2024</v>
          </cell>
          <cell r="K27">
            <v>0</v>
          </cell>
          <cell r="L27">
            <v>0</v>
          </cell>
          <cell r="M27">
            <v>2009</v>
          </cell>
          <cell r="N27">
            <v>0</v>
          </cell>
          <cell r="O27">
            <v>2039</v>
          </cell>
          <cell r="Q27" t="b">
            <v>0</v>
          </cell>
          <cell r="S27" t="str">
            <v>152009</v>
          </cell>
          <cell r="T27" t="str">
            <v>152009FALSE</v>
          </cell>
          <cell r="U27">
            <v>2024</v>
          </cell>
        </row>
        <row r="28">
          <cell r="A28" t="str">
            <v>C-2.4 Reoveepumplate rajamine Õhne jõe paremal kaldal</v>
          </cell>
          <cell r="B28">
            <v>0</v>
          </cell>
          <cell r="C28">
            <v>0</v>
          </cell>
          <cell r="D28" t="str">
            <v>Tõrva</v>
          </cell>
          <cell r="E28">
            <v>0</v>
          </cell>
          <cell r="F28">
            <v>0</v>
          </cell>
          <cell r="G28">
            <v>15</v>
          </cell>
          <cell r="H28">
            <v>0</v>
          </cell>
          <cell r="I28">
            <v>0</v>
          </cell>
          <cell r="J28">
            <v>2024</v>
          </cell>
          <cell r="K28">
            <v>0</v>
          </cell>
          <cell r="L28">
            <v>0</v>
          </cell>
          <cell r="M28">
            <v>2009</v>
          </cell>
          <cell r="N28">
            <v>0</v>
          </cell>
          <cell r="O28">
            <v>2039</v>
          </cell>
          <cell r="Q28" t="b">
            <v>0</v>
          </cell>
          <cell r="S28" t="str">
            <v>152009</v>
          </cell>
          <cell r="T28" t="str">
            <v>152009FALSE</v>
          </cell>
          <cell r="U28">
            <v>2024</v>
          </cell>
        </row>
        <row r="29">
          <cell r="A29" t="str">
            <v>D-1 Olemasolevate biotiikide saneerimine</v>
          </cell>
          <cell r="B29">
            <v>0</v>
          </cell>
          <cell r="C29">
            <v>0</v>
          </cell>
          <cell r="D29" t="str">
            <v>Tõrva</v>
          </cell>
          <cell r="E29">
            <v>0</v>
          </cell>
          <cell r="F29">
            <v>0</v>
          </cell>
          <cell r="G29">
            <v>15</v>
          </cell>
          <cell r="H29">
            <v>0</v>
          </cell>
          <cell r="I29">
            <v>0</v>
          </cell>
          <cell r="J29">
            <v>2024</v>
          </cell>
          <cell r="K29">
            <v>0</v>
          </cell>
          <cell r="L29">
            <v>0</v>
          </cell>
          <cell r="M29">
            <v>2009</v>
          </cell>
          <cell r="N29">
            <v>0</v>
          </cell>
          <cell r="O29">
            <v>2039</v>
          </cell>
          <cell r="Q29" t="b">
            <v>0</v>
          </cell>
          <cell r="S29" t="str">
            <v>152009</v>
          </cell>
          <cell r="T29" t="str">
            <v>152009FALSE</v>
          </cell>
          <cell r="U29">
            <v>2024</v>
          </cell>
        </row>
        <row r="30">
          <cell r="A30" t="str">
            <v>D-2 Tõrva linna reoveepuhasti ehitus</v>
          </cell>
          <cell r="B30">
            <v>0</v>
          </cell>
          <cell r="C30">
            <v>0</v>
          </cell>
          <cell r="D30" t="str">
            <v>Tõrva</v>
          </cell>
          <cell r="E30">
            <v>0</v>
          </cell>
          <cell r="F30">
            <v>0</v>
          </cell>
          <cell r="G30">
            <v>15</v>
          </cell>
          <cell r="H30">
            <v>0</v>
          </cell>
          <cell r="I30">
            <v>0</v>
          </cell>
          <cell r="J30">
            <v>2024</v>
          </cell>
          <cell r="K30">
            <v>0</v>
          </cell>
          <cell r="L30">
            <v>0</v>
          </cell>
          <cell r="M30">
            <v>2009</v>
          </cell>
          <cell r="N30">
            <v>0</v>
          </cell>
          <cell r="O30">
            <v>2039</v>
          </cell>
          <cell r="Q30" t="b">
            <v>0</v>
          </cell>
          <cell r="S30" t="str">
            <v>152009</v>
          </cell>
          <cell r="T30" t="str">
            <v>152009FALSE</v>
          </cell>
          <cell r="U30">
            <v>2024</v>
          </cell>
        </row>
        <row r="31">
          <cell r="A31" t="str">
            <v>B-1.1 Veevõrgu rekonstrueerimine Kaarlimäe ja Vanamõisa piirkonnas</v>
          </cell>
          <cell r="B31">
            <v>0</v>
          </cell>
          <cell r="C31">
            <v>0</v>
          </cell>
          <cell r="D31" t="str">
            <v>Tõrva</v>
          </cell>
          <cell r="E31">
            <v>0</v>
          </cell>
          <cell r="F31">
            <v>0</v>
          </cell>
          <cell r="G31">
            <v>15</v>
          </cell>
          <cell r="H31">
            <v>0</v>
          </cell>
          <cell r="I31">
            <v>0</v>
          </cell>
          <cell r="J31">
            <v>2024</v>
          </cell>
          <cell r="K31">
            <v>0</v>
          </cell>
          <cell r="L31">
            <v>0</v>
          </cell>
          <cell r="M31">
            <v>2009</v>
          </cell>
          <cell r="N31">
            <v>0</v>
          </cell>
          <cell r="O31">
            <v>2039</v>
          </cell>
          <cell r="Q31" t="b">
            <v>0</v>
          </cell>
          <cell r="S31" t="str">
            <v>152009</v>
          </cell>
          <cell r="T31" t="str">
            <v>152009FALSE</v>
          </cell>
          <cell r="U31">
            <v>2024</v>
          </cell>
        </row>
        <row r="32">
          <cell r="A32" t="str">
            <v>C-1.1 Kanalisatsioonitorustike rekonstrueerimine Vanamõisa valgalas</v>
          </cell>
          <cell r="B32">
            <v>0</v>
          </cell>
          <cell r="C32">
            <v>0</v>
          </cell>
          <cell r="D32" t="str">
            <v>Tõrva</v>
          </cell>
          <cell r="E32">
            <v>0</v>
          </cell>
          <cell r="F32">
            <v>0</v>
          </cell>
          <cell r="G32">
            <v>15</v>
          </cell>
          <cell r="H32">
            <v>0</v>
          </cell>
          <cell r="I32">
            <v>0</v>
          </cell>
          <cell r="J32">
            <v>2024</v>
          </cell>
          <cell r="K32">
            <v>0</v>
          </cell>
          <cell r="L32">
            <v>0</v>
          </cell>
          <cell r="M32">
            <v>2009</v>
          </cell>
          <cell r="N32">
            <v>0</v>
          </cell>
          <cell r="O32">
            <v>2039</v>
          </cell>
          <cell r="Q32" t="b">
            <v>0</v>
          </cell>
          <cell r="S32" t="str">
            <v>152009</v>
          </cell>
          <cell r="T32" t="str">
            <v>152009FALSE</v>
          </cell>
          <cell r="U32">
            <v>2024</v>
          </cell>
        </row>
        <row r="33">
          <cell r="A33" t="str">
            <v>A-1. Kaarlimäe II-astme pumpla ehitamine</v>
          </cell>
          <cell r="B33">
            <v>0</v>
          </cell>
          <cell r="C33">
            <v>0.53</v>
          </cell>
          <cell r="D33" t="str">
            <v>Tõrva</v>
          </cell>
          <cell r="E33">
            <v>0</v>
          </cell>
          <cell r="F33">
            <v>0</v>
          </cell>
          <cell r="G33">
            <v>0</v>
          </cell>
          <cell r="H33" t="e">
            <v>#DIV/0!</v>
          </cell>
          <cell r="I33">
            <v>-29</v>
          </cell>
          <cell r="J33">
            <v>2010</v>
          </cell>
          <cell r="K33" t="e">
            <v>#DIV/0!</v>
          </cell>
          <cell r="L33" t="e">
            <v>#DIV/0!</v>
          </cell>
          <cell r="M33">
            <v>2010</v>
          </cell>
          <cell r="N33" t="e">
            <v>#DIV/0!</v>
          </cell>
          <cell r="O33">
            <v>2010</v>
          </cell>
          <cell r="Q33" t="b">
            <v>0</v>
          </cell>
          <cell r="S33" t="str">
            <v>02010</v>
          </cell>
          <cell r="T33" t="str">
            <v>02010FALSE</v>
          </cell>
          <cell r="U33">
            <v>2010</v>
          </cell>
        </row>
        <row r="34">
          <cell r="A34" t="str">
            <v>B-2.1 Veevõrgu rajamine Õhne jõe vasakul kaldal</v>
          </cell>
          <cell r="B34">
            <v>0</v>
          </cell>
          <cell r="C34">
            <v>0.53</v>
          </cell>
          <cell r="D34" t="str">
            <v>Tõrva</v>
          </cell>
          <cell r="E34">
            <v>0</v>
          </cell>
          <cell r="F34">
            <v>0</v>
          </cell>
          <cell r="G34">
            <v>40</v>
          </cell>
          <cell r="H34">
            <v>0</v>
          </cell>
          <cell r="I34">
            <v>11</v>
          </cell>
          <cell r="J34">
            <v>2010</v>
          </cell>
          <cell r="K34">
            <v>0</v>
          </cell>
          <cell r="L34">
            <v>0</v>
          </cell>
          <cell r="M34">
            <v>2010</v>
          </cell>
          <cell r="N34">
            <v>0</v>
          </cell>
          <cell r="O34">
            <v>2050</v>
          </cell>
          <cell r="Q34" t="b">
            <v>0</v>
          </cell>
          <cell r="S34" t="str">
            <v>402010</v>
          </cell>
          <cell r="T34" t="str">
            <v>402010FALSE</v>
          </cell>
          <cell r="U34">
            <v>2050</v>
          </cell>
        </row>
        <row r="35">
          <cell r="A35" t="str">
            <v>B-2.2 Veevõrgu rajamine Õhne jõe paremal kaldal</v>
          </cell>
          <cell r="B35">
            <v>0</v>
          </cell>
          <cell r="C35">
            <v>0.53</v>
          </cell>
          <cell r="D35" t="str">
            <v>Tõrva</v>
          </cell>
          <cell r="E35">
            <v>0</v>
          </cell>
          <cell r="F35">
            <v>0</v>
          </cell>
          <cell r="G35">
            <v>40</v>
          </cell>
          <cell r="H35">
            <v>0</v>
          </cell>
          <cell r="I35">
            <v>11</v>
          </cell>
          <cell r="J35">
            <v>2010</v>
          </cell>
          <cell r="K35">
            <v>0</v>
          </cell>
          <cell r="L35">
            <v>0</v>
          </cell>
          <cell r="M35">
            <v>2010</v>
          </cell>
          <cell r="N35">
            <v>0</v>
          </cell>
          <cell r="O35">
            <v>2050</v>
          </cell>
          <cell r="Q35" t="b">
            <v>0</v>
          </cell>
          <cell r="S35" t="str">
            <v>402010</v>
          </cell>
          <cell r="T35" t="str">
            <v>402010FALSE</v>
          </cell>
          <cell r="U35">
            <v>2050</v>
          </cell>
        </row>
        <row r="36">
          <cell r="A36" t="str">
            <v>C-1.3 Riiska reoveepumpla rekonstrueerimine</v>
          </cell>
          <cell r="B36">
            <v>0</v>
          </cell>
          <cell r="C36">
            <v>0.53</v>
          </cell>
          <cell r="D36" t="str">
            <v>Tõrva</v>
          </cell>
          <cell r="E36">
            <v>0</v>
          </cell>
          <cell r="F36">
            <v>0</v>
          </cell>
          <cell r="G36">
            <v>40</v>
          </cell>
          <cell r="H36">
            <v>0</v>
          </cell>
          <cell r="I36">
            <v>11</v>
          </cell>
          <cell r="J36">
            <v>2010</v>
          </cell>
          <cell r="K36">
            <v>0</v>
          </cell>
          <cell r="L36">
            <v>0</v>
          </cell>
          <cell r="M36">
            <v>2010</v>
          </cell>
          <cell r="N36">
            <v>0</v>
          </cell>
          <cell r="O36">
            <v>2050</v>
          </cell>
          <cell r="Q36" t="b">
            <v>0</v>
          </cell>
          <cell r="S36" t="str">
            <v>402010</v>
          </cell>
          <cell r="T36" t="str">
            <v>402010FALSE</v>
          </cell>
          <cell r="U36">
            <v>2050</v>
          </cell>
        </row>
        <row r="37">
          <cell r="A37" t="str">
            <v>C-1.3 Õhne reoveepumpla rekonstrueerimine</v>
          </cell>
          <cell r="B37">
            <v>0</v>
          </cell>
          <cell r="C37">
            <v>0.53</v>
          </cell>
          <cell r="D37" t="str">
            <v>Tõrva</v>
          </cell>
          <cell r="E37">
            <v>0</v>
          </cell>
          <cell r="F37">
            <v>0</v>
          </cell>
          <cell r="G37">
            <v>40</v>
          </cell>
          <cell r="H37">
            <v>0</v>
          </cell>
          <cell r="I37">
            <v>11</v>
          </cell>
          <cell r="J37">
            <v>2010</v>
          </cell>
          <cell r="K37">
            <v>0</v>
          </cell>
          <cell r="L37">
            <v>0</v>
          </cell>
          <cell r="M37">
            <v>2010</v>
          </cell>
          <cell r="N37">
            <v>0</v>
          </cell>
          <cell r="O37">
            <v>2050</v>
          </cell>
          <cell r="Q37" t="b">
            <v>0</v>
          </cell>
          <cell r="S37" t="str">
            <v>402010</v>
          </cell>
          <cell r="T37" t="str">
            <v>402010FALSE</v>
          </cell>
          <cell r="U37">
            <v>2050</v>
          </cell>
        </row>
        <row r="38">
          <cell r="A38" t="str">
            <v>C-2.1 Kanalisatsioonitorustike rajamine Õhne jõe vasakul kaldal</v>
          </cell>
          <cell r="B38">
            <v>0</v>
          </cell>
          <cell r="C38">
            <v>0.53</v>
          </cell>
          <cell r="D38" t="str">
            <v>Tõrva</v>
          </cell>
          <cell r="E38">
            <v>0</v>
          </cell>
          <cell r="F38">
            <v>0</v>
          </cell>
          <cell r="G38">
            <v>40</v>
          </cell>
          <cell r="H38">
            <v>0</v>
          </cell>
          <cell r="I38">
            <v>11</v>
          </cell>
          <cell r="J38">
            <v>2010</v>
          </cell>
          <cell r="K38">
            <v>0</v>
          </cell>
          <cell r="L38">
            <v>0</v>
          </cell>
          <cell r="M38">
            <v>2010</v>
          </cell>
          <cell r="N38">
            <v>0</v>
          </cell>
          <cell r="O38">
            <v>2050</v>
          </cell>
          <cell r="Q38" t="b">
            <v>0</v>
          </cell>
          <cell r="S38" t="str">
            <v>402010</v>
          </cell>
          <cell r="T38" t="str">
            <v>402010FALSE</v>
          </cell>
          <cell r="U38">
            <v>2050</v>
          </cell>
        </row>
        <row r="39">
          <cell r="A39" t="str">
            <v>C-2.2 Kanalisatsioonitorustike rajamine Õhne jõe paremal kaldal</v>
          </cell>
          <cell r="B39">
            <v>0</v>
          </cell>
          <cell r="C39">
            <v>0.53</v>
          </cell>
          <cell r="D39" t="str">
            <v>Tõrva</v>
          </cell>
          <cell r="E39">
            <v>0</v>
          </cell>
          <cell r="F39">
            <v>0</v>
          </cell>
          <cell r="G39">
            <v>40</v>
          </cell>
          <cell r="H39">
            <v>0</v>
          </cell>
          <cell r="I39">
            <v>11</v>
          </cell>
          <cell r="J39">
            <v>2010</v>
          </cell>
          <cell r="K39">
            <v>0</v>
          </cell>
          <cell r="L39">
            <v>0</v>
          </cell>
          <cell r="M39">
            <v>2010</v>
          </cell>
          <cell r="N39">
            <v>0</v>
          </cell>
          <cell r="O39">
            <v>2050</v>
          </cell>
          <cell r="Q39" t="b">
            <v>0</v>
          </cell>
          <cell r="S39" t="str">
            <v>402010</v>
          </cell>
          <cell r="T39" t="str">
            <v>402010FALSE</v>
          </cell>
          <cell r="U39">
            <v>2050</v>
          </cell>
        </row>
        <row r="40">
          <cell r="A40" t="str">
            <v>C-2.3 Reoveepumplate rajamine Õhne jõe vasakul kaldal</v>
          </cell>
          <cell r="B40">
            <v>0</v>
          </cell>
          <cell r="C40">
            <v>0.53</v>
          </cell>
          <cell r="D40" t="str">
            <v>Tõrva</v>
          </cell>
          <cell r="E40">
            <v>0</v>
          </cell>
          <cell r="F40">
            <v>0</v>
          </cell>
          <cell r="G40">
            <v>40</v>
          </cell>
          <cell r="H40">
            <v>0</v>
          </cell>
          <cell r="I40">
            <v>11</v>
          </cell>
          <cell r="J40">
            <v>2010</v>
          </cell>
          <cell r="K40">
            <v>0</v>
          </cell>
          <cell r="L40">
            <v>0</v>
          </cell>
          <cell r="M40">
            <v>2010</v>
          </cell>
          <cell r="N40">
            <v>0</v>
          </cell>
          <cell r="O40">
            <v>2050</v>
          </cell>
          <cell r="Q40" t="b">
            <v>0</v>
          </cell>
          <cell r="S40" t="str">
            <v>402010</v>
          </cell>
          <cell r="T40" t="str">
            <v>402010FALSE</v>
          </cell>
          <cell r="U40">
            <v>2050</v>
          </cell>
        </row>
        <row r="41">
          <cell r="A41" t="str">
            <v>C-2.4 Reoveepumplate rajamine Õhne jõe paremal kaldal</v>
          </cell>
          <cell r="B41">
            <v>0</v>
          </cell>
          <cell r="C41">
            <v>0.53</v>
          </cell>
          <cell r="D41" t="str">
            <v>Tõrva</v>
          </cell>
          <cell r="E41">
            <v>0</v>
          </cell>
          <cell r="F41">
            <v>0</v>
          </cell>
          <cell r="G41">
            <v>40</v>
          </cell>
          <cell r="H41">
            <v>0</v>
          </cell>
          <cell r="I41">
            <v>11</v>
          </cell>
          <cell r="J41">
            <v>2010</v>
          </cell>
          <cell r="K41">
            <v>0</v>
          </cell>
          <cell r="L41">
            <v>0</v>
          </cell>
          <cell r="M41">
            <v>2010</v>
          </cell>
          <cell r="N41">
            <v>0</v>
          </cell>
          <cell r="O41">
            <v>2050</v>
          </cell>
          <cell r="Q41" t="b">
            <v>0</v>
          </cell>
          <cell r="S41" t="str">
            <v>402010</v>
          </cell>
          <cell r="T41" t="str">
            <v>402010FALSE</v>
          </cell>
          <cell r="U41">
            <v>2050</v>
          </cell>
        </row>
        <row r="42">
          <cell r="A42" t="str">
            <v>D-1 Olemasolevate biotiikide saneerimine</v>
          </cell>
          <cell r="B42">
            <v>0</v>
          </cell>
          <cell r="C42">
            <v>0.53</v>
          </cell>
          <cell r="D42" t="str">
            <v>Tõrva</v>
          </cell>
          <cell r="E42">
            <v>0</v>
          </cell>
          <cell r="F42">
            <v>0</v>
          </cell>
          <cell r="G42">
            <v>40</v>
          </cell>
          <cell r="H42">
            <v>0</v>
          </cell>
          <cell r="I42">
            <v>11</v>
          </cell>
          <cell r="J42">
            <v>2010</v>
          </cell>
          <cell r="K42">
            <v>0</v>
          </cell>
          <cell r="L42">
            <v>0</v>
          </cell>
          <cell r="M42">
            <v>2010</v>
          </cell>
          <cell r="N42">
            <v>0</v>
          </cell>
          <cell r="O42">
            <v>2050</v>
          </cell>
          <cell r="Q42" t="b">
            <v>0</v>
          </cell>
          <cell r="S42" t="str">
            <v>402010</v>
          </cell>
          <cell r="T42" t="str">
            <v>402010FALSE</v>
          </cell>
          <cell r="U42">
            <v>2050</v>
          </cell>
        </row>
        <row r="43">
          <cell r="A43" t="str">
            <v>D-2 Tõrva linna reoveepuhasti ehitus</v>
          </cell>
          <cell r="B43">
            <v>0</v>
          </cell>
          <cell r="C43">
            <v>0.53</v>
          </cell>
          <cell r="D43" t="str">
            <v>Tõrva</v>
          </cell>
          <cell r="E43">
            <v>0</v>
          </cell>
          <cell r="F43">
            <v>0</v>
          </cell>
          <cell r="G43">
            <v>40</v>
          </cell>
          <cell r="H43">
            <v>0</v>
          </cell>
          <cell r="I43">
            <v>11</v>
          </cell>
          <cell r="J43">
            <v>2010</v>
          </cell>
          <cell r="K43">
            <v>0</v>
          </cell>
          <cell r="L43">
            <v>0</v>
          </cell>
          <cell r="M43">
            <v>2010</v>
          </cell>
          <cell r="N43">
            <v>0</v>
          </cell>
          <cell r="O43">
            <v>2050</v>
          </cell>
          <cell r="Q43" t="b">
            <v>0</v>
          </cell>
          <cell r="S43" t="str">
            <v>402010</v>
          </cell>
          <cell r="T43" t="str">
            <v>402010FALSE</v>
          </cell>
          <cell r="U43">
            <v>2050</v>
          </cell>
        </row>
        <row r="44">
          <cell r="A44" t="str">
            <v>B-1.1 Veevõrgu rekonstrueerimine Kaarlimäe ja Vanamõisa piirkonnas</v>
          </cell>
          <cell r="B44">
            <v>0</v>
          </cell>
          <cell r="C44">
            <v>0.53</v>
          </cell>
          <cell r="D44" t="str">
            <v>Tõrva</v>
          </cell>
          <cell r="E44">
            <v>0</v>
          </cell>
          <cell r="F44">
            <v>0</v>
          </cell>
          <cell r="G44">
            <v>40</v>
          </cell>
          <cell r="H44">
            <v>0</v>
          </cell>
          <cell r="I44">
            <v>11</v>
          </cell>
          <cell r="J44">
            <v>2010</v>
          </cell>
          <cell r="K44">
            <v>0</v>
          </cell>
          <cell r="L44">
            <v>0</v>
          </cell>
          <cell r="M44">
            <v>2010</v>
          </cell>
          <cell r="N44">
            <v>0</v>
          </cell>
          <cell r="O44">
            <v>2050</v>
          </cell>
          <cell r="Q44" t="b">
            <v>0</v>
          </cell>
          <cell r="S44" t="str">
            <v>402010</v>
          </cell>
          <cell r="T44" t="str">
            <v>402010FALSE</v>
          </cell>
          <cell r="U44">
            <v>2050</v>
          </cell>
        </row>
        <row r="45">
          <cell r="A45" t="str">
            <v>C-1.1 Kanalisatsioonitorustike rekonstrueerimine Vanamõisa valgalas</v>
          </cell>
          <cell r="B45">
            <v>0</v>
          </cell>
          <cell r="C45">
            <v>0.53</v>
          </cell>
          <cell r="D45" t="str">
            <v>Tõrva</v>
          </cell>
          <cell r="E45">
            <v>0</v>
          </cell>
          <cell r="F45">
            <v>0</v>
          </cell>
          <cell r="G45">
            <v>40</v>
          </cell>
          <cell r="H45">
            <v>0</v>
          </cell>
          <cell r="I45">
            <v>11</v>
          </cell>
          <cell r="J45">
            <v>2010</v>
          </cell>
          <cell r="K45">
            <v>0</v>
          </cell>
          <cell r="L45">
            <v>0</v>
          </cell>
          <cell r="M45">
            <v>2010</v>
          </cell>
          <cell r="N45">
            <v>0</v>
          </cell>
          <cell r="O45">
            <v>2050</v>
          </cell>
          <cell r="Q45" t="b">
            <v>0</v>
          </cell>
          <cell r="S45" t="str">
            <v>402010</v>
          </cell>
          <cell r="T45" t="str">
            <v>402010FALSE</v>
          </cell>
          <cell r="U45">
            <v>2050</v>
          </cell>
        </row>
        <row r="46">
          <cell r="A46" t="str">
            <v>A-1. Kaarlimäe II-astme pumpla ehitamine</v>
          </cell>
          <cell r="B46">
            <v>0</v>
          </cell>
          <cell r="C46">
            <v>0.53</v>
          </cell>
          <cell r="D46" t="str">
            <v>Tõrva</v>
          </cell>
          <cell r="E46">
            <v>0</v>
          </cell>
          <cell r="F46">
            <v>0</v>
          </cell>
          <cell r="G46">
            <v>15</v>
          </cell>
          <cell r="H46">
            <v>0</v>
          </cell>
          <cell r="I46">
            <v>1</v>
          </cell>
          <cell r="J46">
            <v>2025</v>
          </cell>
          <cell r="K46">
            <v>0</v>
          </cell>
          <cell r="L46">
            <v>0</v>
          </cell>
          <cell r="M46">
            <v>2010</v>
          </cell>
          <cell r="N46">
            <v>0</v>
          </cell>
          <cell r="O46">
            <v>2040</v>
          </cell>
          <cell r="Q46" t="b">
            <v>0</v>
          </cell>
          <cell r="S46" t="str">
            <v>152010</v>
          </cell>
          <cell r="T46" t="str">
            <v>152010FALSE</v>
          </cell>
          <cell r="U46">
            <v>2025</v>
          </cell>
        </row>
        <row r="47">
          <cell r="A47" t="str">
            <v>B-2.1 Veevõrgu rajamine Õhne jõe vasakul kaldal</v>
          </cell>
          <cell r="B47">
            <v>0</v>
          </cell>
          <cell r="C47">
            <v>0.53</v>
          </cell>
          <cell r="D47" t="str">
            <v>Tõrva</v>
          </cell>
          <cell r="E47">
            <v>0</v>
          </cell>
          <cell r="F47">
            <v>0</v>
          </cell>
          <cell r="G47">
            <v>15</v>
          </cell>
          <cell r="H47">
            <v>0</v>
          </cell>
          <cell r="I47">
            <v>1</v>
          </cell>
          <cell r="J47">
            <v>2025</v>
          </cell>
          <cell r="K47">
            <v>0</v>
          </cell>
          <cell r="L47">
            <v>0</v>
          </cell>
          <cell r="M47">
            <v>2010</v>
          </cell>
          <cell r="N47">
            <v>0</v>
          </cell>
          <cell r="O47">
            <v>2040</v>
          </cell>
          <cell r="Q47" t="b">
            <v>0</v>
          </cell>
          <cell r="S47" t="str">
            <v>152010</v>
          </cell>
          <cell r="T47" t="str">
            <v>152010FALSE</v>
          </cell>
          <cell r="U47">
            <v>2025</v>
          </cell>
        </row>
        <row r="48">
          <cell r="A48" t="str">
            <v>B-2.2 Veevõrgu rajamine Õhne jõe paremal kaldal</v>
          </cell>
          <cell r="B48">
            <v>0</v>
          </cell>
          <cell r="C48">
            <v>0.53</v>
          </cell>
          <cell r="D48" t="str">
            <v>Tõrva</v>
          </cell>
          <cell r="E48">
            <v>0</v>
          </cell>
          <cell r="F48">
            <v>0</v>
          </cell>
          <cell r="G48">
            <v>15</v>
          </cell>
          <cell r="H48">
            <v>0</v>
          </cell>
          <cell r="I48">
            <v>1</v>
          </cell>
          <cell r="J48">
            <v>2025</v>
          </cell>
          <cell r="K48">
            <v>0</v>
          </cell>
          <cell r="L48">
            <v>0</v>
          </cell>
          <cell r="M48">
            <v>2010</v>
          </cell>
          <cell r="N48">
            <v>0</v>
          </cell>
          <cell r="O48">
            <v>2040</v>
          </cell>
          <cell r="Q48" t="b">
            <v>0</v>
          </cell>
          <cell r="S48" t="str">
            <v>152010</v>
          </cell>
          <cell r="T48" t="str">
            <v>152010FALSE</v>
          </cell>
          <cell r="U48">
            <v>2025</v>
          </cell>
        </row>
        <row r="49">
          <cell r="A49" t="str">
            <v>C-1.3 Riiska reoveepumpla rekonstrueerimine</v>
          </cell>
          <cell r="B49">
            <v>0</v>
          </cell>
          <cell r="C49">
            <v>0.53</v>
          </cell>
          <cell r="D49" t="str">
            <v>Tõrva</v>
          </cell>
          <cell r="E49">
            <v>0</v>
          </cell>
          <cell r="F49">
            <v>0</v>
          </cell>
          <cell r="G49">
            <v>15</v>
          </cell>
          <cell r="H49">
            <v>0</v>
          </cell>
          <cell r="I49">
            <v>1</v>
          </cell>
          <cell r="J49">
            <v>2025</v>
          </cell>
          <cell r="K49">
            <v>0</v>
          </cell>
          <cell r="L49">
            <v>0</v>
          </cell>
          <cell r="M49">
            <v>2010</v>
          </cell>
          <cell r="N49">
            <v>0</v>
          </cell>
          <cell r="O49">
            <v>2040</v>
          </cell>
          <cell r="Q49" t="b">
            <v>0</v>
          </cell>
          <cell r="S49" t="str">
            <v>152010</v>
          </cell>
          <cell r="T49" t="str">
            <v>152010FALSE</v>
          </cell>
          <cell r="U49">
            <v>2025</v>
          </cell>
        </row>
        <row r="50">
          <cell r="A50" t="str">
            <v>C-1.3 Õhne reoveepumpla rekonstrueerimine</v>
          </cell>
          <cell r="B50">
            <v>0</v>
          </cell>
          <cell r="C50">
            <v>0.53</v>
          </cell>
          <cell r="D50" t="str">
            <v>Tõrva</v>
          </cell>
          <cell r="E50">
            <v>0</v>
          </cell>
          <cell r="F50">
            <v>0</v>
          </cell>
          <cell r="G50">
            <v>15</v>
          </cell>
          <cell r="H50">
            <v>0</v>
          </cell>
          <cell r="I50">
            <v>1</v>
          </cell>
          <cell r="J50">
            <v>2025</v>
          </cell>
          <cell r="K50">
            <v>0</v>
          </cell>
          <cell r="L50">
            <v>0</v>
          </cell>
          <cell r="M50">
            <v>2010</v>
          </cell>
          <cell r="N50">
            <v>0</v>
          </cell>
          <cell r="O50">
            <v>2040</v>
          </cell>
          <cell r="Q50" t="b">
            <v>0</v>
          </cell>
          <cell r="S50" t="str">
            <v>152010</v>
          </cell>
          <cell r="T50" t="str">
            <v>152010FALSE</v>
          </cell>
          <cell r="U50">
            <v>2025</v>
          </cell>
        </row>
        <row r="51">
          <cell r="A51" t="str">
            <v>C-2.1 Kanalisatsioonitorustike rajamine Õhne jõe vasakul kaldal</v>
          </cell>
          <cell r="B51">
            <v>0</v>
          </cell>
          <cell r="C51">
            <v>0.53</v>
          </cell>
          <cell r="D51" t="str">
            <v>Tõrva</v>
          </cell>
          <cell r="E51">
            <v>0</v>
          </cell>
          <cell r="F51">
            <v>0</v>
          </cell>
          <cell r="G51">
            <v>15</v>
          </cell>
          <cell r="H51">
            <v>0</v>
          </cell>
          <cell r="I51">
            <v>1</v>
          </cell>
          <cell r="J51">
            <v>2025</v>
          </cell>
          <cell r="K51">
            <v>0</v>
          </cell>
          <cell r="L51">
            <v>0</v>
          </cell>
          <cell r="M51">
            <v>2010</v>
          </cell>
          <cell r="N51">
            <v>0</v>
          </cell>
          <cell r="O51">
            <v>2040</v>
          </cell>
          <cell r="Q51" t="b">
            <v>0</v>
          </cell>
          <cell r="S51" t="str">
            <v>152010</v>
          </cell>
          <cell r="T51" t="str">
            <v>152010FALSE</v>
          </cell>
          <cell r="U51">
            <v>2025</v>
          </cell>
        </row>
        <row r="52">
          <cell r="A52" t="str">
            <v>C-2.2 Kanalisatsioonitorustike rajamine Õhne jõe paremal kaldal</v>
          </cell>
          <cell r="B52">
            <v>0</v>
          </cell>
          <cell r="C52">
            <v>0.53</v>
          </cell>
          <cell r="D52" t="str">
            <v>Tõrva</v>
          </cell>
          <cell r="E52">
            <v>0</v>
          </cell>
          <cell r="F52">
            <v>0</v>
          </cell>
          <cell r="G52">
            <v>15</v>
          </cell>
          <cell r="H52">
            <v>0</v>
          </cell>
          <cell r="I52">
            <v>1</v>
          </cell>
          <cell r="J52">
            <v>2025</v>
          </cell>
          <cell r="K52">
            <v>0</v>
          </cell>
          <cell r="L52">
            <v>0</v>
          </cell>
          <cell r="M52">
            <v>2010</v>
          </cell>
          <cell r="N52">
            <v>0</v>
          </cell>
          <cell r="O52">
            <v>2040</v>
          </cell>
          <cell r="Q52" t="b">
            <v>0</v>
          </cell>
          <cell r="S52" t="str">
            <v>152010</v>
          </cell>
          <cell r="T52" t="str">
            <v>152010FALSE</v>
          </cell>
          <cell r="U52">
            <v>2025</v>
          </cell>
        </row>
        <row r="53">
          <cell r="A53" t="str">
            <v>C-2.3 Reoveepumplate rajamine Õhne jõe vasakul kaldal</v>
          </cell>
          <cell r="B53">
            <v>0</v>
          </cell>
          <cell r="C53">
            <v>0.53</v>
          </cell>
          <cell r="D53" t="str">
            <v>Tõrva</v>
          </cell>
          <cell r="E53">
            <v>0</v>
          </cell>
          <cell r="F53">
            <v>0</v>
          </cell>
          <cell r="G53">
            <v>15</v>
          </cell>
          <cell r="H53">
            <v>0</v>
          </cell>
          <cell r="I53">
            <v>1</v>
          </cell>
          <cell r="J53">
            <v>2025</v>
          </cell>
          <cell r="K53">
            <v>0</v>
          </cell>
          <cell r="L53">
            <v>0</v>
          </cell>
          <cell r="M53">
            <v>2010</v>
          </cell>
          <cell r="N53">
            <v>0</v>
          </cell>
          <cell r="O53">
            <v>2040</v>
          </cell>
          <cell r="Q53" t="b">
            <v>0</v>
          </cell>
          <cell r="S53" t="str">
            <v>152010</v>
          </cell>
          <cell r="T53" t="str">
            <v>152010FALSE</v>
          </cell>
          <cell r="U53">
            <v>2025</v>
          </cell>
        </row>
        <row r="54">
          <cell r="A54" t="str">
            <v>C-2.4 Reoveepumplate rajamine Õhne jõe paremal kaldal</v>
          </cell>
          <cell r="B54">
            <v>0</v>
          </cell>
          <cell r="C54">
            <v>0.53</v>
          </cell>
          <cell r="D54" t="str">
            <v>Tõrva</v>
          </cell>
          <cell r="E54">
            <v>0</v>
          </cell>
          <cell r="F54">
            <v>0</v>
          </cell>
          <cell r="G54">
            <v>15</v>
          </cell>
          <cell r="H54">
            <v>0</v>
          </cell>
          <cell r="I54">
            <v>1</v>
          </cell>
          <cell r="J54">
            <v>2025</v>
          </cell>
          <cell r="K54">
            <v>0</v>
          </cell>
          <cell r="L54">
            <v>0</v>
          </cell>
          <cell r="M54">
            <v>2010</v>
          </cell>
          <cell r="N54">
            <v>0</v>
          </cell>
          <cell r="O54">
            <v>2040</v>
          </cell>
          <cell r="Q54" t="b">
            <v>0</v>
          </cell>
          <cell r="S54" t="str">
            <v>152010</v>
          </cell>
          <cell r="T54" t="str">
            <v>152010FALSE</v>
          </cell>
          <cell r="U54">
            <v>2025</v>
          </cell>
        </row>
        <row r="55">
          <cell r="A55" t="str">
            <v>D-1 Olemasolevate biotiikide saneerimine</v>
          </cell>
          <cell r="B55">
            <v>0</v>
          </cell>
          <cell r="C55">
            <v>0.53</v>
          </cell>
          <cell r="D55" t="str">
            <v>Tõrva</v>
          </cell>
          <cell r="E55">
            <v>0</v>
          </cell>
          <cell r="F55">
            <v>0</v>
          </cell>
          <cell r="G55">
            <v>15</v>
          </cell>
          <cell r="H55">
            <v>0</v>
          </cell>
          <cell r="I55">
            <v>1</v>
          </cell>
          <cell r="J55">
            <v>2025</v>
          </cell>
          <cell r="K55">
            <v>0</v>
          </cell>
          <cell r="L55">
            <v>0</v>
          </cell>
          <cell r="M55">
            <v>2010</v>
          </cell>
          <cell r="N55">
            <v>0</v>
          </cell>
          <cell r="O55">
            <v>2040</v>
          </cell>
          <cell r="Q55" t="b">
            <v>0</v>
          </cell>
          <cell r="S55" t="str">
            <v>152010</v>
          </cell>
          <cell r="T55" t="str">
            <v>152010FALSE</v>
          </cell>
          <cell r="U55">
            <v>2025</v>
          </cell>
        </row>
        <row r="56">
          <cell r="A56" t="str">
            <v>D-2 Tõrva linna reoveepuhasti ehitus</v>
          </cell>
          <cell r="B56">
            <v>0</v>
          </cell>
          <cell r="C56">
            <v>0.53</v>
          </cell>
          <cell r="D56" t="str">
            <v>Tõrva</v>
          </cell>
          <cell r="E56">
            <v>0</v>
          </cell>
          <cell r="F56">
            <v>0</v>
          </cell>
          <cell r="G56">
            <v>15</v>
          </cell>
          <cell r="H56">
            <v>0</v>
          </cell>
          <cell r="I56">
            <v>1</v>
          </cell>
          <cell r="J56">
            <v>2025</v>
          </cell>
          <cell r="K56">
            <v>0</v>
          </cell>
          <cell r="L56">
            <v>0</v>
          </cell>
          <cell r="M56">
            <v>2010</v>
          </cell>
          <cell r="N56">
            <v>0</v>
          </cell>
          <cell r="O56">
            <v>2040</v>
          </cell>
          <cell r="Q56" t="b">
            <v>0</v>
          </cell>
          <cell r="S56" t="str">
            <v>152010</v>
          </cell>
          <cell r="T56" t="str">
            <v>152010FALSE</v>
          </cell>
          <cell r="U56">
            <v>2025</v>
          </cell>
        </row>
        <row r="57">
          <cell r="A57" t="str">
            <v>B-1.1 Veevõrgu rekonstrueerimine Kaarlimäe ja Vanamõisa piirkonnas</v>
          </cell>
          <cell r="B57">
            <v>0</v>
          </cell>
          <cell r="C57">
            <v>0.53</v>
          </cell>
          <cell r="D57" t="str">
            <v>Tõrva</v>
          </cell>
          <cell r="E57">
            <v>0</v>
          </cell>
          <cell r="F57">
            <v>0</v>
          </cell>
          <cell r="G57">
            <v>15</v>
          </cell>
          <cell r="H57">
            <v>0</v>
          </cell>
          <cell r="I57">
            <v>1</v>
          </cell>
          <cell r="J57">
            <v>2025</v>
          </cell>
          <cell r="K57">
            <v>0</v>
          </cell>
          <cell r="L57">
            <v>0</v>
          </cell>
          <cell r="M57">
            <v>2010</v>
          </cell>
          <cell r="N57">
            <v>0</v>
          </cell>
          <cell r="O57">
            <v>2040</v>
          </cell>
          <cell r="Q57" t="b">
            <v>0</v>
          </cell>
          <cell r="S57" t="str">
            <v>152010</v>
          </cell>
          <cell r="T57" t="str">
            <v>152010FALSE</v>
          </cell>
          <cell r="U57">
            <v>2025</v>
          </cell>
        </row>
        <row r="58">
          <cell r="A58" t="str">
            <v>C-1.1 Kanalisatsioonitorustike rekonstrueerimine Vanamõisa valgalas</v>
          </cell>
          <cell r="B58">
            <v>0</v>
          </cell>
          <cell r="C58">
            <v>0.53</v>
          </cell>
          <cell r="D58" t="str">
            <v>Tõrva</v>
          </cell>
          <cell r="E58">
            <v>0</v>
          </cell>
          <cell r="F58">
            <v>0</v>
          </cell>
          <cell r="G58">
            <v>15</v>
          </cell>
          <cell r="H58">
            <v>0</v>
          </cell>
          <cell r="I58">
            <v>1</v>
          </cell>
          <cell r="J58">
            <v>2025</v>
          </cell>
          <cell r="K58">
            <v>0</v>
          </cell>
          <cell r="L58">
            <v>0</v>
          </cell>
          <cell r="M58">
            <v>2010</v>
          </cell>
          <cell r="N58">
            <v>0</v>
          </cell>
          <cell r="O58">
            <v>2040</v>
          </cell>
          <cell r="Q58" t="b">
            <v>0</v>
          </cell>
          <cell r="S58" t="str">
            <v>152010</v>
          </cell>
          <cell r="T58" t="str">
            <v>152010FALSE</v>
          </cell>
          <cell r="U58">
            <v>2025</v>
          </cell>
        </row>
        <row r="59">
          <cell r="A59" t="str">
            <v>A-1. Kaarlimäe II-astme pumpla ehitamine</v>
          </cell>
          <cell r="B59">
            <v>0</v>
          </cell>
          <cell r="C59">
            <v>0.47</v>
          </cell>
          <cell r="D59" t="str">
            <v>Tõrva</v>
          </cell>
          <cell r="E59">
            <v>0</v>
          </cell>
          <cell r="F59">
            <v>0</v>
          </cell>
          <cell r="G59">
            <v>0</v>
          </cell>
          <cell r="H59" t="e">
            <v>#DIV/0!</v>
          </cell>
          <cell r="I59">
            <v>-28</v>
          </cell>
          <cell r="J59">
            <v>2011</v>
          </cell>
          <cell r="K59" t="e">
            <v>#DIV/0!</v>
          </cell>
          <cell r="L59" t="e">
            <v>#DIV/0!</v>
          </cell>
          <cell r="M59">
            <v>2011</v>
          </cell>
          <cell r="N59" t="e">
            <v>#DIV/0!</v>
          </cell>
          <cell r="O59">
            <v>2011</v>
          </cell>
          <cell r="Q59" t="b">
            <v>0</v>
          </cell>
          <cell r="S59" t="str">
            <v>02011</v>
          </cell>
          <cell r="T59" t="str">
            <v>02011FALSE</v>
          </cell>
          <cell r="U59">
            <v>2011</v>
          </cell>
        </row>
        <row r="60">
          <cell r="A60" t="str">
            <v>B-2.1 Veevõrgu rajamine Õhne jõe vasakul kaldal</v>
          </cell>
          <cell r="B60">
            <v>0</v>
          </cell>
          <cell r="C60">
            <v>0.47</v>
          </cell>
          <cell r="D60" t="str">
            <v>Tõrva</v>
          </cell>
          <cell r="E60">
            <v>0</v>
          </cell>
          <cell r="F60">
            <v>0</v>
          </cell>
          <cell r="G60">
            <v>40</v>
          </cell>
          <cell r="H60">
            <v>0</v>
          </cell>
          <cell r="I60">
            <v>12</v>
          </cell>
          <cell r="J60">
            <v>2011</v>
          </cell>
          <cell r="K60">
            <v>0</v>
          </cell>
          <cell r="L60">
            <v>0</v>
          </cell>
          <cell r="M60">
            <v>2011</v>
          </cell>
          <cell r="N60">
            <v>0</v>
          </cell>
          <cell r="O60">
            <v>2051</v>
          </cell>
          <cell r="Q60" t="b">
            <v>0</v>
          </cell>
          <cell r="S60" t="str">
            <v>402011</v>
          </cell>
          <cell r="T60" t="str">
            <v>402011FALSE</v>
          </cell>
          <cell r="U60">
            <v>2051</v>
          </cell>
        </row>
        <row r="61">
          <cell r="A61" t="str">
            <v>B-2.2 Veevõrgu rajamine Õhne jõe paremal kaldal</v>
          </cell>
          <cell r="B61">
            <v>0</v>
          </cell>
          <cell r="C61">
            <v>0.47</v>
          </cell>
          <cell r="D61" t="str">
            <v>Tõrva</v>
          </cell>
          <cell r="E61">
            <v>0</v>
          </cell>
          <cell r="F61">
            <v>0</v>
          </cell>
          <cell r="G61">
            <v>40</v>
          </cell>
          <cell r="H61">
            <v>0</v>
          </cell>
          <cell r="I61">
            <v>12</v>
          </cell>
          <cell r="J61">
            <v>2011</v>
          </cell>
          <cell r="K61">
            <v>0</v>
          </cell>
          <cell r="L61">
            <v>0</v>
          </cell>
          <cell r="M61">
            <v>2011</v>
          </cell>
          <cell r="N61">
            <v>0</v>
          </cell>
          <cell r="O61">
            <v>2051</v>
          </cell>
          <cell r="Q61" t="b">
            <v>0</v>
          </cell>
          <cell r="S61" t="str">
            <v>402011</v>
          </cell>
          <cell r="T61" t="str">
            <v>402011FALSE</v>
          </cell>
          <cell r="U61">
            <v>2051</v>
          </cell>
        </row>
        <row r="62">
          <cell r="A62" t="str">
            <v>C-1.3 Riiska reoveepumpla rekonstrueerimine</v>
          </cell>
          <cell r="B62">
            <v>0</v>
          </cell>
          <cell r="C62">
            <v>0.47</v>
          </cell>
          <cell r="D62" t="str">
            <v>Tõrva</v>
          </cell>
          <cell r="E62">
            <v>0</v>
          </cell>
          <cell r="F62">
            <v>0</v>
          </cell>
          <cell r="G62">
            <v>40</v>
          </cell>
          <cell r="H62">
            <v>0</v>
          </cell>
          <cell r="I62">
            <v>12</v>
          </cell>
          <cell r="J62">
            <v>2011</v>
          </cell>
          <cell r="K62">
            <v>0</v>
          </cell>
          <cell r="L62">
            <v>0</v>
          </cell>
          <cell r="M62">
            <v>2011</v>
          </cell>
          <cell r="N62">
            <v>0</v>
          </cell>
          <cell r="O62">
            <v>2051</v>
          </cell>
          <cell r="Q62" t="b">
            <v>0</v>
          </cell>
          <cell r="S62" t="str">
            <v>402011</v>
          </cell>
          <cell r="T62" t="str">
            <v>402011FALSE</v>
          </cell>
          <cell r="U62">
            <v>2051</v>
          </cell>
        </row>
        <row r="63">
          <cell r="A63" t="str">
            <v>C-1.3 Õhne reoveepumpla rekonstrueerimine</v>
          </cell>
          <cell r="B63">
            <v>0</v>
          </cell>
          <cell r="C63">
            <v>0.47</v>
          </cell>
          <cell r="D63" t="str">
            <v>Tõrva</v>
          </cell>
          <cell r="E63">
            <v>0</v>
          </cell>
          <cell r="F63">
            <v>0</v>
          </cell>
          <cell r="G63">
            <v>40</v>
          </cell>
          <cell r="H63">
            <v>0</v>
          </cell>
          <cell r="I63">
            <v>12</v>
          </cell>
          <cell r="J63">
            <v>2011</v>
          </cell>
          <cell r="K63">
            <v>0</v>
          </cell>
          <cell r="L63">
            <v>0</v>
          </cell>
          <cell r="M63">
            <v>2011</v>
          </cell>
          <cell r="N63">
            <v>0</v>
          </cell>
          <cell r="O63">
            <v>2051</v>
          </cell>
          <cell r="Q63" t="b">
            <v>0</v>
          </cell>
          <cell r="S63" t="str">
            <v>402011</v>
          </cell>
          <cell r="T63" t="str">
            <v>402011FALSE</v>
          </cell>
          <cell r="U63">
            <v>2051</v>
          </cell>
        </row>
        <row r="64">
          <cell r="A64" t="str">
            <v>C-2.1 Kanalisatsioonitorustike rajamine Õhne jõe vasakul kaldal</v>
          </cell>
          <cell r="B64">
            <v>0</v>
          </cell>
          <cell r="C64">
            <v>0.47</v>
          </cell>
          <cell r="D64" t="str">
            <v>Tõrva</v>
          </cell>
          <cell r="E64">
            <v>0</v>
          </cell>
          <cell r="F64">
            <v>0</v>
          </cell>
          <cell r="G64">
            <v>40</v>
          </cell>
          <cell r="H64">
            <v>0</v>
          </cell>
          <cell r="I64">
            <v>12</v>
          </cell>
          <cell r="J64">
            <v>2011</v>
          </cell>
          <cell r="K64">
            <v>0</v>
          </cell>
          <cell r="L64">
            <v>0</v>
          </cell>
          <cell r="M64">
            <v>2011</v>
          </cell>
          <cell r="N64">
            <v>0</v>
          </cell>
          <cell r="O64">
            <v>2051</v>
          </cell>
          <cell r="Q64" t="b">
            <v>0</v>
          </cell>
          <cell r="S64" t="str">
            <v>402011</v>
          </cell>
          <cell r="T64" t="str">
            <v>402011FALSE</v>
          </cell>
          <cell r="U64">
            <v>2051</v>
          </cell>
        </row>
        <row r="65">
          <cell r="A65" t="str">
            <v>C-2.2 Kanalisatsioonitorustike rajamine Õhne jõe paremal kaldal</v>
          </cell>
          <cell r="B65">
            <v>0</v>
          </cell>
          <cell r="C65">
            <v>0.47</v>
          </cell>
          <cell r="D65" t="str">
            <v>Tõrva</v>
          </cell>
          <cell r="E65">
            <v>0</v>
          </cell>
          <cell r="F65">
            <v>0</v>
          </cell>
          <cell r="G65">
            <v>40</v>
          </cell>
          <cell r="H65">
            <v>0</v>
          </cell>
          <cell r="I65">
            <v>12</v>
          </cell>
          <cell r="J65">
            <v>2011</v>
          </cell>
          <cell r="K65">
            <v>0</v>
          </cell>
          <cell r="L65">
            <v>0</v>
          </cell>
          <cell r="M65">
            <v>2011</v>
          </cell>
          <cell r="N65">
            <v>0</v>
          </cell>
          <cell r="O65">
            <v>2051</v>
          </cell>
          <cell r="Q65" t="b">
            <v>0</v>
          </cell>
          <cell r="S65" t="str">
            <v>402011</v>
          </cell>
          <cell r="T65" t="str">
            <v>402011FALSE</v>
          </cell>
          <cell r="U65">
            <v>2051</v>
          </cell>
        </row>
        <row r="66">
          <cell r="A66" t="str">
            <v>C-2.3 Reoveepumplate rajamine Õhne jõe vasakul kaldal</v>
          </cell>
          <cell r="B66">
            <v>0</v>
          </cell>
          <cell r="C66">
            <v>0.47</v>
          </cell>
          <cell r="D66" t="str">
            <v>Tõrva</v>
          </cell>
          <cell r="E66">
            <v>0</v>
          </cell>
          <cell r="F66">
            <v>0</v>
          </cell>
          <cell r="G66">
            <v>40</v>
          </cell>
          <cell r="H66">
            <v>0</v>
          </cell>
          <cell r="I66">
            <v>12</v>
          </cell>
          <cell r="J66">
            <v>2011</v>
          </cell>
          <cell r="K66">
            <v>0</v>
          </cell>
          <cell r="L66">
            <v>0</v>
          </cell>
          <cell r="M66">
            <v>2011</v>
          </cell>
          <cell r="N66">
            <v>0</v>
          </cell>
          <cell r="O66">
            <v>2051</v>
          </cell>
          <cell r="Q66" t="b">
            <v>0</v>
          </cell>
          <cell r="S66" t="str">
            <v>402011</v>
          </cell>
          <cell r="T66" t="str">
            <v>402011FALSE</v>
          </cell>
          <cell r="U66">
            <v>2051</v>
          </cell>
        </row>
        <row r="67">
          <cell r="A67" t="str">
            <v>C-2.4 Reoveepumplate rajamine Õhne jõe paremal kaldal</v>
          </cell>
          <cell r="B67">
            <v>0</v>
          </cell>
          <cell r="C67">
            <v>0.47</v>
          </cell>
          <cell r="D67" t="str">
            <v>Tõrva</v>
          </cell>
          <cell r="E67">
            <v>0</v>
          </cell>
          <cell r="F67">
            <v>0</v>
          </cell>
          <cell r="G67">
            <v>40</v>
          </cell>
          <cell r="H67">
            <v>0</v>
          </cell>
          <cell r="I67">
            <v>12</v>
          </cell>
          <cell r="J67">
            <v>2011</v>
          </cell>
          <cell r="K67">
            <v>0</v>
          </cell>
          <cell r="L67">
            <v>0</v>
          </cell>
          <cell r="M67">
            <v>2011</v>
          </cell>
          <cell r="N67">
            <v>0</v>
          </cell>
          <cell r="O67">
            <v>2051</v>
          </cell>
          <cell r="Q67" t="b">
            <v>0</v>
          </cell>
          <cell r="S67" t="str">
            <v>402011</v>
          </cell>
          <cell r="T67" t="str">
            <v>402011FALSE</v>
          </cell>
          <cell r="U67">
            <v>2051</v>
          </cell>
        </row>
        <row r="68">
          <cell r="A68" t="str">
            <v>D-1 Olemasolevate biotiikide saneerimine</v>
          </cell>
          <cell r="B68">
            <v>0</v>
          </cell>
          <cell r="C68">
            <v>0.47</v>
          </cell>
          <cell r="D68" t="str">
            <v>Tõrva</v>
          </cell>
          <cell r="E68">
            <v>0</v>
          </cell>
          <cell r="F68">
            <v>0</v>
          </cell>
          <cell r="G68">
            <v>40</v>
          </cell>
          <cell r="H68">
            <v>0</v>
          </cell>
          <cell r="I68">
            <v>12</v>
          </cell>
          <cell r="J68">
            <v>2011</v>
          </cell>
          <cell r="K68">
            <v>0</v>
          </cell>
          <cell r="L68">
            <v>0</v>
          </cell>
          <cell r="M68">
            <v>2011</v>
          </cell>
          <cell r="N68">
            <v>0</v>
          </cell>
          <cell r="O68">
            <v>2051</v>
          </cell>
          <cell r="Q68" t="b">
            <v>0</v>
          </cell>
          <cell r="S68" t="str">
            <v>402011</v>
          </cell>
          <cell r="T68" t="str">
            <v>402011FALSE</v>
          </cell>
          <cell r="U68">
            <v>2051</v>
          </cell>
        </row>
        <row r="69">
          <cell r="A69" t="str">
            <v>D-2 Tõrva linna reoveepuhasti ehitus</v>
          </cell>
          <cell r="B69">
            <v>0</v>
          </cell>
          <cell r="C69">
            <v>0.47</v>
          </cell>
          <cell r="D69" t="str">
            <v>Tõrva</v>
          </cell>
          <cell r="E69">
            <v>0</v>
          </cell>
          <cell r="F69">
            <v>0</v>
          </cell>
          <cell r="G69">
            <v>40</v>
          </cell>
          <cell r="H69">
            <v>0</v>
          </cell>
          <cell r="I69">
            <v>12</v>
          </cell>
          <cell r="J69">
            <v>2011</v>
          </cell>
          <cell r="K69">
            <v>0</v>
          </cell>
          <cell r="L69">
            <v>0</v>
          </cell>
          <cell r="M69">
            <v>2011</v>
          </cell>
          <cell r="N69">
            <v>0</v>
          </cell>
          <cell r="O69">
            <v>2051</v>
          </cell>
          <cell r="Q69" t="b">
            <v>0</v>
          </cell>
          <cell r="S69" t="str">
            <v>402011</v>
          </cell>
          <cell r="T69" t="str">
            <v>402011FALSE</v>
          </cell>
          <cell r="U69">
            <v>2051</v>
          </cell>
        </row>
        <row r="70">
          <cell r="A70" t="str">
            <v>B-1.1 Veevõrgu rekonstrueerimine Kaarlimäe ja Vanamõisa piirkonnas</v>
          </cell>
          <cell r="B70">
            <v>0</v>
          </cell>
          <cell r="C70">
            <v>0.47</v>
          </cell>
          <cell r="D70" t="str">
            <v>Tõrva</v>
          </cell>
          <cell r="E70">
            <v>0</v>
          </cell>
          <cell r="F70">
            <v>0</v>
          </cell>
          <cell r="G70">
            <v>40</v>
          </cell>
          <cell r="H70">
            <v>0</v>
          </cell>
          <cell r="I70">
            <v>12</v>
          </cell>
          <cell r="J70">
            <v>2011</v>
          </cell>
          <cell r="K70">
            <v>0</v>
          </cell>
          <cell r="L70">
            <v>0</v>
          </cell>
          <cell r="M70">
            <v>2011</v>
          </cell>
          <cell r="N70">
            <v>0</v>
          </cell>
          <cell r="O70">
            <v>2051</v>
          </cell>
          <cell r="Q70" t="b">
            <v>0</v>
          </cell>
          <cell r="S70" t="str">
            <v>402011</v>
          </cell>
          <cell r="T70" t="str">
            <v>402011FALSE</v>
          </cell>
          <cell r="U70">
            <v>2051</v>
          </cell>
        </row>
        <row r="71">
          <cell r="A71" t="str">
            <v>C-1.1 Kanalisatsioonitorustike rekonstrueerimine Vanamõisa valgalas</v>
          </cell>
          <cell r="B71">
            <v>0</v>
          </cell>
          <cell r="C71">
            <v>0.47</v>
          </cell>
          <cell r="D71" t="str">
            <v>Tõrva</v>
          </cell>
          <cell r="E71">
            <v>0</v>
          </cell>
          <cell r="F71">
            <v>0</v>
          </cell>
          <cell r="G71">
            <v>40</v>
          </cell>
          <cell r="H71">
            <v>0</v>
          </cell>
          <cell r="I71">
            <v>12</v>
          </cell>
          <cell r="J71">
            <v>2011</v>
          </cell>
          <cell r="K71">
            <v>0</v>
          </cell>
          <cell r="L71">
            <v>0</v>
          </cell>
          <cell r="M71">
            <v>2011</v>
          </cell>
          <cell r="N71">
            <v>0</v>
          </cell>
          <cell r="O71">
            <v>2051</v>
          </cell>
          <cell r="Q71" t="b">
            <v>0</v>
          </cell>
          <cell r="S71" t="str">
            <v>402011</v>
          </cell>
          <cell r="T71" t="str">
            <v>402011FALSE</v>
          </cell>
          <cell r="U71">
            <v>2051</v>
          </cell>
        </row>
        <row r="72">
          <cell r="A72" t="str">
            <v>A-1. Kaarlimäe II-astme pumpla ehitamine</v>
          </cell>
          <cell r="B72">
            <v>0</v>
          </cell>
          <cell r="C72">
            <v>0.47</v>
          </cell>
          <cell r="D72" t="str">
            <v>Tõrva</v>
          </cell>
          <cell r="E72">
            <v>0</v>
          </cell>
          <cell r="F72">
            <v>0</v>
          </cell>
          <cell r="G72">
            <v>15</v>
          </cell>
          <cell r="H72">
            <v>0</v>
          </cell>
          <cell r="I72">
            <v>2</v>
          </cell>
          <cell r="J72">
            <v>2026</v>
          </cell>
          <cell r="K72">
            <v>0</v>
          </cell>
          <cell r="L72">
            <v>0</v>
          </cell>
          <cell r="M72">
            <v>2011</v>
          </cell>
          <cell r="N72">
            <v>0</v>
          </cell>
          <cell r="O72">
            <v>2041</v>
          </cell>
          <cell r="Q72" t="b">
            <v>0</v>
          </cell>
          <cell r="S72" t="str">
            <v>152011</v>
          </cell>
          <cell r="T72" t="str">
            <v>152011FALSE</v>
          </cell>
          <cell r="U72">
            <v>2026</v>
          </cell>
        </row>
        <row r="73">
          <cell r="A73" t="str">
            <v>B-2.1 Veevõrgu rajamine Õhne jõe vasakul kaldal</v>
          </cell>
          <cell r="B73">
            <v>0</v>
          </cell>
          <cell r="C73">
            <v>0.47</v>
          </cell>
          <cell r="D73" t="str">
            <v>Tõrva</v>
          </cell>
          <cell r="E73">
            <v>0</v>
          </cell>
          <cell r="F73">
            <v>0</v>
          </cell>
          <cell r="G73">
            <v>15</v>
          </cell>
          <cell r="H73">
            <v>0</v>
          </cell>
          <cell r="I73">
            <v>2</v>
          </cell>
          <cell r="J73">
            <v>2026</v>
          </cell>
          <cell r="K73">
            <v>0</v>
          </cell>
          <cell r="L73">
            <v>0</v>
          </cell>
          <cell r="M73">
            <v>2011</v>
          </cell>
          <cell r="N73">
            <v>0</v>
          </cell>
          <cell r="O73">
            <v>2041</v>
          </cell>
          <cell r="Q73" t="b">
            <v>0</v>
          </cell>
          <cell r="S73" t="str">
            <v>152011</v>
          </cell>
          <cell r="T73" t="str">
            <v>152011FALSE</v>
          </cell>
          <cell r="U73">
            <v>2026</v>
          </cell>
        </row>
        <row r="74">
          <cell r="A74" t="str">
            <v>B-2.2 Veevõrgu rajamine Õhne jõe paremal kaldal</v>
          </cell>
          <cell r="B74">
            <v>0</v>
          </cell>
          <cell r="C74">
            <v>0.47</v>
          </cell>
          <cell r="D74" t="str">
            <v>Tõrva</v>
          </cell>
          <cell r="E74">
            <v>0</v>
          </cell>
          <cell r="F74">
            <v>0</v>
          </cell>
          <cell r="G74">
            <v>15</v>
          </cell>
          <cell r="H74">
            <v>0</v>
          </cell>
          <cell r="I74">
            <v>2</v>
          </cell>
          <cell r="J74">
            <v>2026</v>
          </cell>
          <cell r="K74">
            <v>0</v>
          </cell>
          <cell r="L74">
            <v>0</v>
          </cell>
          <cell r="M74">
            <v>2011</v>
          </cell>
          <cell r="N74">
            <v>0</v>
          </cell>
          <cell r="O74">
            <v>2041</v>
          </cell>
          <cell r="Q74" t="b">
            <v>0</v>
          </cell>
          <cell r="S74" t="str">
            <v>152011</v>
          </cell>
          <cell r="T74" t="str">
            <v>152011FALSE</v>
          </cell>
          <cell r="U74">
            <v>2026</v>
          </cell>
        </row>
        <row r="75">
          <cell r="A75" t="str">
            <v>C-1.3 Riiska reoveepumpla rekonstrueerimine</v>
          </cell>
          <cell r="B75">
            <v>0</v>
          </cell>
          <cell r="C75">
            <v>0.47</v>
          </cell>
          <cell r="D75" t="str">
            <v>Tõrva</v>
          </cell>
          <cell r="E75">
            <v>0</v>
          </cell>
          <cell r="F75">
            <v>0</v>
          </cell>
          <cell r="G75">
            <v>15</v>
          </cell>
          <cell r="H75">
            <v>0</v>
          </cell>
          <cell r="I75">
            <v>2</v>
          </cell>
          <cell r="J75">
            <v>2026</v>
          </cell>
          <cell r="K75">
            <v>0</v>
          </cell>
          <cell r="L75">
            <v>0</v>
          </cell>
          <cell r="M75">
            <v>2011</v>
          </cell>
          <cell r="N75">
            <v>0</v>
          </cell>
          <cell r="O75">
            <v>2041</v>
          </cell>
          <cell r="Q75" t="b">
            <v>0</v>
          </cell>
          <cell r="S75" t="str">
            <v>152011</v>
          </cell>
          <cell r="T75" t="str">
            <v>152011FALSE</v>
          </cell>
          <cell r="U75">
            <v>2026</v>
          </cell>
        </row>
        <row r="76">
          <cell r="A76" t="str">
            <v>C-1.3 Õhne reoveepumpla rekonstrueerimine</v>
          </cell>
          <cell r="B76">
            <v>0</v>
          </cell>
          <cell r="C76">
            <v>0.47</v>
          </cell>
          <cell r="D76" t="str">
            <v>Tõrva</v>
          </cell>
          <cell r="E76">
            <v>0</v>
          </cell>
          <cell r="F76">
            <v>0</v>
          </cell>
          <cell r="G76">
            <v>15</v>
          </cell>
          <cell r="H76">
            <v>0</v>
          </cell>
          <cell r="I76">
            <v>2</v>
          </cell>
          <cell r="J76">
            <v>2026</v>
          </cell>
          <cell r="K76">
            <v>0</v>
          </cell>
          <cell r="L76">
            <v>0</v>
          </cell>
          <cell r="M76">
            <v>2011</v>
          </cell>
          <cell r="N76">
            <v>0</v>
          </cell>
          <cell r="O76">
            <v>2041</v>
          </cell>
          <cell r="Q76" t="b">
            <v>0</v>
          </cell>
          <cell r="S76" t="str">
            <v>152011</v>
          </cell>
          <cell r="T76" t="str">
            <v>152011FALSE</v>
          </cell>
          <cell r="U76">
            <v>2026</v>
          </cell>
        </row>
        <row r="77">
          <cell r="A77" t="str">
            <v>C-2.1 Kanalisatsioonitorustike rajamine Õhne jõe vasakul kaldal</v>
          </cell>
          <cell r="B77">
            <v>0</v>
          </cell>
          <cell r="C77">
            <v>0.47</v>
          </cell>
          <cell r="D77" t="str">
            <v>Tõrva</v>
          </cell>
          <cell r="E77">
            <v>0</v>
          </cell>
          <cell r="F77">
            <v>0</v>
          </cell>
          <cell r="G77">
            <v>15</v>
          </cell>
          <cell r="H77">
            <v>0</v>
          </cell>
          <cell r="I77">
            <v>2</v>
          </cell>
          <cell r="J77">
            <v>2026</v>
          </cell>
          <cell r="K77">
            <v>0</v>
          </cell>
          <cell r="L77">
            <v>0</v>
          </cell>
          <cell r="M77">
            <v>2011</v>
          </cell>
          <cell r="N77">
            <v>0</v>
          </cell>
          <cell r="O77">
            <v>2041</v>
          </cell>
          <cell r="Q77" t="b">
            <v>0</v>
          </cell>
          <cell r="S77" t="str">
            <v>152011</v>
          </cell>
          <cell r="T77" t="str">
            <v>152011FALSE</v>
          </cell>
          <cell r="U77">
            <v>2026</v>
          </cell>
        </row>
        <row r="78">
          <cell r="A78" t="str">
            <v>C-2.2 Kanalisatsioonitorustike rajamine Õhne jõe paremal kaldal</v>
          </cell>
          <cell r="B78">
            <v>0</v>
          </cell>
          <cell r="C78">
            <v>0.47</v>
          </cell>
          <cell r="D78" t="str">
            <v>Tõrva</v>
          </cell>
          <cell r="E78">
            <v>0</v>
          </cell>
          <cell r="F78">
            <v>0</v>
          </cell>
          <cell r="G78">
            <v>15</v>
          </cell>
          <cell r="H78">
            <v>0</v>
          </cell>
          <cell r="I78">
            <v>2</v>
          </cell>
          <cell r="J78">
            <v>2026</v>
          </cell>
          <cell r="K78">
            <v>0</v>
          </cell>
          <cell r="L78">
            <v>0</v>
          </cell>
          <cell r="M78">
            <v>2011</v>
          </cell>
          <cell r="N78">
            <v>0</v>
          </cell>
          <cell r="O78">
            <v>2041</v>
          </cell>
          <cell r="Q78" t="b">
            <v>0</v>
          </cell>
          <cell r="S78" t="str">
            <v>152011</v>
          </cell>
          <cell r="T78" t="str">
            <v>152011FALSE</v>
          </cell>
          <cell r="U78">
            <v>2026</v>
          </cell>
        </row>
        <row r="79">
          <cell r="A79" t="str">
            <v>C-2.3 Reoveepumplate rajamine Õhne jõe vasakul kaldal</v>
          </cell>
          <cell r="B79">
            <v>0</v>
          </cell>
          <cell r="C79">
            <v>0.47</v>
          </cell>
          <cell r="D79" t="str">
            <v>Tõrva</v>
          </cell>
          <cell r="E79">
            <v>0</v>
          </cell>
          <cell r="F79">
            <v>0</v>
          </cell>
          <cell r="G79">
            <v>15</v>
          </cell>
          <cell r="H79">
            <v>0</v>
          </cell>
          <cell r="I79">
            <v>2</v>
          </cell>
          <cell r="J79">
            <v>2026</v>
          </cell>
          <cell r="K79">
            <v>0</v>
          </cell>
          <cell r="L79">
            <v>0</v>
          </cell>
          <cell r="M79">
            <v>2011</v>
          </cell>
          <cell r="N79">
            <v>0</v>
          </cell>
          <cell r="O79">
            <v>2041</v>
          </cell>
          <cell r="Q79" t="b">
            <v>0</v>
          </cell>
          <cell r="S79" t="str">
            <v>152011</v>
          </cell>
          <cell r="T79" t="str">
            <v>152011FALSE</v>
          </cell>
          <cell r="U79">
            <v>2026</v>
          </cell>
        </row>
        <row r="80">
          <cell r="A80" t="str">
            <v>C-2.4 Reoveepumplate rajamine Õhne jõe paremal kaldal</v>
          </cell>
          <cell r="B80">
            <v>0</v>
          </cell>
          <cell r="C80">
            <v>0.47</v>
          </cell>
          <cell r="D80" t="str">
            <v>Tõrva</v>
          </cell>
          <cell r="E80">
            <v>0</v>
          </cell>
          <cell r="F80">
            <v>0</v>
          </cell>
          <cell r="G80">
            <v>15</v>
          </cell>
          <cell r="H80">
            <v>0</v>
          </cell>
          <cell r="I80">
            <v>2</v>
          </cell>
          <cell r="J80">
            <v>2026</v>
          </cell>
          <cell r="K80">
            <v>0</v>
          </cell>
          <cell r="L80">
            <v>0</v>
          </cell>
          <cell r="M80">
            <v>2011</v>
          </cell>
          <cell r="N80">
            <v>0</v>
          </cell>
          <cell r="O80">
            <v>2041</v>
          </cell>
          <cell r="Q80" t="b">
            <v>0</v>
          </cell>
          <cell r="S80" t="str">
            <v>152011</v>
          </cell>
          <cell r="T80" t="str">
            <v>152011FALSE</v>
          </cell>
          <cell r="U80">
            <v>2026</v>
          </cell>
        </row>
        <row r="81">
          <cell r="A81" t="str">
            <v>D-1 Olemasolevate biotiikide saneerimine</v>
          </cell>
          <cell r="B81">
            <v>0</v>
          </cell>
          <cell r="C81">
            <v>0.47</v>
          </cell>
          <cell r="D81" t="str">
            <v>Tõrva</v>
          </cell>
          <cell r="E81">
            <v>0</v>
          </cell>
          <cell r="F81">
            <v>0</v>
          </cell>
          <cell r="G81">
            <v>15</v>
          </cell>
          <cell r="H81">
            <v>0</v>
          </cell>
          <cell r="I81">
            <v>2</v>
          </cell>
          <cell r="J81">
            <v>2026</v>
          </cell>
          <cell r="K81">
            <v>0</v>
          </cell>
          <cell r="L81">
            <v>0</v>
          </cell>
          <cell r="M81">
            <v>2011</v>
          </cell>
          <cell r="N81">
            <v>0</v>
          </cell>
          <cell r="O81">
            <v>2041</v>
          </cell>
          <cell r="Q81" t="b">
            <v>0</v>
          </cell>
          <cell r="S81" t="str">
            <v>152011</v>
          </cell>
          <cell r="T81" t="str">
            <v>152011FALSE</v>
          </cell>
          <cell r="U81">
            <v>2026</v>
          </cell>
        </row>
        <row r="82">
          <cell r="A82" t="str">
            <v>D-2 Tõrva linna reoveepuhasti ehitus</v>
          </cell>
          <cell r="B82">
            <v>0</v>
          </cell>
          <cell r="C82">
            <v>0.47</v>
          </cell>
          <cell r="D82" t="str">
            <v>Tõrva</v>
          </cell>
          <cell r="E82">
            <v>0</v>
          </cell>
          <cell r="F82">
            <v>0</v>
          </cell>
          <cell r="G82">
            <v>15</v>
          </cell>
          <cell r="H82">
            <v>0</v>
          </cell>
          <cell r="I82">
            <v>2</v>
          </cell>
          <cell r="J82">
            <v>2026</v>
          </cell>
          <cell r="K82">
            <v>0</v>
          </cell>
          <cell r="L82">
            <v>0</v>
          </cell>
          <cell r="M82">
            <v>2011</v>
          </cell>
          <cell r="N82">
            <v>0</v>
          </cell>
          <cell r="O82">
            <v>2041</v>
          </cell>
          <cell r="Q82" t="b">
            <v>0</v>
          </cell>
          <cell r="S82" t="str">
            <v>152011</v>
          </cell>
          <cell r="T82" t="str">
            <v>152011FALSE</v>
          </cell>
          <cell r="U82">
            <v>2026</v>
          </cell>
        </row>
        <row r="83">
          <cell r="A83" t="str">
            <v>B-1.1 Veevõrgu rekonstrueerimine Kaarlimäe ja Vanamõisa piirkonnas</v>
          </cell>
          <cell r="B83">
            <v>0</v>
          </cell>
          <cell r="C83">
            <v>0.47</v>
          </cell>
          <cell r="D83" t="str">
            <v>Tõrva</v>
          </cell>
          <cell r="E83">
            <v>0</v>
          </cell>
          <cell r="F83">
            <v>0</v>
          </cell>
          <cell r="G83">
            <v>15</v>
          </cell>
          <cell r="H83">
            <v>0</v>
          </cell>
          <cell r="I83">
            <v>2</v>
          </cell>
          <cell r="J83">
            <v>2026</v>
          </cell>
          <cell r="K83">
            <v>0</v>
          </cell>
          <cell r="L83">
            <v>0</v>
          </cell>
          <cell r="M83">
            <v>2011</v>
          </cell>
          <cell r="N83">
            <v>0</v>
          </cell>
          <cell r="O83">
            <v>2041</v>
          </cell>
          <cell r="Q83" t="b">
            <v>0</v>
          </cell>
          <cell r="S83" t="str">
            <v>152011</v>
          </cell>
          <cell r="T83" t="str">
            <v>152011FALSE</v>
          </cell>
          <cell r="U83">
            <v>2026</v>
          </cell>
        </row>
        <row r="84">
          <cell r="A84" t="str">
            <v>C-1.1 Kanalisatsioonitorustike rekonstrueerimine Vanamõisa valgalas</v>
          </cell>
          <cell r="B84">
            <v>0</v>
          </cell>
          <cell r="C84">
            <v>0.47</v>
          </cell>
          <cell r="D84" t="str">
            <v>Tõrva</v>
          </cell>
          <cell r="E84">
            <v>0</v>
          </cell>
          <cell r="F84">
            <v>0</v>
          </cell>
          <cell r="G84">
            <v>15</v>
          </cell>
          <cell r="H84">
            <v>0</v>
          </cell>
          <cell r="I84">
            <v>2</v>
          </cell>
          <cell r="J84">
            <v>2026</v>
          </cell>
          <cell r="K84">
            <v>0</v>
          </cell>
          <cell r="L84">
            <v>0</v>
          </cell>
          <cell r="M84">
            <v>2011</v>
          </cell>
          <cell r="N84">
            <v>0</v>
          </cell>
          <cell r="O84">
            <v>2041</v>
          </cell>
          <cell r="Q84" t="b">
            <v>0</v>
          </cell>
          <cell r="S84" t="str">
            <v>152011</v>
          </cell>
          <cell r="T84" t="str">
            <v>152011FALSE</v>
          </cell>
          <cell r="U84">
            <v>2026</v>
          </cell>
        </row>
        <row r="85">
          <cell r="S85">
            <v>0</v>
          </cell>
          <cell r="T85">
            <v>0</v>
          </cell>
        </row>
        <row r="86">
          <cell r="A86" t="str">
            <v>A-1 Puurkaevpumplate rekonstrueerimine</v>
          </cell>
          <cell r="B86">
            <v>0</v>
          </cell>
          <cell r="C86">
            <v>0.501</v>
          </cell>
          <cell r="D86" t="str">
            <v>Valga</v>
          </cell>
          <cell r="E86">
            <v>0</v>
          </cell>
          <cell r="F86">
            <v>0</v>
          </cell>
          <cell r="G86">
            <v>40</v>
          </cell>
          <cell r="H86">
            <v>0</v>
          </cell>
          <cell r="I86">
            <v>11</v>
          </cell>
          <cell r="J86">
            <v>2010</v>
          </cell>
          <cell r="K86">
            <v>0</v>
          </cell>
          <cell r="L86">
            <v>0</v>
          </cell>
          <cell r="M86">
            <v>2010</v>
          </cell>
          <cell r="N86">
            <v>0</v>
          </cell>
          <cell r="O86">
            <v>2050</v>
          </cell>
          <cell r="P86">
            <v>1.016</v>
          </cell>
          <cell r="Q86" t="b">
            <v>0</v>
          </cell>
          <cell r="S86" t="str">
            <v>402010</v>
          </cell>
          <cell r="T86" t="str">
            <v>402010FALSE</v>
          </cell>
          <cell r="U86">
            <v>2050</v>
          </cell>
        </row>
        <row r="87">
          <cell r="A87" t="str">
            <v xml:space="preserve">B-1 Veevõrgu rekonstrueerimine </v>
          </cell>
          <cell r="B87">
            <v>30121875</v>
          </cell>
          <cell r="C87">
            <v>0.501</v>
          </cell>
          <cell r="D87" t="str">
            <v>Valga</v>
          </cell>
          <cell r="E87">
            <v>0</v>
          </cell>
          <cell r="F87">
            <v>0</v>
          </cell>
          <cell r="G87">
            <v>40</v>
          </cell>
          <cell r="H87">
            <v>0</v>
          </cell>
          <cell r="I87">
            <v>11</v>
          </cell>
          <cell r="J87">
            <v>2010</v>
          </cell>
          <cell r="K87">
            <v>0</v>
          </cell>
          <cell r="L87">
            <v>0</v>
          </cell>
          <cell r="M87">
            <v>2010</v>
          </cell>
          <cell r="N87">
            <v>0</v>
          </cell>
          <cell r="O87">
            <v>2050</v>
          </cell>
          <cell r="P87">
            <v>1.016</v>
          </cell>
          <cell r="Q87" t="b">
            <v>0</v>
          </cell>
          <cell r="S87" t="str">
            <v>402010</v>
          </cell>
          <cell r="T87" t="str">
            <v>402010FALSE</v>
          </cell>
          <cell r="U87">
            <v>2050</v>
          </cell>
        </row>
        <row r="88">
          <cell r="A88" t="str">
            <v xml:space="preserve">B-2 Veevõrgu rajamine </v>
          </cell>
          <cell r="B88">
            <v>35121250</v>
          </cell>
          <cell r="C88">
            <v>0.501</v>
          </cell>
          <cell r="D88" t="str">
            <v>Valga</v>
          </cell>
          <cell r="E88">
            <v>0</v>
          </cell>
          <cell r="F88">
            <v>0</v>
          </cell>
          <cell r="G88">
            <v>40</v>
          </cell>
          <cell r="H88">
            <v>0</v>
          </cell>
          <cell r="I88">
            <v>11</v>
          </cell>
          <cell r="J88">
            <v>2010</v>
          </cell>
          <cell r="K88">
            <v>0</v>
          </cell>
          <cell r="L88">
            <v>0</v>
          </cell>
          <cell r="M88">
            <v>2010</v>
          </cell>
          <cell r="N88">
            <v>0</v>
          </cell>
          <cell r="O88">
            <v>2050</v>
          </cell>
          <cell r="P88">
            <v>1.016</v>
          </cell>
          <cell r="Q88" t="b">
            <v>0</v>
          </cell>
          <cell r="S88" t="str">
            <v>402010</v>
          </cell>
          <cell r="T88" t="str">
            <v>402010FALSE</v>
          </cell>
          <cell r="U88">
            <v>2050</v>
          </cell>
        </row>
        <row r="89">
          <cell r="A89" t="str">
            <v>C-1 Kanalisatsioonivõrgu rekonstrueerimine</v>
          </cell>
          <cell r="B89">
            <v>26003750</v>
          </cell>
          <cell r="C89">
            <v>0.501</v>
          </cell>
          <cell r="D89" t="str">
            <v>Valga</v>
          </cell>
          <cell r="E89">
            <v>0</v>
          </cell>
          <cell r="F89">
            <v>0</v>
          </cell>
          <cell r="G89">
            <v>40</v>
          </cell>
          <cell r="H89">
            <v>0</v>
          </cell>
          <cell r="I89">
            <v>11</v>
          </cell>
          <cell r="J89">
            <v>2010</v>
          </cell>
          <cell r="K89">
            <v>0</v>
          </cell>
          <cell r="L89">
            <v>0</v>
          </cell>
          <cell r="M89">
            <v>2010</v>
          </cell>
          <cell r="N89">
            <v>0</v>
          </cell>
          <cell r="O89">
            <v>2050</v>
          </cell>
          <cell r="P89">
            <v>1.016</v>
          </cell>
          <cell r="Q89" t="b">
            <v>0</v>
          </cell>
          <cell r="S89" t="str">
            <v>402010</v>
          </cell>
          <cell r="T89" t="str">
            <v>402010FALSE</v>
          </cell>
          <cell r="U89">
            <v>2050</v>
          </cell>
        </row>
        <row r="90">
          <cell r="A90" t="str">
            <v>C-1 Kanalisatsioonivõrgu rekonstrueerimine, reoveepumpla</v>
          </cell>
          <cell r="B90">
            <v>0</v>
          </cell>
          <cell r="C90">
            <v>0.501</v>
          </cell>
          <cell r="D90" t="str">
            <v>Valga</v>
          </cell>
          <cell r="E90">
            <v>0</v>
          </cell>
          <cell r="F90">
            <v>0</v>
          </cell>
          <cell r="G90">
            <v>40</v>
          </cell>
          <cell r="H90">
            <v>0</v>
          </cell>
          <cell r="I90">
            <v>11</v>
          </cell>
          <cell r="J90">
            <v>2010</v>
          </cell>
          <cell r="K90">
            <v>0</v>
          </cell>
          <cell r="L90">
            <v>0</v>
          </cell>
          <cell r="M90">
            <v>2010</v>
          </cell>
          <cell r="N90">
            <v>0</v>
          </cell>
          <cell r="O90">
            <v>2050</v>
          </cell>
          <cell r="P90">
            <v>1.016</v>
          </cell>
          <cell r="Q90" t="b">
            <v>0</v>
          </cell>
          <cell r="S90" t="str">
            <v>402010</v>
          </cell>
          <cell r="T90" t="str">
            <v>402010FALSE</v>
          </cell>
          <cell r="U90">
            <v>2050</v>
          </cell>
        </row>
        <row r="91">
          <cell r="A91" t="str">
            <v>C-2 Kanalisatsioonivõrgu rajamine</v>
          </cell>
          <cell r="B91">
            <v>40100000</v>
          </cell>
          <cell r="C91">
            <v>0.501</v>
          </cell>
          <cell r="D91" t="str">
            <v>Valga</v>
          </cell>
          <cell r="E91">
            <v>0</v>
          </cell>
          <cell r="F91">
            <v>0</v>
          </cell>
          <cell r="G91">
            <v>40</v>
          </cell>
          <cell r="H91">
            <v>0</v>
          </cell>
          <cell r="I91">
            <v>11</v>
          </cell>
          <cell r="J91">
            <v>2010</v>
          </cell>
          <cell r="K91">
            <v>0</v>
          </cell>
          <cell r="L91">
            <v>0</v>
          </cell>
          <cell r="M91">
            <v>2010</v>
          </cell>
          <cell r="N91">
            <v>0</v>
          </cell>
          <cell r="O91">
            <v>2050</v>
          </cell>
          <cell r="P91">
            <v>1.016</v>
          </cell>
          <cell r="Q91" t="b">
            <v>0</v>
          </cell>
          <cell r="S91" t="str">
            <v>402010</v>
          </cell>
          <cell r="T91" t="str">
            <v>402010FALSE</v>
          </cell>
          <cell r="U91">
            <v>2050</v>
          </cell>
        </row>
        <row r="92">
          <cell r="A92" t="str">
            <v>C-2 Kanalisatsioonivõrgu rajamine, reoveepumpla</v>
          </cell>
          <cell r="B92">
            <v>0</v>
          </cell>
          <cell r="C92">
            <v>0.501</v>
          </cell>
          <cell r="D92" t="str">
            <v>Valga</v>
          </cell>
          <cell r="E92">
            <v>0</v>
          </cell>
          <cell r="F92">
            <v>0</v>
          </cell>
          <cell r="G92">
            <v>40</v>
          </cell>
          <cell r="H92">
            <v>0</v>
          </cell>
          <cell r="I92">
            <v>11</v>
          </cell>
          <cell r="J92">
            <v>2010</v>
          </cell>
          <cell r="K92">
            <v>0</v>
          </cell>
          <cell r="L92">
            <v>0</v>
          </cell>
          <cell r="M92">
            <v>2010</v>
          </cell>
          <cell r="N92">
            <v>0</v>
          </cell>
          <cell r="O92">
            <v>2050</v>
          </cell>
          <cell r="P92">
            <v>1.016</v>
          </cell>
          <cell r="Q92" t="b">
            <v>0</v>
          </cell>
          <cell r="S92" t="str">
            <v>402010</v>
          </cell>
          <cell r="T92" t="str">
            <v>402010FALSE</v>
          </cell>
          <cell r="U92">
            <v>2050</v>
          </cell>
        </row>
        <row r="93">
          <cell r="A93" t="str">
            <v>D-1 Reoveepuhasti rekonstrueerimine/ täiendamine</v>
          </cell>
          <cell r="B93">
            <v>4492500</v>
          </cell>
          <cell r="C93">
            <v>0.501</v>
          </cell>
          <cell r="D93" t="str">
            <v>Valga</v>
          </cell>
          <cell r="E93">
            <v>0</v>
          </cell>
          <cell r="F93">
            <v>0</v>
          </cell>
          <cell r="G93">
            <v>40</v>
          </cell>
          <cell r="H93">
            <v>0</v>
          </cell>
          <cell r="I93">
            <v>11</v>
          </cell>
          <cell r="J93">
            <v>2010</v>
          </cell>
          <cell r="K93">
            <v>0</v>
          </cell>
          <cell r="L93">
            <v>0</v>
          </cell>
          <cell r="M93">
            <v>2010</v>
          </cell>
          <cell r="N93">
            <v>0</v>
          </cell>
          <cell r="O93">
            <v>2050</v>
          </cell>
          <cell r="P93">
            <v>1.016</v>
          </cell>
          <cell r="Q93" t="b">
            <v>0</v>
          </cell>
          <cell r="S93" t="str">
            <v>402010</v>
          </cell>
          <cell r="T93" t="str">
            <v>402010FALSE</v>
          </cell>
          <cell r="U93">
            <v>2050</v>
          </cell>
        </row>
        <row r="94">
          <cell r="A94" t="str">
            <v>D-1 Reoveepuhasti rekonstrueerimine/ täiendamine, reoveepumpla</v>
          </cell>
          <cell r="B94">
            <v>0</v>
          </cell>
          <cell r="C94">
            <v>0.501</v>
          </cell>
          <cell r="D94" t="str">
            <v>Valga</v>
          </cell>
          <cell r="E94">
            <v>0</v>
          </cell>
          <cell r="F94">
            <v>0</v>
          </cell>
          <cell r="G94">
            <v>40</v>
          </cell>
          <cell r="H94">
            <v>0</v>
          </cell>
          <cell r="I94">
            <v>11</v>
          </cell>
          <cell r="J94">
            <v>2010</v>
          </cell>
          <cell r="K94">
            <v>0</v>
          </cell>
          <cell r="L94">
            <v>0</v>
          </cell>
          <cell r="M94">
            <v>2010</v>
          </cell>
          <cell r="N94">
            <v>0</v>
          </cell>
          <cell r="O94">
            <v>2050</v>
          </cell>
          <cell r="P94">
            <v>1.016</v>
          </cell>
          <cell r="Q94" t="b">
            <v>0</v>
          </cell>
          <cell r="S94" t="str">
            <v>402010</v>
          </cell>
          <cell r="T94" t="str">
            <v>402010FALSE</v>
          </cell>
          <cell r="U94">
            <v>2050</v>
          </cell>
        </row>
        <row r="95">
          <cell r="A95" t="str">
            <v xml:space="preserve">E-1a Sademeveekanalisatsioonivõrgu rekonstrueerimine </v>
          </cell>
          <cell r="B95">
            <v>367500</v>
          </cell>
          <cell r="C95">
            <v>0.501</v>
          </cell>
          <cell r="D95" t="str">
            <v>Valga</v>
          </cell>
          <cell r="E95">
            <v>0</v>
          </cell>
          <cell r="F95">
            <v>0</v>
          </cell>
          <cell r="G95">
            <v>40</v>
          </cell>
          <cell r="H95">
            <v>0</v>
          </cell>
          <cell r="I95">
            <v>11</v>
          </cell>
          <cell r="J95">
            <v>2010</v>
          </cell>
          <cell r="K95">
            <v>0</v>
          </cell>
          <cell r="L95">
            <v>0</v>
          </cell>
          <cell r="M95">
            <v>2010</v>
          </cell>
          <cell r="N95">
            <v>0</v>
          </cell>
          <cell r="O95">
            <v>2050</v>
          </cell>
          <cell r="P95">
            <v>1.016</v>
          </cell>
          <cell r="Q95" t="b">
            <v>1</v>
          </cell>
          <cell r="S95" t="str">
            <v>402010</v>
          </cell>
          <cell r="T95" t="str">
            <v>402010TRUE</v>
          </cell>
          <cell r="U95">
            <v>2050</v>
          </cell>
        </row>
        <row r="96">
          <cell r="A96" t="str">
            <v xml:space="preserve">E-2a Sademeveekanalisatsioonivõrgu rajamine </v>
          </cell>
          <cell r="B96">
            <v>8898750</v>
          </cell>
          <cell r="C96">
            <v>0.501</v>
          </cell>
          <cell r="D96" t="str">
            <v>Valga</v>
          </cell>
          <cell r="E96">
            <v>0</v>
          </cell>
          <cell r="F96">
            <v>0</v>
          </cell>
          <cell r="G96">
            <v>40</v>
          </cell>
          <cell r="H96">
            <v>0</v>
          </cell>
          <cell r="I96">
            <v>11</v>
          </cell>
          <cell r="J96">
            <v>2010</v>
          </cell>
          <cell r="K96">
            <v>0</v>
          </cell>
          <cell r="L96">
            <v>0</v>
          </cell>
          <cell r="M96">
            <v>2010</v>
          </cell>
          <cell r="N96">
            <v>0</v>
          </cell>
          <cell r="O96">
            <v>2050</v>
          </cell>
          <cell r="P96">
            <v>1.016</v>
          </cell>
          <cell r="Q96" t="b">
            <v>1</v>
          </cell>
          <cell r="S96" t="str">
            <v>402010</v>
          </cell>
          <cell r="T96" t="str">
            <v>402010TRUE</v>
          </cell>
          <cell r="U96">
            <v>2050</v>
          </cell>
        </row>
        <row r="97">
          <cell r="A97" t="str">
            <v>A-1 Puurkaevpumplate rekonstrueerimine</v>
          </cell>
          <cell r="B97">
            <v>375000</v>
          </cell>
          <cell r="C97">
            <v>0.501</v>
          </cell>
          <cell r="D97" t="str">
            <v>Valga</v>
          </cell>
          <cell r="E97">
            <v>0</v>
          </cell>
          <cell r="F97">
            <v>0</v>
          </cell>
          <cell r="G97">
            <v>15</v>
          </cell>
          <cell r="H97">
            <v>0</v>
          </cell>
          <cell r="I97">
            <v>1</v>
          </cell>
          <cell r="J97">
            <v>2025</v>
          </cell>
          <cell r="K97">
            <v>0</v>
          </cell>
          <cell r="L97">
            <v>0</v>
          </cell>
          <cell r="M97">
            <v>2010</v>
          </cell>
          <cell r="N97">
            <v>0</v>
          </cell>
          <cell r="O97">
            <v>2040</v>
          </cell>
          <cell r="P97">
            <v>1.4974543793187562</v>
          </cell>
          <cell r="Q97" t="b">
            <v>0</v>
          </cell>
          <cell r="S97" t="str">
            <v>152010</v>
          </cell>
          <cell r="T97" t="str">
            <v>152010FALSE</v>
          </cell>
          <cell r="U97">
            <v>2025</v>
          </cell>
        </row>
        <row r="98">
          <cell r="A98" t="str">
            <v xml:space="preserve">B-1 Veevõrgu rekonstrueerimine </v>
          </cell>
          <cell r="B98">
            <v>0</v>
          </cell>
          <cell r="C98">
            <v>0.501</v>
          </cell>
          <cell r="D98" t="str">
            <v>Valga</v>
          </cell>
          <cell r="E98">
            <v>0</v>
          </cell>
          <cell r="F98">
            <v>0</v>
          </cell>
          <cell r="G98">
            <v>15</v>
          </cell>
          <cell r="H98">
            <v>0</v>
          </cell>
          <cell r="I98">
            <v>1</v>
          </cell>
          <cell r="J98">
            <v>2025</v>
          </cell>
          <cell r="K98">
            <v>0</v>
          </cell>
          <cell r="L98">
            <v>0</v>
          </cell>
          <cell r="M98">
            <v>2010</v>
          </cell>
          <cell r="N98">
            <v>0</v>
          </cell>
          <cell r="O98">
            <v>2040</v>
          </cell>
          <cell r="P98">
            <v>1.4974543793187562</v>
          </cell>
          <cell r="Q98" t="b">
            <v>0</v>
          </cell>
          <cell r="S98" t="str">
            <v>152010</v>
          </cell>
          <cell r="T98" t="str">
            <v>152010FALSE</v>
          </cell>
          <cell r="U98">
            <v>2025</v>
          </cell>
        </row>
        <row r="99">
          <cell r="A99" t="str">
            <v xml:space="preserve">B-2 Veevõrgu rajamine </v>
          </cell>
          <cell r="B99">
            <v>956250</v>
          </cell>
          <cell r="C99">
            <v>0.501</v>
          </cell>
          <cell r="D99" t="str">
            <v>Valga</v>
          </cell>
          <cell r="E99">
            <v>0</v>
          </cell>
          <cell r="F99">
            <v>0</v>
          </cell>
          <cell r="G99">
            <v>15</v>
          </cell>
          <cell r="H99">
            <v>0</v>
          </cell>
          <cell r="I99">
            <v>1</v>
          </cell>
          <cell r="J99">
            <v>2025</v>
          </cell>
          <cell r="K99">
            <v>0</v>
          </cell>
          <cell r="L99">
            <v>0</v>
          </cell>
          <cell r="M99">
            <v>2010</v>
          </cell>
          <cell r="N99">
            <v>0</v>
          </cell>
          <cell r="O99">
            <v>2040</v>
          </cell>
          <cell r="P99">
            <v>1.4974543793187562</v>
          </cell>
          <cell r="Q99" t="b">
            <v>0</v>
          </cell>
          <cell r="S99" t="str">
            <v>152010</v>
          </cell>
          <cell r="T99" t="str">
            <v>152010FALSE</v>
          </cell>
          <cell r="U99">
            <v>2025</v>
          </cell>
        </row>
        <row r="100">
          <cell r="A100" t="str">
            <v>C-1 Kanalisatsioonivõrgu rekonstrueerimine</v>
          </cell>
          <cell r="B100">
            <v>0</v>
          </cell>
          <cell r="C100">
            <v>0.501</v>
          </cell>
          <cell r="D100" t="str">
            <v>Valga</v>
          </cell>
          <cell r="E100">
            <v>0</v>
          </cell>
          <cell r="F100">
            <v>0</v>
          </cell>
          <cell r="G100">
            <v>15</v>
          </cell>
          <cell r="H100">
            <v>0</v>
          </cell>
          <cell r="I100">
            <v>1</v>
          </cell>
          <cell r="J100">
            <v>2025</v>
          </cell>
          <cell r="K100">
            <v>0</v>
          </cell>
          <cell r="L100">
            <v>0</v>
          </cell>
          <cell r="M100">
            <v>2010</v>
          </cell>
          <cell r="N100">
            <v>0</v>
          </cell>
          <cell r="O100">
            <v>2040</v>
          </cell>
          <cell r="P100">
            <v>1.4974543793187562</v>
          </cell>
          <cell r="Q100" t="b">
            <v>0</v>
          </cell>
          <cell r="S100" t="str">
            <v>152010</v>
          </cell>
          <cell r="T100" t="str">
            <v>152010FALSE</v>
          </cell>
          <cell r="U100">
            <v>2025</v>
          </cell>
        </row>
        <row r="101">
          <cell r="A101" t="str">
            <v>C-1 Kanalisatsioonivõrgu rekonstrueerimine, reoveepumpla</v>
          </cell>
          <cell r="B101">
            <v>562500</v>
          </cell>
          <cell r="C101">
            <v>0.501</v>
          </cell>
          <cell r="D101" t="str">
            <v>Valga</v>
          </cell>
          <cell r="E101">
            <v>0</v>
          </cell>
          <cell r="F101">
            <v>0</v>
          </cell>
          <cell r="G101">
            <v>15</v>
          </cell>
          <cell r="H101">
            <v>0</v>
          </cell>
          <cell r="I101">
            <v>1</v>
          </cell>
          <cell r="J101">
            <v>2025</v>
          </cell>
          <cell r="K101">
            <v>0</v>
          </cell>
          <cell r="L101">
            <v>0</v>
          </cell>
          <cell r="M101">
            <v>2010</v>
          </cell>
          <cell r="N101">
            <v>0</v>
          </cell>
          <cell r="O101">
            <v>2040</v>
          </cell>
          <cell r="P101">
            <v>1.4974543793187562</v>
          </cell>
          <cell r="Q101" t="b">
            <v>0</v>
          </cell>
          <cell r="S101" t="str">
            <v>152010</v>
          </cell>
          <cell r="T101" t="str">
            <v>152010FALSE</v>
          </cell>
          <cell r="U101">
            <v>2025</v>
          </cell>
        </row>
        <row r="102">
          <cell r="A102" t="str">
            <v>C-2 Kanalisatsioonivõrgu rajamine</v>
          </cell>
          <cell r="B102">
            <v>0</v>
          </cell>
          <cell r="C102">
            <v>0.501</v>
          </cell>
          <cell r="D102" t="str">
            <v>Valga</v>
          </cell>
          <cell r="E102">
            <v>0</v>
          </cell>
          <cell r="F102">
            <v>0</v>
          </cell>
          <cell r="G102">
            <v>15</v>
          </cell>
          <cell r="H102">
            <v>0</v>
          </cell>
          <cell r="I102">
            <v>1</v>
          </cell>
          <cell r="J102">
            <v>2025</v>
          </cell>
          <cell r="K102">
            <v>0</v>
          </cell>
          <cell r="L102">
            <v>0</v>
          </cell>
          <cell r="M102">
            <v>2010</v>
          </cell>
          <cell r="N102">
            <v>0</v>
          </cell>
          <cell r="O102">
            <v>2040</v>
          </cell>
          <cell r="P102">
            <v>1.4974543793187562</v>
          </cell>
          <cell r="Q102" t="b">
            <v>0</v>
          </cell>
          <cell r="S102" t="str">
            <v>152010</v>
          </cell>
          <cell r="T102" t="str">
            <v>152010FALSE</v>
          </cell>
          <cell r="U102">
            <v>2025</v>
          </cell>
        </row>
        <row r="103">
          <cell r="A103" t="str">
            <v>C-2 Kanalisatsioonivõrgu rajamine, reoveepumpla</v>
          </cell>
          <cell r="B103">
            <v>4500000</v>
          </cell>
          <cell r="C103">
            <v>0.501</v>
          </cell>
          <cell r="D103" t="str">
            <v>Valga</v>
          </cell>
          <cell r="E103">
            <v>0</v>
          </cell>
          <cell r="F103">
            <v>0</v>
          </cell>
          <cell r="G103">
            <v>15</v>
          </cell>
          <cell r="H103">
            <v>0</v>
          </cell>
          <cell r="I103">
            <v>1</v>
          </cell>
          <cell r="J103">
            <v>2025</v>
          </cell>
          <cell r="K103">
            <v>0</v>
          </cell>
          <cell r="L103">
            <v>0</v>
          </cell>
          <cell r="M103">
            <v>2010</v>
          </cell>
          <cell r="N103">
            <v>0</v>
          </cell>
          <cell r="O103">
            <v>2040</v>
          </cell>
          <cell r="P103">
            <v>1.4974543793187562</v>
          </cell>
          <cell r="Q103" t="b">
            <v>0</v>
          </cell>
          <cell r="S103" t="str">
            <v>152010</v>
          </cell>
          <cell r="T103" t="str">
            <v>152010FALSE</v>
          </cell>
          <cell r="U103">
            <v>2025</v>
          </cell>
        </row>
        <row r="104">
          <cell r="A104" t="str">
            <v>D-1 Reoveepuhasti rekonstrueerimine/ täiendamine</v>
          </cell>
          <cell r="B104">
            <v>6187500</v>
          </cell>
          <cell r="C104">
            <v>0.501</v>
          </cell>
          <cell r="D104" t="str">
            <v>Valga</v>
          </cell>
          <cell r="E104">
            <v>0</v>
          </cell>
          <cell r="F104">
            <v>0</v>
          </cell>
          <cell r="G104">
            <v>15</v>
          </cell>
          <cell r="H104">
            <v>0</v>
          </cell>
          <cell r="I104">
            <v>1</v>
          </cell>
          <cell r="J104">
            <v>2025</v>
          </cell>
          <cell r="K104">
            <v>0</v>
          </cell>
          <cell r="L104">
            <v>0</v>
          </cell>
          <cell r="M104">
            <v>2010</v>
          </cell>
          <cell r="N104">
            <v>0</v>
          </cell>
          <cell r="O104">
            <v>2040</v>
          </cell>
          <cell r="P104">
            <v>1.4974543793187562</v>
          </cell>
          <cell r="Q104" t="b">
            <v>0</v>
          </cell>
          <cell r="S104" t="str">
            <v>152010</v>
          </cell>
          <cell r="T104" t="str">
            <v>152010FALSE</v>
          </cell>
          <cell r="U104">
            <v>2025</v>
          </cell>
        </row>
        <row r="105">
          <cell r="A105" t="str">
            <v>D-1 Reoveepuhasti rekonstrueerimine/ täiendamine, reoveepumpla</v>
          </cell>
          <cell r="B105">
            <v>562500</v>
          </cell>
          <cell r="C105">
            <v>0.501</v>
          </cell>
          <cell r="D105" t="str">
            <v>Valga</v>
          </cell>
          <cell r="E105">
            <v>0</v>
          </cell>
          <cell r="F105">
            <v>0</v>
          </cell>
          <cell r="G105">
            <v>15</v>
          </cell>
          <cell r="H105">
            <v>0</v>
          </cell>
          <cell r="I105">
            <v>1</v>
          </cell>
          <cell r="J105">
            <v>2025</v>
          </cell>
          <cell r="K105">
            <v>0</v>
          </cell>
          <cell r="L105">
            <v>0</v>
          </cell>
          <cell r="M105">
            <v>2010</v>
          </cell>
          <cell r="N105">
            <v>0</v>
          </cell>
          <cell r="O105">
            <v>2040</v>
          </cell>
          <cell r="P105">
            <v>1.4974543793187562</v>
          </cell>
          <cell r="Q105" t="b">
            <v>0</v>
          </cell>
          <cell r="S105" t="str">
            <v>152010</v>
          </cell>
          <cell r="T105" t="str">
            <v>152010FALSE</v>
          </cell>
          <cell r="U105">
            <v>2025</v>
          </cell>
        </row>
        <row r="106">
          <cell r="A106" t="str">
            <v xml:space="preserve">E-1a Sademeveekanalisatsioonivõrgu rekonstrueerimine </v>
          </cell>
          <cell r="B106">
            <v>0</v>
          </cell>
          <cell r="C106">
            <v>0.501</v>
          </cell>
          <cell r="D106" t="str">
            <v>Valga</v>
          </cell>
          <cell r="E106">
            <v>0</v>
          </cell>
          <cell r="F106">
            <v>0</v>
          </cell>
          <cell r="G106">
            <v>15</v>
          </cell>
          <cell r="H106">
            <v>0</v>
          </cell>
          <cell r="I106">
            <v>1</v>
          </cell>
          <cell r="J106">
            <v>2025</v>
          </cell>
          <cell r="K106">
            <v>0</v>
          </cell>
          <cell r="L106">
            <v>0</v>
          </cell>
          <cell r="M106">
            <v>2010</v>
          </cell>
          <cell r="N106">
            <v>0</v>
          </cell>
          <cell r="O106">
            <v>2040</v>
          </cell>
          <cell r="P106">
            <v>1.4974543793187562</v>
          </cell>
          <cell r="Q106" t="b">
            <v>1</v>
          </cell>
          <cell r="S106" t="str">
            <v>152010</v>
          </cell>
          <cell r="T106" t="str">
            <v>152010TRUE</v>
          </cell>
          <cell r="U106">
            <v>2025</v>
          </cell>
        </row>
        <row r="107">
          <cell r="A107" t="str">
            <v xml:space="preserve">E-2a Sademeveekanalisatsioonivõrgu rajamine </v>
          </cell>
          <cell r="B107">
            <v>0</v>
          </cell>
          <cell r="C107">
            <v>0.501</v>
          </cell>
          <cell r="D107" t="str">
            <v>Valga</v>
          </cell>
          <cell r="E107">
            <v>0</v>
          </cell>
          <cell r="F107">
            <v>0</v>
          </cell>
          <cell r="G107">
            <v>15</v>
          </cell>
          <cell r="H107">
            <v>0</v>
          </cell>
          <cell r="I107">
            <v>1</v>
          </cell>
          <cell r="J107">
            <v>2025</v>
          </cell>
          <cell r="K107">
            <v>0</v>
          </cell>
          <cell r="L107">
            <v>0</v>
          </cell>
          <cell r="M107">
            <v>2010</v>
          </cell>
          <cell r="N107">
            <v>0</v>
          </cell>
          <cell r="O107">
            <v>2040</v>
          </cell>
          <cell r="P107">
            <v>1.4974543793187562</v>
          </cell>
          <cell r="Q107" t="b">
            <v>1</v>
          </cell>
          <cell r="S107" t="str">
            <v>152010</v>
          </cell>
          <cell r="T107" t="str">
            <v>152010TRUE</v>
          </cell>
          <cell r="U107">
            <v>2025</v>
          </cell>
        </row>
        <row r="108">
          <cell r="A108" t="str">
            <v>A-1 Puurkaevpumplate rekonstrueerimine</v>
          </cell>
          <cell r="B108">
            <v>0</v>
          </cell>
          <cell r="C108">
            <v>0.499</v>
          </cell>
          <cell r="D108" t="str">
            <v>Valga</v>
          </cell>
          <cell r="E108">
            <v>0</v>
          </cell>
          <cell r="F108">
            <v>0</v>
          </cell>
          <cell r="G108">
            <v>40</v>
          </cell>
          <cell r="H108">
            <v>0</v>
          </cell>
          <cell r="I108">
            <v>12</v>
          </cell>
          <cell r="J108">
            <v>2011</v>
          </cell>
          <cell r="K108">
            <v>0</v>
          </cell>
          <cell r="L108">
            <v>0</v>
          </cell>
          <cell r="M108">
            <v>2011</v>
          </cell>
          <cell r="N108">
            <v>0</v>
          </cell>
          <cell r="O108">
            <v>2051</v>
          </cell>
          <cell r="P108">
            <v>1.0485120000000001</v>
          </cell>
          <cell r="Q108" t="b">
            <v>0</v>
          </cell>
          <cell r="S108" t="str">
            <v>402011</v>
          </cell>
          <cell r="T108" t="str">
            <v>402011FALSE</v>
          </cell>
          <cell r="U108">
            <v>2051</v>
          </cell>
        </row>
        <row r="109">
          <cell r="A109" t="str">
            <v xml:space="preserve">B-1 Veevõrgu rekonstrueerimine </v>
          </cell>
          <cell r="B109">
            <v>30121875</v>
          </cell>
          <cell r="C109">
            <v>0.499</v>
          </cell>
          <cell r="D109" t="str">
            <v>Valga</v>
          </cell>
          <cell r="E109">
            <v>0</v>
          </cell>
          <cell r="F109">
            <v>0</v>
          </cell>
          <cell r="G109">
            <v>40</v>
          </cell>
          <cell r="H109">
            <v>0</v>
          </cell>
          <cell r="I109">
            <v>12</v>
          </cell>
          <cell r="J109">
            <v>2011</v>
          </cell>
          <cell r="K109">
            <v>0</v>
          </cell>
          <cell r="L109">
            <v>0</v>
          </cell>
          <cell r="M109">
            <v>2011</v>
          </cell>
          <cell r="N109">
            <v>0</v>
          </cell>
          <cell r="O109">
            <v>2051</v>
          </cell>
          <cell r="P109">
            <v>1.0485120000000001</v>
          </cell>
          <cell r="Q109" t="b">
            <v>0</v>
          </cell>
          <cell r="S109" t="str">
            <v>402011</v>
          </cell>
          <cell r="T109" t="str">
            <v>402011FALSE</v>
          </cell>
          <cell r="U109">
            <v>2051</v>
          </cell>
        </row>
        <row r="110">
          <cell r="A110" t="str">
            <v xml:space="preserve">B-2 Veevõrgu rajamine </v>
          </cell>
          <cell r="B110">
            <v>35121250</v>
          </cell>
          <cell r="C110">
            <v>0.499</v>
          </cell>
          <cell r="D110" t="str">
            <v>Valga</v>
          </cell>
          <cell r="E110">
            <v>0</v>
          </cell>
          <cell r="F110">
            <v>0</v>
          </cell>
          <cell r="G110">
            <v>40</v>
          </cell>
          <cell r="H110">
            <v>0</v>
          </cell>
          <cell r="I110">
            <v>12</v>
          </cell>
          <cell r="J110">
            <v>2011</v>
          </cell>
          <cell r="K110">
            <v>0</v>
          </cell>
          <cell r="L110">
            <v>0</v>
          </cell>
          <cell r="M110">
            <v>2011</v>
          </cell>
          <cell r="N110">
            <v>0</v>
          </cell>
          <cell r="O110">
            <v>2051</v>
          </cell>
          <cell r="P110">
            <v>1.0485120000000001</v>
          </cell>
          <cell r="Q110" t="b">
            <v>0</v>
          </cell>
          <cell r="S110" t="str">
            <v>402011</v>
          </cell>
          <cell r="T110" t="str">
            <v>402011FALSE</v>
          </cell>
          <cell r="U110">
            <v>2051</v>
          </cell>
        </row>
        <row r="111">
          <cell r="A111" t="str">
            <v>C-1 Kanalisatsioonivõrgu rekonstrueerimine</v>
          </cell>
          <cell r="B111">
            <v>26003750</v>
          </cell>
          <cell r="C111">
            <v>0.499</v>
          </cell>
          <cell r="D111" t="str">
            <v>Valga</v>
          </cell>
          <cell r="E111">
            <v>0</v>
          </cell>
          <cell r="F111">
            <v>0</v>
          </cell>
          <cell r="G111">
            <v>40</v>
          </cell>
          <cell r="H111">
            <v>0</v>
          </cell>
          <cell r="I111">
            <v>12</v>
          </cell>
          <cell r="J111">
            <v>2011</v>
          </cell>
          <cell r="K111">
            <v>0</v>
          </cell>
          <cell r="L111">
            <v>0</v>
          </cell>
          <cell r="M111">
            <v>2011</v>
          </cell>
          <cell r="N111">
            <v>0</v>
          </cell>
          <cell r="O111">
            <v>2051</v>
          </cell>
          <cell r="P111">
            <v>1.0485120000000001</v>
          </cell>
          <cell r="Q111" t="b">
            <v>0</v>
          </cell>
          <cell r="S111" t="str">
            <v>402011</v>
          </cell>
          <cell r="T111" t="str">
            <v>402011FALSE</v>
          </cell>
          <cell r="U111">
            <v>2051</v>
          </cell>
        </row>
        <row r="112">
          <cell r="A112" t="str">
            <v>C-1 Kanalisatsioonivõrgu rekonstrueerimine, reoveepumpla</v>
          </cell>
          <cell r="B112">
            <v>0</v>
          </cell>
          <cell r="C112">
            <v>0.499</v>
          </cell>
          <cell r="D112" t="str">
            <v>Valga</v>
          </cell>
          <cell r="E112">
            <v>0</v>
          </cell>
          <cell r="F112">
            <v>0</v>
          </cell>
          <cell r="G112">
            <v>40</v>
          </cell>
          <cell r="H112">
            <v>0</v>
          </cell>
          <cell r="I112">
            <v>12</v>
          </cell>
          <cell r="J112">
            <v>2011</v>
          </cell>
          <cell r="K112">
            <v>0</v>
          </cell>
          <cell r="L112">
            <v>0</v>
          </cell>
          <cell r="M112">
            <v>2011</v>
          </cell>
          <cell r="N112">
            <v>0</v>
          </cell>
          <cell r="O112">
            <v>2051</v>
          </cell>
          <cell r="P112">
            <v>1.0485120000000001</v>
          </cell>
          <cell r="Q112" t="b">
            <v>0</v>
          </cell>
          <cell r="S112" t="str">
            <v>402011</v>
          </cell>
          <cell r="T112" t="str">
            <v>402011FALSE</v>
          </cell>
          <cell r="U112">
            <v>2051</v>
          </cell>
        </row>
        <row r="113">
          <cell r="A113" t="str">
            <v>C-2 Kanalisatsioonivõrgu rajamine</v>
          </cell>
          <cell r="B113">
            <v>40100000</v>
          </cell>
          <cell r="C113">
            <v>0.499</v>
          </cell>
          <cell r="D113" t="str">
            <v>Valga</v>
          </cell>
          <cell r="E113">
            <v>0</v>
          </cell>
          <cell r="F113">
            <v>0</v>
          </cell>
          <cell r="G113">
            <v>40</v>
          </cell>
          <cell r="H113">
            <v>0</v>
          </cell>
          <cell r="I113">
            <v>12</v>
          </cell>
          <cell r="J113">
            <v>2011</v>
          </cell>
          <cell r="K113">
            <v>0</v>
          </cell>
          <cell r="L113">
            <v>0</v>
          </cell>
          <cell r="M113">
            <v>2011</v>
          </cell>
          <cell r="N113">
            <v>0</v>
          </cell>
          <cell r="O113">
            <v>2051</v>
          </cell>
          <cell r="P113">
            <v>1.0485120000000001</v>
          </cell>
          <cell r="Q113" t="b">
            <v>0</v>
          </cell>
          <cell r="S113" t="str">
            <v>402011</v>
          </cell>
          <cell r="T113" t="str">
            <v>402011FALSE</v>
          </cell>
          <cell r="U113">
            <v>2051</v>
          </cell>
        </row>
        <row r="114">
          <cell r="A114" t="str">
            <v>C-2 Kanalisatsioonivõrgu rajamine, reoveepumpla</v>
          </cell>
          <cell r="B114">
            <v>0</v>
          </cell>
          <cell r="C114">
            <v>0.499</v>
          </cell>
          <cell r="D114" t="str">
            <v>Valga</v>
          </cell>
          <cell r="E114">
            <v>0</v>
          </cell>
          <cell r="F114">
            <v>0</v>
          </cell>
          <cell r="G114">
            <v>40</v>
          </cell>
          <cell r="H114">
            <v>0</v>
          </cell>
          <cell r="I114">
            <v>12</v>
          </cell>
          <cell r="J114">
            <v>2011</v>
          </cell>
          <cell r="K114">
            <v>0</v>
          </cell>
          <cell r="L114">
            <v>0</v>
          </cell>
          <cell r="M114">
            <v>2011</v>
          </cell>
          <cell r="N114">
            <v>0</v>
          </cell>
          <cell r="O114">
            <v>2051</v>
          </cell>
          <cell r="P114">
            <v>1.0485120000000001</v>
          </cell>
          <cell r="Q114" t="b">
            <v>0</v>
          </cell>
          <cell r="S114" t="str">
            <v>402011</v>
          </cell>
          <cell r="T114" t="str">
            <v>402011FALSE</v>
          </cell>
          <cell r="U114">
            <v>2051</v>
          </cell>
        </row>
        <row r="115">
          <cell r="A115" t="str">
            <v>D-1 Reoveepuhasti rekonstrueerimine/ täiendamine</v>
          </cell>
          <cell r="B115">
            <v>4492500</v>
          </cell>
          <cell r="C115">
            <v>0.499</v>
          </cell>
          <cell r="D115" t="str">
            <v>Valga</v>
          </cell>
          <cell r="E115">
            <v>0</v>
          </cell>
          <cell r="F115">
            <v>0</v>
          </cell>
          <cell r="G115">
            <v>40</v>
          </cell>
          <cell r="H115">
            <v>0</v>
          </cell>
          <cell r="I115">
            <v>12</v>
          </cell>
          <cell r="J115">
            <v>2011</v>
          </cell>
          <cell r="K115">
            <v>0</v>
          </cell>
          <cell r="L115">
            <v>0</v>
          </cell>
          <cell r="M115">
            <v>2011</v>
          </cell>
          <cell r="N115">
            <v>0</v>
          </cell>
          <cell r="O115">
            <v>2051</v>
          </cell>
          <cell r="P115">
            <v>1.0485120000000001</v>
          </cell>
          <cell r="Q115" t="b">
            <v>0</v>
          </cell>
          <cell r="S115" t="str">
            <v>402011</v>
          </cell>
          <cell r="T115" t="str">
            <v>402011FALSE</v>
          </cell>
          <cell r="U115">
            <v>2051</v>
          </cell>
        </row>
        <row r="116">
          <cell r="A116" t="str">
            <v>D-1 Reoveepuhasti rekonstrueerimine/ täiendamine, reoveepumpla</v>
          </cell>
          <cell r="B116">
            <v>0</v>
          </cell>
          <cell r="C116">
            <v>0.499</v>
          </cell>
          <cell r="D116" t="str">
            <v>Valga</v>
          </cell>
          <cell r="E116">
            <v>0</v>
          </cell>
          <cell r="F116">
            <v>0</v>
          </cell>
          <cell r="G116">
            <v>40</v>
          </cell>
          <cell r="H116">
            <v>0</v>
          </cell>
          <cell r="I116">
            <v>12</v>
          </cell>
          <cell r="J116">
            <v>2011</v>
          </cell>
          <cell r="K116">
            <v>0</v>
          </cell>
          <cell r="L116">
            <v>0</v>
          </cell>
          <cell r="M116">
            <v>2011</v>
          </cell>
          <cell r="N116">
            <v>0</v>
          </cell>
          <cell r="O116">
            <v>2051</v>
          </cell>
          <cell r="P116">
            <v>1.0485120000000001</v>
          </cell>
          <cell r="Q116" t="b">
            <v>0</v>
          </cell>
          <cell r="S116" t="str">
            <v>402011</v>
          </cell>
          <cell r="T116" t="str">
            <v>402011FALSE</v>
          </cell>
          <cell r="U116">
            <v>2051</v>
          </cell>
        </row>
        <row r="117">
          <cell r="A117" t="str">
            <v xml:space="preserve">E-1a Sademeveekanalisatsioonivõrgu rekonstrueerimine </v>
          </cell>
          <cell r="B117">
            <v>367500</v>
          </cell>
          <cell r="C117">
            <v>0.499</v>
          </cell>
          <cell r="D117" t="str">
            <v>Valga</v>
          </cell>
          <cell r="E117">
            <v>0</v>
          </cell>
          <cell r="F117">
            <v>0</v>
          </cell>
          <cell r="G117">
            <v>40</v>
          </cell>
          <cell r="H117">
            <v>0</v>
          </cell>
          <cell r="I117">
            <v>12</v>
          </cell>
          <cell r="J117">
            <v>2011</v>
          </cell>
          <cell r="K117">
            <v>0</v>
          </cell>
          <cell r="L117">
            <v>0</v>
          </cell>
          <cell r="M117">
            <v>2011</v>
          </cell>
          <cell r="N117">
            <v>0</v>
          </cell>
          <cell r="O117">
            <v>2051</v>
          </cell>
          <cell r="P117">
            <v>1.0485120000000001</v>
          </cell>
          <cell r="Q117" t="b">
            <v>1</v>
          </cell>
          <cell r="S117" t="str">
            <v>402011</v>
          </cell>
          <cell r="T117" t="str">
            <v>402011TRUE</v>
          </cell>
          <cell r="U117">
            <v>2051</v>
          </cell>
        </row>
        <row r="118">
          <cell r="A118" t="str">
            <v xml:space="preserve">E-2a Sademeveekanalisatsioonivõrgu rajamine </v>
          </cell>
          <cell r="B118">
            <v>8898750</v>
          </cell>
          <cell r="C118">
            <v>0.499</v>
          </cell>
          <cell r="D118" t="str">
            <v>Valga</v>
          </cell>
          <cell r="E118">
            <v>0</v>
          </cell>
          <cell r="F118">
            <v>0</v>
          </cell>
          <cell r="G118">
            <v>40</v>
          </cell>
          <cell r="H118">
            <v>0</v>
          </cell>
          <cell r="I118">
            <v>12</v>
          </cell>
          <cell r="J118">
            <v>2011</v>
          </cell>
          <cell r="K118">
            <v>0</v>
          </cell>
          <cell r="L118">
            <v>0</v>
          </cell>
          <cell r="M118">
            <v>2011</v>
          </cell>
          <cell r="N118">
            <v>0</v>
          </cell>
          <cell r="O118">
            <v>2051</v>
          </cell>
          <cell r="P118">
            <v>1.0485120000000001</v>
          </cell>
          <cell r="Q118" t="b">
            <v>1</v>
          </cell>
          <cell r="S118" t="str">
            <v>402011</v>
          </cell>
          <cell r="T118" t="str">
            <v>402011TRUE</v>
          </cell>
          <cell r="U118">
            <v>2051</v>
          </cell>
        </row>
        <row r="119">
          <cell r="A119" t="str">
            <v>A-1 Puurkaevpumplate rekonstrueerimine</v>
          </cell>
          <cell r="B119">
            <v>375000</v>
          </cell>
          <cell r="C119">
            <v>0.499</v>
          </cell>
          <cell r="D119" t="str">
            <v>Valga</v>
          </cell>
          <cell r="E119">
            <v>0</v>
          </cell>
          <cell r="F119">
            <v>0</v>
          </cell>
          <cell r="G119">
            <v>15</v>
          </cell>
          <cell r="H119">
            <v>0</v>
          </cell>
          <cell r="I119">
            <v>2</v>
          </cell>
          <cell r="J119">
            <v>2026</v>
          </cell>
          <cell r="K119">
            <v>0</v>
          </cell>
          <cell r="L119">
            <v>0</v>
          </cell>
          <cell r="M119">
            <v>2011</v>
          </cell>
          <cell r="N119">
            <v>0</v>
          </cell>
          <cell r="O119">
            <v>2041</v>
          </cell>
          <cell r="P119">
            <v>1.5318958300430876</v>
          </cell>
          <cell r="Q119" t="b">
            <v>0</v>
          </cell>
          <cell r="S119" t="str">
            <v>152011</v>
          </cell>
          <cell r="T119" t="str">
            <v>152011FALSE</v>
          </cell>
          <cell r="U119">
            <v>2026</v>
          </cell>
        </row>
        <row r="120">
          <cell r="A120" t="str">
            <v xml:space="preserve">B-1 Veevõrgu rekonstrueerimine </v>
          </cell>
          <cell r="B120">
            <v>0</v>
          </cell>
          <cell r="C120">
            <v>0.499</v>
          </cell>
          <cell r="D120" t="str">
            <v>Valga</v>
          </cell>
          <cell r="E120">
            <v>0</v>
          </cell>
          <cell r="F120">
            <v>0</v>
          </cell>
          <cell r="G120">
            <v>15</v>
          </cell>
          <cell r="H120">
            <v>0</v>
          </cell>
          <cell r="I120">
            <v>2</v>
          </cell>
          <cell r="J120">
            <v>2026</v>
          </cell>
          <cell r="K120">
            <v>0</v>
          </cell>
          <cell r="L120">
            <v>0</v>
          </cell>
          <cell r="M120">
            <v>2011</v>
          </cell>
          <cell r="N120">
            <v>0</v>
          </cell>
          <cell r="O120">
            <v>2041</v>
          </cell>
          <cell r="P120">
            <v>1.5318958300430876</v>
          </cell>
          <cell r="Q120" t="b">
            <v>0</v>
          </cell>
          <cell r="S120" t="str">
            <v>152011</v>
          </cell>
          <cell r="T120" t="str">
            <v>152011FALSE</v>
          </cell>
          <cell r="U120">
            <v>2026</v>
          </cell>
        </row>
        <row r="121">
          <cell r="A121" t="str">
            <v xml:space="preserve">B-2 Veevõrgu rajamine </v>
          </cell>
          <cell r="B121">
            <v>956250</v>
          </cell>
          <cell r="C121">
            <v>0.499</v>
          </cell>
          <cell r="D121" t="str">
            <v>Valga</v>
          </cell>
          <cell r="E121">
            <v>0</v>
          </cell>
          <cell r="F121">
            <v>0</v>
          </cell>
          <cell r="G121">
            <v>15</v>
          </cell>
          <cell r="H121">
            <v>0</v>
          </cell>
          <cell r="I121">
            <v>2</v>
          </cell>
          <cell r="J121">
            <v>2026</v>
          </cell>
          <cell r="K121">
            <v>0</v>
          </cell>
          <cell r="L121">
            <v>0</v>
          </cell>
          <cell r="M121">
            <v>2011</v>
          </cell>
          <cell r="N121">
            <v>0</v>
          </cell>
          <cell r="O121">
            <v>2041</v>
          </cell>
          <cell r="P121">
            <v>1.5318958300430876</v>
          </cell>
          <cell r="Q121" t="b">
            <v>0</v>
          </cell>
          <cell r="S121" t="str">
            <v>152011</v>
          </cell>
          <cell r="T121" t="str">
            <v>152011FALSE</v>
          </cell>
          <cell r="U121">
            <v>2026</v>
          </cell>
        </row>
        <row r="122">
          <cell r="A122" t="str">
            <v>C-1 Kanalisatsioonivõrgu rekonstrueerimine</v>
          </cell>
          <cell r="B122">
            <v>0</v>
          </cell>
          <cell r="C122">
            <v>0.499</v>
          </cell>
          <cell r="D122" t="str">
            <v>Valga</v>
          </cell>
          <cell r="E122">
            <v>0</v>
          </cell>
          <cell r="F122">
            <v>0</v>
          </cell>
          <cell r="G122">
            <v>15</v>
          </cell>
          <cell r="H122">
            <v>0</v>
          </cell>
          <cell r="I122">
            <v>2</v>
          </cell>
          <cell r="J122">
            <v>2026</v>
          </cell>
          <cell r="K122">
            <v>0</v>
          </cell>
          <cell r="L122">
            <v>0</v>
          </cell>
          <cell r="M122">
            <v>2011</v>
          </cell>
          <cell r="N122">
            <v>0</v>
          </cell>
          <cell r="O122">
            <v>2041</v>
          </cell>
          <cell r="P122">
            <v>1.5318958300430876</v>
          </cell>
          <cell r="Q122" t="b">
            <v>0</v>
          </cell>
          <cell r="S122" t="str">
            <v>152011</v>
          </cell>
          <cell r="T122" t="str">
            <v>152011FALSE</v>
          </cell>
          <cell r="U122">
            <v>2026</v>
          </cell>
        </row>
        <row r="123">
          <cell r="A123" t="str">
            <v>C-1 Kanalisatsioonivõrgu rekonstrueerimine, reoveepumpla</v>
          </cell>
          <cell r="B123">
            <v>562500</v>
          </cell>
          <cell r="C123">
            <v>0.499</v>
          </cell>
          <cell r="D123" t="str">
            <v>Valga</v>
          </cell>
          <cell r="E123">
            <v>0</v>
          </cell>
          <cell r="F123">
            <v>0</v>
          </cell>
          <cell r="G123">
            <v>15</v>
          </cell>
          <cell r="H123">
            <v>0</v>
          </cell>
          <cell r="I123">
            <v>2</v>
          </cell>
          <cell r="J123">
            <v>2026</v>
          </cell>
          <cell r="K123">
            <v>0</v>
          </cell>
          <cell r="L123">
            <v>0</v>
          </cell>
          <cell r="M123">
            <v>2011</v>
          </cell>
          <cell r="N123">
            <v>0</v>
          </cell>
          <cell r="O123">
            <v>2041</v>
          </cell>
          <cell r="P123">
            <v>1.5318958300430876</v>
          </cell>
          <cell r="Q123" t="b">
            <v>0</v>
          </cell>
          <cell r="S123" t="str">
            <v>152011</v>
          </cell>
          <cell r="T123" t="str">
            <v>152011FALSE</v>
          </cell>
          <cell r="U123">
            <v>2026</v>
          </cell>
        </row>
        <row r="124">
          <cell r="A124" t="str">
            <v>C-2 Kanalisatsioonivõrgu rajamine</v>
          </cell>
          <cell r="B124">
            <v>0</v>
          </cell>
          <cell r="C124">
            <v>0.499</v>
          </cell>
          <cell r="D124" t="str">
            <v>Valga</v>
          </cell>
          <cell r="E124">
            <v>0</v>
          </cell>
          <cell r="F124">
            <v>0</v>
          </cell>
          <cell r="G124">
            <v>15</v>
          </cell>
          <cell r="H124">
            <v>0</v>
          </cell>
          <cell r="I124">
            <v>2</v>
          </cell>
          <cell r="J124">
            <v>2026</v>
          </cell>
          <cell r="K124">
            <v>0</v>
          </cell>
          <cell r="L124">
            <v>0</v>
          </cell>
          <cell r="M124">
            <v>2011</v>
          </cell>
          <cell r="N124">
            <v>0</v>
          </cell>
          <cell r="O124">
            <v>2041</v>
          </cell>
          <cell r="P124">
            <v>1.5318958300430876</v>
          </cell>
          <cell r="Q124" t="b">
            <v>0</v>
          </cell>
          <cell r="S124" t="str">
            <v>152011</v>
          </cell>
          <cell r="T124" t="str">
            <v>152011FALSE</v>
          </cell>
          <cell r="U124">
            <v>2026</v>
          </cell>
        </row>
        <row r="125">
          <cell r="A125" t="str">
            <v>C-2 Kanalisatsioonivõrgu rajamine, reoveepumpla</v>
          </cell>
          <cell r="B125">
            <v>4500000</v>
          </cell>
          <cell r="C125">
            <v>0.499</v>
          </cell>
          <cell r="D125" t="str">
            <v>Valga</v>
          </cell>
          <cell r="E125">
            <v>0</v>
          </cell>
          <cell r="F125">
            <v>0</v>
          </cell>
          <cell r="G125">
            <v>15</v>
          </cell>
          <cell r="H125">
            <v>0</v>
          </cell>
          <cell r="I125">
            <v>2</v>
          </cell>
          <cell r="J125">
            <v>2026</v>
          </cell>
          <cell r="K125">
            <v>0</v>
          </cell>
          <cell r="L125">
            <v>0</v>
          </cell>
          <cell r="M125">
            <v>2011</v>
          </cell>
          <cell r="N125">
            <v>0</v>
          </cell>
          <cell r="O125">
            <v>2041</v>
          </cell>
          <cell r="P125">
            <v>1.5318958300430876</v>
          </cell>
          <cell r="Q125" t="b">
            <v>0</v>
          </cell>
          <cell r="S125" t="str">
            <v>152011</v>
          </cell>
          <cell r="T125" t="str">
            <v>152011FALSE</v>
          </cell>
          <cell r="U125">
            <v>2026</v>
          </cell>
        </row>
        <row r="126">
          <cell r="A126" t="str">
            <v>D-1 Reoveepuhasti rekonstrueerimine/ täiendamine</v>
          </cell>
          <cell r="B126">
            <v>6187500</v>
          </cell>
          <cell r="C126">
            <v>0.499</v>
          </cell>
          <cell r="D126" t="str">
            <v>Valga</v>
          </cell>
          <cell r="E126">
            <v>0</v>
          </cell>
          <cell r="F126">
            <v>0</v>
          </cell>
          <cell r="G126">
            <v>15</v>
          </cell>
          <cell r="H126">
            <v>0</v>
          </cell>
          <cell r="I126">
            <v>2</v>
          </cell>
          <cell r="J126">
            <v>2026</v>
          </cell>
          <cell r="K126">
            <v>0</v>
          </cell>
          <cell r="L126">
            <v>0</v>
          </cell>
          <cell r="M126">
            <v>2011</v>
          </cell>
          <cell r="N126">
            <v>0</v>
          </cell>
          <cell r="O126">
            <v>2041</v>
          </cell>
          <cell r="P126">
            <v>1.5318958300430876</v>
          </cell>
          <cell r="Q126" t="b">
            <v>0</v>
          </cell>
          <cell r="S126" t="str">
            <v>152011</v>
          </cell>
          <cell r="T126" t="str">
            <v>152011FALSE</v>
          </cell>
          <cell r="U126">
            <v>2026</v>
          </cell>
        </row>
        <row r="127">
          <cell r="A127" t="str">
            <v>D-1 Reoveepuhasti rekonstrueerimine/ täiendamine, reoveepumpla</v>
          </cell>
          <cell r="B127">
            <v>562500</v>
          </cell>
          <cell r="C127">
            <v>0.499</v>
          </cell>
          <cell r="D127" t="str">
            <v>Valga</v>
          </cell>
          <cell r="E127">
            <v>0</v>
          </cell>
          <cell r="F127">
            <v>0</v>
          </cell>
          <cell r="G127">
            <v>15</v>
          </cell>
          <cell r="H127">
            <v>0</v>
          </cell>
          <cell r="I127">
            <v>2</v>
          </cell>
          <cell r="J127">
            <v>2026</v>
          </cell>
          <cell r="K127">
            <v>0</v>
          </cell>
          <cell r="L127">
            <v>0</v>
          </cell>
          <cell r="M127">
            <v>2011</v>
          </cell>
          <cell r="N127">
            <v>0</v>
          </cell>
          <cell r="O127">
            <v>2041</v>
          </cell>
          <cell r="P127">
            <v>1.5318958300430876</v>
          </cell>
          <cell r="Q127" t="b">
            <v>0</v>
          </cell>
          <cell r="S127" t="str">
            <v>152011</v>
          </cell>
          <cell r="T127" t="str">
            <v>152011FALSE</v>
          </cell>
          <cell r="U127">
            <v>2026</v>
          </cell>
        </row>
        <row r="128">
          <cell r="A128" t="str">
            <v xml:space="preserve">E-1a Sademeveekanalisatsioonivõrgu rekonstrueerimine </v>
          </cell>
          <cell r="B128">
            <v>0</v>
          </cell>
          <cell r="C128">
            <v>0.499</v>
          </cell>
          <cell r="D128" t="str">
            <v>Valga</v>
          </cell>
          <cell r="E128">
            <v>0</v>
          </cell>
          <cell r="F128">
            <v>0</v>
          </cell>
          <cell r="G128">
            <v>15</v>
          </cell>
          <cell r="H128">
            <v>0</v>
          </cell>
          <cell r="I128">
            <v>2</v>
          </cell>
          <cell r="J128">
            <v>2026</v>
          </cell>
          <cell r="K128">
            <v>0</v>
          </cell>
          <cell r="L128">
            <v>0</v>
          </cell>
          <cell r="M128">
            <v>2011</v>
          </cell>
          <cell r="N128">
            <v>0</v>
          </cell>
          <cell r="O128">
            <v>2041</v>
          </cell>
          <cell r="P128">
            <v>1.5318958300430876</v>
          </cell>
          <cell r="Q128" t="b">
            <v>1</v>
          </cell>
          <cell r="S128" t="str">
            <v>152011</v>
          </cell>
          <cell r="T128" t="str">
            <v>152011TRUE</v>
          </cell>
          <cell r="U128">
            <v>2026</v>
          </cell>
        </row>
        <row r="129">
          <cell r="A129" t="str">
            <v xml:space="preserve">E-2a Sademeveekanalisatsioonivõrgu rajamine </v>
          </cell>
          <cell r="B129">
            <v>0</v>
          </cell>
          <cell r="C129">
            <v>0.499</v>
          </cell>
          <cell r="D129" t="str">
            <v>Valga</v>
          </cell>
          <cell r="E129">
            <v>0</v>
          </cell>
          <cell r="F129">
            <v>0</v>
          </cell>
          <cell r="G129">
            <v>15</v>
          </cell>
          <cell r="H129">
            <v>0</v>
          </cell>
          <cell r="I129">
            <v>2</v>
          </cell>
          <cell r="J129">
            <v>2026</v>
          </cell>
          <cell r="K129">
            <v>0</v>
          </cell>
          <cell r="L129">
            <v>0</v>
          </cell>
          <cell r="M129">
            <v>2011</v>
          </cell>
          <cell r="N129">
            <v>0</v>
          </cell>
          <cell r="O129">
            <v>2041</v>
          </cell>
          <cell r="P129">
            <v>1.5318958300430876</v>
          </cell>
          <cell r="Q129" t="b">
            <v>1</v>
          </cell>
          <cell r="S129" t="str">
            <v>152011</v>
          </cell>
          <cell r="T129" t="str">
            <v>152011TRUE</v>
          </cell>
          <cell r="U129">
            <v>2026</v>
          </cell>
        </row>
        <row r="130">
          <cell r="E130">
            <v>0</v>
          </cell>
          <cell r="F130">
            <v>0</v>
          </cell>
          <cell r="H130" t="e">
            <v>#DIV/0!</v>
          </cell>
          <cell r="I130">
            <v>-2039</v>
          </cell>
          <cell r="J130">
            <v>0</v>
          </cell>
          <cell r="K130" t="e">
            <v>#DIV/0!</v>
          </cell>
          <cell r="L130" t="e">
            <v>#DIV/0!</v>
          </cell>
          <cell r="N130" t="e">
            <v>#DIV/0!</v>
          </cell>
          <cell r="O130">
            <v>0</v>
          </cell>
          <cell r="S130">
            <v>0</v>
          </cell>
          <cell r="T130">
            <v>0</v>
          </cell>
          <cell r="U130">
            <v>0</v>
          </cell>
        </row>
        <row r="131">
          <cell r="A131" t="str">
            <v>A-1 Puurkaevpumplate rekonstrueerimine/veetöötlus</v>
          </cell>
          <cell r="B131">
            <v>0</v>
          </cell>
          <cell r="C131">
            <v>0.5</v>
          </cell>
          <cell r="D131" t="str">
            <v>Haljala</v>
          </cell>
          <cell r="E131">
            <v>0</v>
          </cell>
          <cell r="F131">
            <v>0</v>
          </cell>
          <cell r="G131">
            <v>40</v>
          </cell>
          <cell r="H131">
            <v>0</v>
          </cell>
          <cell r="I131">
            <v>11</v>
          </cell>
          <cell r="J131">
            <v>2010</v>
          </cell>
          <cell r="K131">
            <v>0</v>
          </cell>
          <cell r="L131">
            <v>0</v>
          </cell>
          <cell r="M131">
            <v>2010</v>
          </cell>
          <cell r="N131">
            <v>0</v>
          </cell>
          <cell r="O131">
            <v>2050</v>
          </cell>
          <cell r="Q131" t="b">
            <v>0</v>
          </cell>
          <cell r="S131" t="str">
            <v>402010</v>
          </cell>
          <cell r="T131" t="str">
            <v>402010FALSE</v>
          </cell>
          <cell r="U131">
            <v>2050</v>
          </cell>
        </row>
        <row r="132">
          <cell r="A132" t="str">
            <v>B-1 Veevõrgu rekonstrueerimine</v>
          </cell>
          <cell r="B132">
            <v>0</v>
          </cell>
          <cell r="C132">
            <v>0.5</v>
          </cell>
          <cell r="D132" t="str">
            <v>Haljala</v>
          </cell>
          <cell r="E132">
            <v>0</v>
          </cell>
          <cell r="F132">
            <v>0</v>
          </cell>
          <cell r="G132">
            <v>40</v>
          </cell>
          <cell r="H132">
            <v>0</v>
          </cell>
          <cell r="I132">
            <v>11</v>
          </cell>
          <cell r="J132">
            <v>2010</v>
          </cell>
          <cell r="K132">
            <v>0</v>
          </cell>
          <cell r="L132">
            <v>0</v>
          </cell>
          <cell r="M132">
            <v>2010</v>
          </cell>
          <cell r="N132">
            <v>0</v>
          </cell>
          <cell r="O132">
            <v>2050</v>
          </cell>
          <cell r="Q132" t="b">
            <v>0</v>
          </cell>
          <cell r="S132" t="str">
            <v>402010</v>
          </cell>
          <cell r="T132" t="str">
            <v>402010FALSE</v>
          </cell>
          <cell r="U132">
            <v>2050</v>
          </cell>
        </row>
        <row r="133">
          <cell r="A133" t="str">
            <v>B-2 Veevõrgu rajamine</v>
          </cell>
          <cell r="B133">
            <v>0</v>
          </cell>
          <cell r="C133">
            <v>0.5</v>
          </cell>
          <cell r="D133" t="str">
            <v>Haljala</v>
          </cell>
          <cell r="E133">
            <v>0</v>
          </cell>
          <cell r="F133">
            <v>0</v>
          </cell>
          <cell r="G133">
            <v>40</v>
          </cell>
          <cell r="H133">
            <v>0</v>
          </cell>
          <cell r="I133">
            <v>11</v>
          </cell>
          <cell r="J133">
            <v>2010</v>
          </cell>
          <cell r="K133">
            <v>0</v>
          </cell>
          <cell r="L133">
            <v>0</v>
          </cell>
          <cell r="M133">
            <v>2010</v>
          </cell>
          <cell r="N133">
            <v>0</v>
          </cell>
          <cell r="O133">
            <v>2050</v>
          </cell>
          <cell r="Q133" t="b">
            <v>0</v>
          </cell>
          <cell r="S133" t="str">
            <v>402010</v>
          </cell>
          <cell r="T133" t="str">
            <v>402010FALSE</v>
          </cell>
          <cell r="U133">
            <v>2050</v>
          </cell>
        </row>
        <row r="134">
          <cell r="A134" t="str">
            <v>C-1 Kanalisatsioonivõrgu rekonstrueerimine</v>
          </cell>
          <cell r="B134">
            <v>21417714.165391382</v>
          </cell>
          <cell r="C134">
            <v>0.5</v>
          </cell>
          <cell r="D134" t="str">
            <v>Haljala</v>
          </cell>
          <cell r="E134">
            <v>0</v>
          </cell>
          <cell r="F134">
            <v>0</v>
          </cell>
          <cell r="G134">
            <v>40</v>
          </cell>
          <cell r="H134">
            <v>0</v>
          </cell>
          <cell r="I134">
            <v>11</v>
          </cell>
          <cell r="J134">
            <v>2010</v>
          </cell>
          <cell r="K134">
            <v>0</v>
          </cell>
          <cell r="L134">
            <v>0</v>
          </cell>
          <cell r="M134">
            <v>2010</v>
          </cell>
          <cell r="N134">
            <v>0</v>
          </cell>
          <cell r="O134">
            <v>2050</v>
          </cell>
          <cell r="Q134" t="b">
            <v>0</v>
          </cell>
          <cell r="S134" t="str">
            <v>402010</v>
          </cell>
          <cell r="T134" t="str">
            <v>402010FALSE</v>
          </cell>
          <cell r="U134">
            <v>2050</v>
          </cell>
        </row>
        <row r="135">
          <cell r="A135" t="str">
            <v>D-1 Reoveepuhasti rekonstrueerimine</v>
          </cell>
          <cell r="B135">
            <v>0</v>
          </cell>
          <cell r="C135">
            <v>0.5</v>
          </cell>
          <cell r="D135" t="str">
            <v>Haljala</v>
          </cell>
          <cell r="E135">
            <v>0</v>
          </cell>
          <cell r="F135">
            <v>0</v>
          </cell>
          <cell r="G135">
            <v>40</v>
          </cell>
          <cell r="H135">
            <v>0</v>
          </cell>
          <cell r="I135">
            <v>11</v>
          </cell>
          <cell r="J135">
            <v>2010</v>
          </cell>
          <cell r="K135">
            <v>0</v>
          </cell>
          <cell r="L135">
            <v>0</v>
          </cell>
          <cell r="M135">
            <v>2010</v>
          </cell>
          <cell r="N135">
            <v>0</v>
          </cell>
          <cell r="O135">
            <v>2050</v>
          </cell>
          <cell r="Q135" t="b">
            <v>0</v>
          </cell>
          <cell r="S135" t="str">
            <v>402010</v>
          </cell>
          <cell r="T135" t="str">
            <v>402010FALSE</v>
          </cell>
          <cell r="U135">
            <v>2050</v>
          </cell>
        </row>
        <row r="136">
          <cell r="A136" t="str">
            <v>A-1 Puurkaevpumplate rekonstrueerimine/veetöötlus</v>
          </cell>
          <cell r="B136">
            <v>0</v>
          </cell>
          <cell r="C136">
            <v>0.5</v>
          </cell>
          <cell r="D136" t="str">
            <v>Haljala</v>
          </cell>
          <cell r="E136">
            <v>0</v>
          </cell>
          <cell r="F136">
            <v>0</v>
          </cell>
          <cell r="G136">
            <v>15</v>
          </cell>
          <cell r="H136">
            <v>0</v>
          </cell>
          <cell r="I136">
            <v>1</v>
          </cell>
          <cell r="J136">
            <v>2025</v>
          </cell>
          <cell r="K136">
            <v>0</v>
          </cell>
          <cell r="L136">
            <v>0</v>
          </cell>
          <cell r="M136">
            <v>2010</v>
          </cell>
          <cell r="N136">
            <v>0</v>
          </cell>
          <cell r="O136">
            <v>2040</v>
          </cell>
          <cell r="Q136" t="b">
            <v>0</v>
          </cell>
          <cell r="S136" t="str">
            <v>152010</v>
          </cell>
          <cell r="T136" t="str">
            <v>152010FALSE</v>
          </cell>
          <cell r="U136">
            <v>2025</v>
          </cell>
        </row>
        <row r="137">
          <cell r="A137" t="str">
            <v>B-1 Veevõrgu rekonstrueerimine</v>
          </cell>
          <cell r="B137">
            <v>0</v>
          </cell>
          <cell r="C137">
            <v>0.5</v>
          </cell>
          <cell r="D137" t="str">
            <v>Haljala</v>
          </cell>
          <cell r="E137">
            <v>0</v>
          </cell>
          <cell r="F137">
            <v>0</v>
          </cell>
          <cell r="G137">
            <v>15</v>
          </cell>
          <cell r="H137">
            <v>0</v>
          </cell>
          <cell r="I137">
            <v>1</v>
          </cell>
          <cell r="J137">
            <v>2025</v>
          </cell>
          <cell r="K137">
            <v>0</v>
          </cell>
          <cell r="L137">
            <v>0</v>
          </cell>
          <cell r="M137">
            <v>2010</v>
          </cell>
          <cell r="N137">
            <v>0</v>
          </cell>
          <cell r="O137">
            <v>2040</v>
          </cell>
          <cell r="Q137" t="b">
            <v>0</v>
          </cell>
          <cell r="S137" t="str">
            <v>152010</v>
          </cell>
          <cell r="T137" t="str">
            <v>152010FALSE</v>
          </cell>
          <cell r="U137">
            <v>2025</v>
          </cell>
        </row>
        <row r="138">
          <cell r="A138" t="str">
            <v>B-2 Veevõrgu rajamine</v>
          </cell>
          <cell r="B138">
            <v>0</v>
          </cell>
          <cell r="C138">
            <v>0.5</v>
          </cell>
          <cell r="D138" t="str">
            <v>Haljala</v>
          </cell>
          <cell r="E138">
            <v>0</v>
          </cell>
          <cell r="F138">
            <v>0</v>
          </cell>
          <cell r="G138">
            <v>15</v>
          </cell>
          <cell r="H138">
            <v>0</v>
          </cell>
          <cell r="I138">
            <v>1</v>
          </cell>
          <cell r="J138">
            <v>2025</v>
          </cell>
          <cell r="K138">
            <v>0</v>
          </cell>
          <cell r="L138">
            <v>0</v>
          </cell>
          <cell r="M138">
            <v>2010</v>
          </cell>
          <cell r="N138">
            <v>0</v>
          </cell>
          <cell r="O138">
            <v>2040</v>
          </cell>
          <cell r="Q138" t="b">
            <v>0</v>
          </cell>
          <cell r="S138" t="str">
            <v>152010</v>
          </cell>
          <cell r="T138" t="str">
            <v>152010FALSE</v>
          </cell>
          <cell r="U138">
            <v>2025</v>
          </cell>
        </row>
        <row r="139">
          <cell r="A139" t="str">
            <v>C-1 Kanalisatsioonivõrgu rekonstrueerimine</v>
          </cell>
          <cell r="B139">
            <v>934852.66082849877</v>
          </cell>
          <cell r="C139">
            <v>0.5</v>
          </cell>
          <cell r="D139" t="str">
            <v>Haljala</v>
          </cell>
          <cell r="E139">
            <v>0</v>
          </cell>
          <cell r="F139">
            <v>0</v>
          </cell>
          <cell r="G139">
            <v>15</v>
          </cell>
          <cell r="H139">
            <v>0</v>
          </cell>
          <cell r="I139">
            <v>1</v>
          </cell>
          <cell r="J139">
            <v>2025</v>
          </cell>
          <cell r="K139">
            <v>0</v>
          </cell>
          <cell r="L139">
            <v>0</v>
          </cell>
          <cell r="M139">
            <v>2010</v>
          </cell>
          <cell r="N139">
            <v>0</v>
          </cell>
          <cell r="O139">
            <v>2040</v>
          </cell>
          <cell r="Q139" t="b">
            <v>0</v>
          </cell>
          <cell r="S139" t="str">
            <v>152010</v>
          </cell>
          <cell r="T139" t="str">
            <v>152010FALSE</v>
          </cell>
          <cell r="U139">
            <v>2025</v>
          </cell>
        </row>
        <row r="140">
          <cell r="A140" t="str">
            <v>D-1 Reoveepuhasti rekonstrueerimine</v>
          </cell>
          <cell r="B140">
            <v>0</v>
          </cell>
          <cell r="C140">
            <v>0.5</v>
          </cell>
          <cell r="D140" t="str">
            <v>Haljala</v>
          </cell>
          <cell r="E140">
            <v>0</v>
          </cell>
          <cell r="F140">
            <v>0</v>
          </cell>
          <cell r="G140">
            <v>15</v>
          </cell>
          <cell r="H140">
            <v>0</v>
          </cell>
          <cell r="I140">
            <v>1</v>
          </cell>
          <cell r="J140">
            <v>2025</v>
          </cell>
          <cell r="K140">
            <v>0</v>
          </cell>
          <cell r="L140">
            <v>0</v>
          </cell>
          <cell r="M140">
            <v>2010</v>
          </cell>
          <cell r="N140">
            <v>0</v>
          </cell>
          <cell r="O140">
            <v>2040</v>
          </cell>
          <cell r="Q140" t="b">
            <v>0</v>
          </cell>
          <cell r="S140" t="str">
            <v>152010</v>
          </cell>
          <cell r="T140" t="str">
            <v>152010FALSE</v>
          </cell>
          <cell r="U140">
            <v>2025</v>
          </cell>
        </row>
        <row r="141">
          <cell r="A141" t="str">
            <v>A-1 Puurkaevpumplate rekonstrueerimine/veetöötlus</v>
          </cell>
          <cell r="B141">
            <v>0</v>
          </cell>
          <cell r="C141">
            <v>0.5</v>
          </cell>
          <cell r="D141" t="str">
            <v>Haljala</v>
          </cell>
          <cell r="E141">
            <v>0</v>
          </cell>
          <cell r="F141">
            <v>0</v>
          </cell>
          <cell r="G141">
            <v>40</v>
          </cell>
          <cell r="H141">
            <v>0</v>
          </cell>
          <cell r="I141">
            <v>12</v>
          </cell>
          <cell r="J141">
            <v>2011</v>
          </cell>
          <cell r="K141">
            <v>0</v>
          </cell>
          <cell r="L141">
            <v>0</v>
          </cell>
          <cell r="M141">
            <v>2011</v>
          </cell>
          <cell r="N141">
            <v>0</v>
          </cell>
          <cell r="O141">
            <v>2051</v>
          </cell>
          <cell r="Q141" t="b">
            <v>0</v>
          </cell>
          <cell r="S141" t="str">
            <v>402011</v>
          </cell>
          <cell r="T141" t="str">
            <v>402011FALSE</v>
          </cell>
          <cell r="U141">
            <v>2051</v>
          </cell>
        </row>
        <row r="142">
          <cell r="A142" t="str">
            <v>B-1 Veevõrgu rekonstrueerimine</v>
          </cell>
          <cell r="B142">
            <v>0</v>
          </cell>
          <cell r="C142">
            <v>0.5</v>
          </cell>
          <cell r="D142" t="str">
            <v>Haljala</v>
          </cell>
          <cell r="E142">
            <v>0</v>
          </cell>
          <cell r="F142">
            <v>0</v>
          </cell>
          <cell r="G142">
            <v>40</v>
          </cell>
          <cell r="H142">
            <v>0</v>
          </cell>
          <cell r="I142">
            <v>12</v>
          </cell>
          <cell r="J142">
            <v>2011</v>
          </cell>
          <cell r="K142">
            <v>0</v>
          </cell>
          <cell r="L142">
            <v>0</v>
          </cell>
          <cell r="M142">
            <v>2011</v>
          </cell>
          <cell r="N142">
            <v>0</v>
          </cell>
          <cell r="O142">
            <v>2051</v>
          </cell>
          <cell r="Q142" t="b">
            <v>0</v>
          </cell>
          <cell r="S142" t="str">
            <v>402011</v>
          </cell>
          <cell r="T142" t="str">
            <v>402011FALSE</v>
          </cell>
          <cell r="U142">
            <v>2051</v>
          </cell>
        </row>
        <row r="143">
          <cell r="A143" t="str">
            <v>B-2 Veevõrgu rajamine</v>
          </cell>
          <cell r="B143">
            <v>0</v>
          </cell>
          <cell r="C143">
            <v>0.5</v>
          </cell>
          <cell r="D143" t="str">
            <v>Haljala</v>
          </cell>
          <cell r="E143">
            <v>0</v>
          </cell>
          <cell r="F143">
            <v>0</v>
          </cell>
          <cell r="G143">
            <v>40</v>
          </cell>
          <cell r="H143">
            <v>0</v>
          </cell>
          <cell r="I143">
            <v>12</v>
          </cell>
          <cell r="J143">
            <v>2011</v>
          </cell>
          <cell r="K143">
            <v>0</v>
          </cell>
          <cell r="L143">
            <v>0</v>
          </cell>
          <cell r="M143">
            <v>2011</v>
          </cell>
          <cell r="N143">
            <v>0</v>
          </cell>
          <cell r="O143">
            <v>2051</v>
          </cell>
          <cell r="Q143" t="b">
            <v>0</v>
          </cell>
          <cell r="S143" t="str">
            <v>402011</v>
          </cell>
          <cell r="T143" t="str">
            <v>402011FALSE</v>
          </cell>
          <cell r="U143">
            <v>2051</v>
          </cell>
        </row>
        <row r="144">
          <cell r="A144" t="str">
            <v>C-1 Kanalisatsioonivõrgu rekonstrueerimine</v>
          </cell>
          <cell r="B144">
            <v>21417714.165391382</v>
          </cell>
          <cell r="C144">
            <v>0.5</v>
          </cell>
          <cell r="D144" t="str">
            <v>Haljala</v>
          </cell>
          <cell r="E144">
            <v>0</v>
          </cell>
          <cell r="F144">
            <v>0</v>
          </cell>
          <cell r="G144">
            <v>40</v>
          </cell>
          <cell r="H144">
            <v>0</v>
          </cell>
          <cell r="I144">
            <v>12</v>
          </cell>
          <cell r="J144">
            <v>2011</v>
          </cell>
          <cell r="K144">
            <v>0</v>
          </cell>
          <cell r="L144">
            <v>0</v>
          </cell>
          <cell r="M144">
            <v>2011</v>
          </cell>
          <cell r="N144">
            <v>0</v>
          </cell>
          <cell r="O144">
            <v>2051</v>
          </cell>
          <cell r="Q144" t="b">
            <v>0</v>
          </cell>
          <cell r="S144" t="str">
            <v>402011</v>
          </cell>
          <cell r="T144" t="str">
            <v>402011FALSE</v>
          </cell>
          <cell r="U144">
            <v>2051</v>
          </cell>
        </row>
        <row r="145">
          <cell r="A145" t="str">
            <v>D-1 Reoveepuhasti rekonstrueerimine</v>
          </cell>
          <cell r="B145">
            <v>0</v>
          </cell>
          <cell r="C145">
            <v>0.5</v>
          </cell>
          <cell r="D145" t="str">
            <v>Haljala</v>
          </cell>
          <cell r="E145">
            <v>0</v>
          </cell>
          <cell r="F145">
            <v>0</v>
          </cell>
          <cell r="G145">
            <v>40</v>
          </cell>
          <cell r="H145">
            <v>0</v>
          </cell>
          <cell r="I145">
            <v>12</v>
          </cell>
          <cell r="J145">
            <v>2011</v>
          </cell>
          <cell r="K145">
            <v>0</v>
          </cell>
          <cell r="L145">
            <v>0</v>
          </cell>
          <cell r="M145">
            <v>2011</v>
          </cell>
          <cell r="N145">
            <v>0</v>
          </cell>
          <cell r="O145">
            <v>2051</v>
          </cell>
          <cell r="Q145" t="b">
            <v>0</v>
          </cell>
          <cell r="S145" t="str">
            <v>402011</v>
          </cell>
          <cell r="T145" t="str">
            <v>402011FALSE</v>
          </cell>
          <cell r="U145">
            <v>2051</v>
          </cell>
        </row>
        <row r="146">
          <cell r="A146" t="str">
            <v>A-1 Puurkaevpumplate rekonstrueerimine/veetöötlus</v>
          </cell>
          <cell r="B146">
            <v>0</v>
          </cell>
          <cell r="C146">
            <v>0.5</v>
          </cell>
          <cell r="D146" t="str">
            <v>Haljala</v>
          </cell>
          <cell r="E146">
            <v>0</v>
          </cell>
          <cell r="F146">
            <v>0</v>
          </cell>
          <cell r="G146">
            <v>15</v>
          </cell>
          <cell r="H146">
            <v>0</v>
          </cell>
          <cell r="I146">
            <v>2</v>
          </cell>
          <cell r="J146">
            <v>2026</v>
          </cell>
          <cell r="K146">
            <v>0</v>
          </cell>
          <cell r="L146">
            <v>0</v>
          </cell>
          <cell r="M146">
            <v>2011</v>
          </cell>
          <cell r="N146">
            <v>0</v>
          </cell>
          <cell r="O146">
            <v>2041</v>
          </cell>
          <cell r="Q146" t="b">
            <v>0</v>
          </cell>
          <cell r="S146" t="str">
            <v>152011</v>
          </cell>
          <cell r="T146" t="str">
            <v>152011FALSE</v>
          </cell>
          <cell r="U146">
            <v>2026</v>
          </cell>
        </row>
        <row r="147">
          <cell r="A147" t="str">
            <v>B-1 Veevõrgu rekonstrueerimine</v>
          </cell>
          <cell r="B147">
            <v>0</v>
          </cell>
          <cell r="C147">
            <v>0.5</v>
          </cell>
          <cell r="D147" t="str">
            <v>Haljala</v>
          </cell>
          <cell r="E147">
            <v>0</v>
          </cell>
          <cell r="F147">
            <v>0</v>
          </cell>
          <cell r="G147">
            <v>15</v>
          </cell>
          <cell r="H147">
            <v>0</v>
          </cell>
          <cell r="I147">
            <v>2</v>
          </cell>
          <cell r="J147">
            <v>2026</v>
          </cell>
          <cell r="K147">
            <v>0</v>
          </cell>
          <cell r="L147">
            <v>0</v>
          </cell>
          <cell r="M147">
            <v>2011</v>
          </cell>
          <cell r="N147">
            <v>0</v>
          </cell>
          <cell r="O147">
            <v>2041</v>
          </cell>
          <cell r="Q147" t="b">
            <v>0</v>
          </cell>
          <cell r="S147" t="str">
            <v>152011</v>
          </cell>
          <cell r="T147" t="str">
            <v>152011FALSE</v>
          </cell>
          <cell r="U147">
            <v>2026</v>
          </cell>
        </row>
        <row r="148">
          <cell r="A148" t="str">
            <v>B-2 Veevõrgu rajamine</v>
          </cell>
          <cell r="B148">
            <v>0</v>
          </cell>
          <cell r="C148">
            <v>0.5</v>
          </cell>
          <cell r="D148" t="str">
            <v>Haljala</v>
          </cell>
          <cell r="E148">
            <v>0</v>
          </cell>
          <cell r="F148">
            <v>0</v>
          </cell>
          <cell r="G148">
            <v>15</v>
          </cell>
          <cell r="H148">
            <v>0</v>
          </cell>
          <cell r="I148">
            <v>2</v>
          </cell>
          <cell r="J148">
            <v>2026</v>
          </cell>
          <cell r="K148">
            <v>0</v>
          </cell>
          <cell r="L148">
            <v>0</v>
          </cell>
          <cell r="M148">
            <v>2011</v>
          </cell>
          <cell r="N148">
            <v>0</v>
          </cell>
          <cell r="O148">
            <v>2041</v>
          </cell>
          <cell r="Q148" t="b">
            <v>0</v>
          </cell>
          <cell r="S148" t="str">
            <v>152011</v>
          </cell>
          <cell r="T148" t="str">
            <v>152011FALSE</v>
          </cell>
          <cell r="U148">
            <v>2026</v>
          </cell>
        </row>
        <row r="149">
          <cell r="A149" t="str">
            <v>C-1 Kanalisatsioonivõrgu rekonstrueerimine</v>
          </cell>
          <cell r="B149">
            <v>934852.66082849877</v>
          </cell>
          <cell r="C149">
            <v>0.5</v>
          </cell>
          <cell r="D149" t="str">
            <v>Haljala</v>
          </cell>
          <cell r="E149">
            <v>0</v>
          </cell>
          <cell r="F149">
            <v>0</v>
          </cell>
          <cell r="G149">
            <v>15</v>
          </cell>
          <cell r="H149">
            <v>0</v>
          </cell>
          <cell r="I149">
            <v>2</v>
          </cell>
          <cell r="J149">
            <v>2026</v>
          </cell>
          <cell r="K149">
            <v>0</v>
          </cell>
          <cell r="L149">
            <v>0</v>
          </cell>
          <cell r="M149">
            <v>2011</v>
          </cell>
          <cell r="N149">
            <v>0</v>
          </cell>
          <cell r="O149">
            <v>2041</v>
          </cell>
          <cell r="Q149" t="b">
            <v>0</v>
          </cell>
          <cell r="S149" t="str">
            <v>152011</v>
          </cell>
          <cell r="T149" t="str">
            <v>152011FALSE</v>
          </cell>
          <cell r="U149">
            <v>2026</v>
          </cell>
        </row>
        <row r="150">
          <cell r="A150" t="str">
            <v>D-1 Reoveepuhasti rekonstrueerimine</v>
          </cell>
          <cell r="B150">
            <v>0</v>
          </cell>
          <cell r="C150">
            <v>0.5</v>
          </cell>
          <cell r="D150" t="str">
            <v>Haljala</v>
          </cell>
          <cell r="E150">
            <v>0</v>
          </cell>
          <cell r="F150">
            <v>0</v>
          </cell>
          <cell r="G150">
            <v>15</v>
          </cell>
          <cell r="H150">
            <v>0</v>
          </cell>
          <cell r="I150">
            <v>2</v>
          </cell>
          <cell r="J150">
            <v>2026</v>
          </cell>
          <cell r="K150">
            <v>0</v>
          </cell>
          <cell r="L150">
            <v>0</v>
          </cell>
          <cell r="M150">
            <v>2011</v>
          </cell>
          <cell r="N150">
            <v>0</v>
          </cell>
          <cell r="O150">
            <v>2041</v>
          </cell>
          <cell r="Q150" t="b">
            <v>0</v>
          </cell>
          <cell r="S150" t="str">
            <v>152011</v>
          </cell>
          <cell r="T150" t="str">
            <v>152011FALSE</v>
          </cell>
          <cell r="U150">
            <v>2026</v>
          </cell>
        </row>
        <row r="151">
          <cell r="A151" t="str">
            <v>A-1 Puurkaevpumplate rekonstrueerimine/veetöötlus</v>
          </cell>
          <cell r="B151">
            <v>0</v>
          </cell>
          <cell r="C151">
            <v>0</v>
          </cell>
          <cell r="D151" t="str">
            <v>Haljala</v>
          </cell>
          <cell r="E151">
            <v>0</v>
          </cell>
          <cell r="F151">
            <v>0</v>
          </cell>
          <cell r="G151">
            <v>40</v>
          </cell>
          <cell r="H151">
            <v>0</v>
          </cell>
          <cell r="I151">
            <v>13</v>
          </cell>
          <cell r="J151">
            <v>2012</v>
          </cell>
          <cell r="K151">
            <v>0</v>
          </cell>
          <cell r="L151">
            <v>0</v>
          </cell>
          <cell r="M151">
            <v>2012</v>
          </cell>
          <cell r="N151">
            <v>0</v>
          </cell>
          <cell r="O151">
            <v>2052</v>
          </cell>
          <cell r="Q151" t="b">
            <v>0</v>
          </cell>
          <cell r="S151" t="str">
            <v>402012</v>
          </cell>
          <cell r="T151" t="str">
            <v>402012FALSE</v>
          </cell>
          <cell r="U151">
            <v>2052</v>
          </cell>
        </row>
        <row r="152">
          <cell r="A152" t="str">
            <v>B-1 Veevõrgu rekonstrueerimine</v>
          </cell>
          <cell r="B152">
            <v>0</v>
          </cell>
          <cell r="C152">
            <v>0</v>
          </cell>
          <cell r="D152" t="str">
            <v>Haljala</v>
          </cell>
          <cell r="E152">
            <v>0</v>
          </cell>
          <cell r="F152">
            <v>0</v>
          </cell>
          <cell r="G152">
            <v>40</v>
          </cell>
          <cell r="H152">
            <v>0</v>
          </cell>
          <cell r="I152">
            <v>13</v>
          </cell>
          <cell r="J152">
            <v>2012</v>
          </cell>
          <cell r="K152">
            <v>0</v>
          </cell>
          <cell r="L152">
            <v>0</v>
          </cell>
          <cell r="M152">
            <v>2012</v>
          </cell>
          <cell r="N152">
            <v>0</v>
          </cell>
          <cell r="O152">
            <v>2052</v>
          </cell>
          <cell r="Q152" t="b">
            <v>0</v>
          </cell>
          <cell r="S152" t="str">
            <v>402012</v>
          </cell>
          <cell r="T152" t="str">
            <v>402012FALSE</v>
          </cell>
          <cell r="U152">
            <v>2052</v>
          </cell>
        </row>
        <row r="153">
          <cell r="A153" t="str">
            <v>B-2 Veevõrgu rajamine</v>
          </cell>
          <cell r="B153">
            <v>0</v>
          </cell>
          <cell r="C153">
            <v>0</v>
          </cell>
          <cell r="D153" t="str">
            <v>Haljala</v>
          </cell>
          <cell r="E153">
            <v>0</v>
          </cell>
          <cell r="F153">
            <v>0</v>
          </cell>
          <cell r="G153">
            <v>40</v>
          </cell>
          <cell r="H153">
            <v>0</v>
          </cell>
          <cell r="I153">
            <v>13</v>
          </cell>
          <cell r="J153">
            <v>2012</v>
          </cell>
          <cell r="K153">
            <v>0</v>
          </cell>
          <cell r="L153">
            <v>0</v>
          </cell>
          <cell r="M153">
            <v>2012</v>
          </cell>
          <cell r="N153">
            <v>0</v>
          </cell>
          <cell r="O153">
            <v>2052</v>
          </cell>
          <cell r="Q153" t="b">
            <v>0</v>
          </cell>
          <cell r="S153" t="str">
            <v>402012</v>
          </cell>
          <cell r="T153" t="str">
            <v>402012FALSE</v>
          </cell>
          <cell r="U153">
            <v>2052</v>
          </cell>
        </row>
        <row r="154">
          <cell r="A154" t="str">
            <v>C-1 Kanalisatsioonivõrgu rekonstrueerimine</v>
          </cell>
          <cell r="B154">
            <v>21417714.165391382</v>
          </cell>
          <cell r="C154">
            <v>0</v>
          </cell>
          <cell r="D154" t="str">
            <v>Haljala</v>
          </cell>
          <cell r="E154">
            <v>0</v>
          </cell>
          <cell r="F154">
            <v>0</v>
          </cell>
          <cell r="G154">
            <v>40</v>
          </cell>
          <cell r="H154">
            <v>0</v>
          </cell>
          <cell r="I154">
            <v>13</v>
          </cell>
          <cell r="J154">
            <v>2012</v>
          </cell>
          <cell r="K154">
            <v>0</v>
          </cell>
          <cell r="L154">
            <v>0</v>
          </cell>
          <cell r="M154">
            <v>2012</v>
          </cell>
          <cell r="N154">
            <v>0</v>
          </cell>
          <cell r="O154">
            <v>2052</v>
          </cell>
          <cell r="Q154" t="b">
            <v>0</v>
          </cell>
          <cell r="S154" t="str">
            <v>402012</v>
          </cell>
          <cell r="T154" t="str">
            <v>402012FALSE</v>
          </cell>
          <cell r="U154">
            <v>2052</v>
          </cell>
        </row>
        <row r="155">
          <cell r="A155" t="str">
            <v>D-1 Reoveepuhasti rekonstrueerimine</v>
          </cell>
          <cell r="B155">
            <v>0</v>
          </cell>
          <cell r="C155">
            <v>0</v>
          </cell>
          <cell r="D155" t="str">
            <v>Haljala</v>
          </cell>
          <cell r="E155">
            <v>0</v>
          </cell>
          <cell r="F155">
            <v>0</v>
          </cell>
          <cell r="G155">
            <v>40</v>
          </cell>
          <cell r="H155">
            <v>0</v>
          </cell>
          <cell r="I155">
            <v>13</v>
          </cell>
          <cell r="J155">
            <v>2012</v>
          </cell>
          <cell r="K155">
            <v>0</v>
          </cell>
          <cell r="L155">
            <v>0</v>
          </cell>
          <cell r="M155">
            <v>2012</v>
          </cell>
          <cell r="N155">
            <v>0</v>
          </cell>
          <cell r="O155">
            <v>2052</v>
          </cell>
          <cell r="Q155" t="b">
            <v>0</v>
          </cell>
          <cell r="S155" t="str">
            <v>402012</v>
          </cell>
          <cell r="T155" t="str">
            <v>402012FALSE</v>
          </cell>
          <cell r="U155">
            <v>2052</v>
          </cell>
        </row>
        <row r="156">
          <cell r="A156" t="str">
            <v>A-1 Puurkaevpumplate rekonstrueerimine/veetöötlus</v>
          </cell>
          <cell r="B156">
            <v>0</v>
          </cell>
          <cell r="C156">
            <v>0</v>
          </cell>
          <cell r="D156" t="str">
            <v>Haljala</v>
          </cell>
          <cell r="E156">
            <v>0</v>
          </cell>
          <cell r="F156">
            <v>0</v>
          </cell>
          <cell r="G156">
            <v>15</v>
          </cell>
          <cell r="H156">
            <v>0</v>
          </cell>
          <cell r="I156">
            <v>3</v>
          </cell>
          <cell r="J156">
            <v>2027</v>
          </cell>
          <cell r="K156">
            <v>0</v>
          </cell>
          <cell r="L156">
            <v>0</v>
          </cell>
          <cell r="M156">
            <v>2012</v>
          </cell>
          <cell r="N156">
            <v>0</v>
          </cell>
          <cell r="O156">
            <v>2042</v>
          </cell>
          <cell r="Q156" t="b">
            <v>0</v>
          </cell>
          <cell r="S156" t="str">
            <v>152012</v>
          </cell>
          <cell r="T156" t="str">
            <v>152012FALSE</v>
          </cell>
          <cell r="U156">
            <v>2027</v>
          </cell>
        </row>
        <row r="157">
          <cell r="A157" t="str">
            <v>B-1 Veevõrgu rekonstrueerimine</v>
          </cell>
          <cell r="B157">
            <v>0</v>
          </cell>
          <cell r="C157">
            <v>0</v>
          </cell>
          <cell r="D157" t="str">
            <v>Haljala</v>
          </cell>
          <cell r="E157">
            <v>0</v>
          </cell>
          <cell r="F157">
            <v>0</v>
          </cell>
          <cell r="G157">
            <v>15</v>
          </cell>
          <cell r="H157">
            <v>0</v>
          </cell>
          <cell r="I157">
            <v>3</v>
          </cell>
          <cell r="J157">
            <v>2027</v>
          </cell>
          <cell r="K157">
            <v>0</v>
          </cell>
          <cell r="L157">
            <v>0</v>
          </cell>
          <cell r="M157">
            <v>2012</v>
          </cell>
          <cell r="N157">
            <v>0</v>
          </cell>
          <cell r="O157">
            <v>2042</v>
          </cell>
          <cell r="Q157" t="b">
            <v>0</v>
          </cell>
          <cell r="S157" t="str">
            <v>152012</v>
          </cell>
          <cell r="T157" t="str">
            <v>152012FALSE</v>
          </cell>
          <cell r="U157">
            <v>2027</v>
          </cell>
        </row>
        <row r="158">
          <cell r="A158" t="str">
            <v>B-2 Veevõrgu rajamine</v>
          </cell>
          <cell r="B158">
            <v>0</v>
          </cell>
          <cell r="C158">
            <v>0</v>
          </cell>
          <cell r="D158" t="str">
            <v>Haljala</v>
          </cell>
          <cell r="E158">
            <v>0</v>
          </cell>
          <cell r="F158">
            <v>0</v>
          </cell>
          <cell r="G158">
            <v>15</v>
          </cell>
          <cell r="H158">
            <v>0</v>
          </cell>
          <cell r="I158">
            <v>3</v>
          </cell>
          <cell r="J158">
            <v>2027</v>
          </cell>
          <cell r="K158">
            <v>0</v>
          </cell>
          <cell r="L158">
            <v>0</v>
          </cell>
          <cell r="M158">
            <v>2012</v>
          </cell>
          <cell r="N158">
            <v>0</v>
          </cell>
          <cell r="O158">
            <v>2042</v>
          </cell>
          <cell r="Q158" t="b">
            <v>0</v>
          </cell>
          <cell r="S158" t="str">
            <v>152012</v>
          </cell>
          <cell r="T158" t="str">
            <v>152012FALSE</v>
          </cell>
          <cell r="U158">
            <v>2027</v>
          </cell>
        </row>
        <row r="159">
          <cell r="A159" t="str">
            <v>C-1 Kanalisatsioonivõrgu rekonstrueerimine</v>
          </cell>
          <cell r="B159">
            <v>934852.66082849877</v>
          </cell>
          <cell r="C159">
            <v>0</v>
          </cell>
          <cell r="D159" t="str">
            <v>Haljala</v>
          </cell>
          <cell r="E159">
            <v>0</v>
          </cell>
          <cell r="F159">
            <v>0</v>
          </cell>
          <cell r="G159">
            <v>15</v>
          </cell>
          <cell r="H159">
            <v>0</v>
          </cell>
          <cell r="I159">
            <v>3</v>
          </cell>
          <cell r="J159">
            <v>2027</v>
          </cell>
          <cell r="K159">
            <v>0</v>
          </cell>
          <cell r="L159">
            <v>0</v>
          </cell>
          <cell r="M159">
            <v>2012</v>
          </cell>
          <cell r="N159">
            <v>0</v>
          </cell>
          <cell r="O159">
            <v>2042</v>
          </cell>
          <cell r="Q159" t="b">
            <v>0</v>
          </cell>
          <cell r="S159" t="str">
            <v>152012</v>
          </cell>
          <cell r="T159" t="str">
            <v>152012FALSE</v>
          </cell>
          <cell r="U159">
            <v>2027</v>
          </cell>
        </row>
        <row r="160">
          <cell r="A160" t="str">
            <v>D-1 Reoveepuhasti rekonstrueerimine</v>
          </cell>
          <cell r="B160">
            <v>0</v>
          </cell>
          <cell r="C160">
            <v>0</v>
          </cell>
          <cell r="D160" t="str">
            <v>Haljala</v>
          </cell>
          <cell r="E160">
            <v>0</v>
          </cell>
          <cell r="F160">
            <v>0</v>
          </cell>
          <cell r="G160">
            <v>15</v>
          </cell>
          <cell r="H160">
            <v>0</v>
          </cell>
          <cell r="I160">
            <v>3</v>
          </cell>
          <cell r="J160">
            <v>2027</v>
          </cell>
          <cell r="K160">
            <v>0</v>
          </cell>
          <cell r="L160">
            <v>0</v>
          </cell>
          <cell r="M160">
            <v>2012</v>
          </cell>
          <cell r="N160">
            <v>0</v>
          </cell>
          <cell r="O160">
            <v>2042</v>
          </cell>
          <cell r="Q160" t="b">
            <v>0</v>
          </cell>
          <cell r="S160" t="str">
            <v>152012</v>
          </cell>
          <cell r="T160" t="str">
            <v>152012FALSE</v>
          </cell>
          <cell r="U160">
            <v>2027</v>
          </cell>
        </row>
        <row r="161">
          <cell r="A161" t="str">
            <v>A-1.1  Tehnika puurkaevpumpla nr 2 (kat. nr 2546, pass nr.2291) rekonstrueerimine /veetöötlus</v>
          </cell>
          <cell r="B161">
            <v>0</v>
          </cell>
          <cell r="C161">
            <v>0.68860399999999999</v>
          </cell>
          <cell r="D161" t="str">
            <v>Kadrina</v>
          </cell>
          <cell r="E161">
            <v>0</v>
          </cell>
          <cell r="F161">
            <v>0</v>
          </cell>
          <cell r="G161">
            <v>40</v>
          </cell>
          <cell r="H161">
            <v>0</v>
          </cell>
          <cell r="I161">
            <v>11</v>
          </cell>
          <cell r="J161">
            <v>2010</v>
          </cell>
          <cell r="K161">
            <v>0</v>
          </cell>
          <cell r="L161">
            <v>0</v>
          </cell>
          <cell r="M161">
            <v>2010</v>
          </cell>
          <cell r="N161">
            <v>0</v>
          </cell>
          <cell r="O161">
            <v>2050</v>
          </cell>
          <cell r="Q161" t="b">
            <v>0</v>
          </cell>
          <cell r="S161" t="str">
            <v>402010</v>
          </cell>
          <cell r="T161" t="str">
            <v>402010FALSE</v>
          </cell>
          <cell r="U161">
            <v>2050</v>
          </cell>
        </row>
        <row r="162">
          <cell r="A162" t="str">
            <v>A-1.2  Kadrina puurkaevpumpla nr 3 (kat. nr 2557, pass nr. 5058) rekonstrueerimine /veetöötlus</v>
          </cell>
          <cell r="B162">
            <v>0</v>
          </cell>
          <cell r="C162">
            <v>0.68860399999999999</v>
          </cell>
          <cell r="D162" t="str">
            <v>Kadrina</v>
          </cell>
          <cell r="E162">
            <v>0</v>
          </cell>
          <cell r="F162">
            <v>0</v>
          </cell>
          <cell r="G162">
            <v>40</v>
          </cell>
          <cell r="H162">
            <v>0</v>
          </cell>
          <cell r="I162">
            <v>11</v>
          </cell>
          <cell r="J162">
            <v>2010</v>
          </cell>
          <cell r="K162">
            <v>0</v>
          </cell>
          <cell r="L162">
            <v>0</v>
          </cell>
          <cell r="M162">
            <v>2010</v>
          </cell>
          <cell r="N162">
            <v>0</v>
          </cell>
          <cell r="O162">
            <v>2050</v>
          </cell>
          <cell r="Q162" t="b">
            <v>0</v>
          </cell>
          <cell r="S162" t="str">
            <v>402010</v>
          </cell>
          <cell r="T162" t="str">
            <v>402010FALSE</v>
          </cell>
          <cell r="U162">
            <v>2050</v>
          </cell>
        </row>
        <row r="163">
          <cell r="A163" t="str">
            <v>A-1.3  Kadapiku puurkaevpumpla nr 6 (kat. nr 2973, pass nr.6157) rekonstrueerimine /veetöötlus</v>
          </cell>
          <cell r="B163">
            <v>800000</v>
          </cell>
          <cell r="C163">
            <v>0.68860399999999999</v>
          </cell>
          <cell r="D163" t="str">
            <v>Kadrina</v>
          </cell>
          <cell r="E163">
            <v>0</v>
          </cell>
          <cell r="F163">
            <v>0</v>
          </cell>
          <cell r="G163">
            <v>40</v>
          </cell>
          <cell r="H163">
            <v>0</v>
          </cell>
          <cell r="I163">
            <v>11</v>
          </cell>
          <cell r="J163">
            <v>2010</v>
          </cell>
          <cell r="K163">
            <v>0</v>
          </cell>
          <cell r="L163">
            <v>0</v>
          </cell>
          <cell r="M163">
            <v>2010</v>
          </cell>
          <cell r="N163">
            <v>0</v>
          </cell>
          <cell r="O163">
            <v>2050</v>
          </cell>
          <cell r="Q163" t="b">
            <v>0</v>
          </cell>
          <cell r="S163" t="str">
            <v>402010</v>
          </cell>
          <cell r="T163" t="str">
            <v>402010FALSE</v>
          </cell>
          <cell r="U163">
            <v>2050</v>
          </cell>
        </row>
        <row r="164">
          <cell r="A164" t="str">
            <v>A-1.4  Viru puurkaevpumpla nr 7 (kat. nr 3114, pass nr.2974) rekonstrueerimine /veetöötlus</v>
          </cell>
          <cell r="B164">
            <v>856250</v>
          </cell>
          <cell r="C164">
            <v>0.68860399999999999</v>
          </cell>
          <cell r="D164" t="str">
            <v>Kadrina</v>
          </cell>
          <cell r="E164">
            <v>0</v>
          </cell>
          <cell r="F164">
            <v>0</v>
          </cell>
          <cell r="G164">
            <v>40</v>
          </cell>
          <cell r="H164">
            <v>0</v>
          </cell>
          <cell r="I164">
            <v>11</v>
          </cell>
          <cell r="J164">
            <v>2010</v>
          </cell>
          <cell r="K164">
            <v>0</v>
          </cell>
          <cell r="L164">
            <v>0</v>
          </cell>
          <cell r="M164">
            <v>2010</v>
          </cell>
          <cell r="N164">
            <v>0</v>
          </cell>
          <cell r="O164">
            <v>2050</v>
          </cell>
          <cell r="Q164" t="b">
            <v>0</v>
          </cell>
          <cell r="S164" t="str">
            <v>402010</v>
          </cell>
          <cell r="T164" t="str">
            <v>402010FALSE</v>
          </cell>
          <cell r="U164">
            <v>2050</v>
          </cell>
        </row>
        <row r="165">
          <cell r="A165" t="str">
            <v>B-1 Veevõrgu rekonstrueerimine</v>
          </cell>
          <cell r="B165">
            <v>1438500</v>
          </cell>
          <cell r="C165">
            <v>0.68860399999999999</v>
          </cell>
          <cell r="D165" t="str">
            <v>Kadrina</v>
          </cell>
          <cell r="E165">
            <v>0</v>
          </cell>
          <cell r="F165">
            <v>0</v>
          </cell>
          <cell r="G165">
            <v>40</v>
          </cell>
          <cell r="H165">
            <v>0</v>
          </cell>
          <cell r="I165">
            <v>11</v>
          </cell>
          <cell r="J165">
            <v>2010</v>
          </cell>
          <cell r="K165">
            <v>0</v>
          </cell>
          <cell r="L165">
            <v>0</v>
          </cell>
          <cell r="M165">
            <v>2010</v>
          </cell>
          <cell r="N165">
            <v>0</v>
          </cell>
          <cell r="O165">
            <v>2050</v>
          </cell>
          <cell r="Q165" t="b">
            <v>0</v>
          </cell>
          <cell r="S165" t="str">
            <v>402010</v>
          </cell>
          <cell r="T165" t="str">
            <v>402010FALSE</v>
          </cell>
          <cell r="U165">
            <v>2050</v>
          </cell>
        </row>
        <row r="166">
          <cell r="A166" t="str">
            <v>C-1 Kanalisatsioonivõrgu rekonstrueerimine</v>
          </cell>
          <cell r="B166">
            <v>6505000</v>
          </cell>
          <cell r="C166">
            <v>0.68860399999999999</v>
          </cell>
          <cell r="D166" t="str">
            <v>Kadrina</v>
          </cell>
          <cell r="E166">
            <v>0</v>
          </cell>
          <cell r="F166">
            <v>0</v>
          </cell>
          <cell r="G166">
            <v>40</v>
          </cell>
          <cell r="H166">
            <v>0</v>
          </cell>
          <cell r="I166">
            <v>11</v>
          </cell>
          <cell r="J166">
            <v>2010</v>
          </cell>
          <cell r="K166">
            <v>0</v>
          </cell>
          <cell r="L166">
            <v>0</v>
          </cell>
          <cell r="M166">
            <v>2010</v>
          </cell>
          <cell r="N166">
            <v>0</v>
          </cell>
          <cell r="O166">
            <v>2050</v>
          </cell>
          <cell r="Q166" t="b">
            <v>0</v>
          </cell>
          <cell r="S166" t="str">
            <v>402010</v>
          </cell>
          <cell r="T166" t="str">
            <v>402010FALSE</v>
          </cell>
          <cell r="U166">
            <v>2050</v>
          </cell>
        </row>
        <row r="167">
          <cell r="A167" t="str">
            <v>C-2 Kanalisatsioonivõrgu rajamine</v>
          </cell>
          <cell r="B167">
            <v>1037500</v>
          </cell>
          <cell r="C167">
            <v>0.68860399999999999</v>
          </cell>
          <cell r="D167" t="str">
            <v>Kadrina</v>
          </cell>
          <cell r="E167">
            <v>0</v>
          </cell>
          <cell r="F167">
            <v>0</v>
          </cell>
          <cell r="G167">
            <v>40</v>
          </cell>
          <cell r="H167">
            <v>0</v>
          </cell>
          <cell r="I167">
            <v>11</v>
          </cell>
          <cell r="J167">
            <v>2010</v>
          </cell>
          <cell r="K167">
            <v>0</v>
          </cell>
          <cell r="L167">
            <v>0</v>
          </cell>
          <cell r="M167">
            <v>2010</v>
          </cell>
          <cell r="N167">
            <v>0</v>
          </cell>
          <cell r="O167">
            <v>2050</v>
          </cell>
          <cell r="Q167" t="b">
            <v>0</v>
          </cell>
          <cell r="S167" t="str">
            <v>402010</v>
          </cell>
          <cell r="T167" t="str">
            <v>402010FALSE</v>
          </cell>
          <cell r="U167">
            <v>2050</v>
          </cell>
        </row>
        <row r="168">
          <cell r="A168" t="str">
            <v>D-1 Reoveepuhasti rekonstrueerimine/laiendamine</v>
          </cell>
          <cell r="B168">
            <v>0</v>
          </cell>
          <cell r="C168">
            <v>0.68860399999999999</v>
          </cell>
          <cell r="D168" t="str">
            <v>Kadrina</v>
          </cell>
          <cell r="E168">
            <v>0</v>
          </cell>
          <cell r="F168">
            <v>0</v>
          </cell>
          <cell r="G168">
            <v>40</v>
          </cell>
          <cell r="H168">
            <v>0</v>
          </cell>
          <cell r="I168">
            <v>11</v>
          </cell>
          <cell r="J168">
            <v>2010</v>
          </cell>
          <cell r="K168">
            <v>0</v>
          </cell>
          <cell r="L168">
            <v>0</v>
          </cell>
          <cell r="M168">
            <v>2010</v>
          </cell>
          <cell r="N168">
            <v>0</v>
          </cell>
          <cell r="O168">
            <v>2050</v>
          </cell>
          <cell r="Q168" t="b">
            <v>0</v>
          </cell>
          <cell r="S168" t="str">
            <v>402010</v>
          </cell>
          <cell r="T168" t="str">
            <v>402010FALSE</v>
          </cell>
          <cell r="U168">
            <v>2050</v>
          </cell>
        </row>
        <row r="169">
          <cell r="A169" t="str">
            <v>A-1.1  Tehnika puurkaevpumpla nr 2 (kat. nr 2546, pass nr.2291) rekonstrueerimine /veetöötlus</v>
          </cell>
          <cell r="B169">
            <v>0</v>
          </cell>
          <cell r="C169">
            <v>0.68860399999999999</v>
          </cell>
          <cell r="D169" t="str">
            <v>Kadrina</v>
          </cell>
          <cell r="E169">
            <v>0</v>
          </cell>
          <cell r="F169">
            <v>0</v>
          </cell>
          <cell r="G169">
            <v>15</v>
          </cell>
          <cell r="H169">
            <v>0</v>
          </cell>
          <cell r="I169">
            <v>1</v>
          </cell>
          <cell r="J169">
            <v>2025</v>
          </cell>
          <cell r="K169">
            <v>0</v>
          </cell>
          <cell r="L169">
            <v>0</v>
          </cell>
          <cell r="M169">
            <v>2010</v>
          </cell>
          <cell r="N169">
            <v>0</v>
          </cell>
          <cell r="O169">
            <v>2040</v>
          </cell>
          <cell r="Q169" t="b">
            <v>0</v>
          </cell>
          <cell r="S169" t="str">
            <v>152010</v>
          </cell>
          <cell r="T169" t="str">
            <v>152010FALSE</v>
          </cell>
          <cell r="U169">
            <v>2025</v>
          </cell>
        </row>
        <row r="170">
          <cell r="A170" t="str">
            <v>A-1.2  Kadrina puurkaevpumpla nr 3 (kat. nr 2557, pass nr. 5058) rekonstrueerimine /veetöötlus</v>
          </cell>
          <cell r="B170">
            <v>0</v>
          </cell>
          <cell r="C170">
            <v>0.68860399999999999</v>
          </cell>
          <cell r="D170" t="str">
            <v>Kadrina</v>
          </cell>
          <cell r="E170">
            <v>0</v>
          </cell>
          <cell r="F170">
            <v>0</v>
          </cell>
          <cell r="G170">
            <v>15</v>
          </cell>
          <cell r="H170">
            <v>0</v>
          </cell>
          <cell r="I170">
            <v>1</v>
          </cell>
          <cell r="J170">
            <v>2025</v>
          </cell>
          <cell r="K170">
            <v>0</v>
          </cell>
          <cell r="L170">
            <v>0</v>
          </cell>
          <cell r="M170">
            <v>2010</v>
          </cell>
          <cell r="N170">
            <v>0</v>
          </cell>
          <cell r="O170">
            <v>2040</v>
          </cell>
          <cell r="Q170" t="b">
            <v>0</v>
          </cell>
          <cell r="S170" t="str">
            <v>152010</v>
          </cell>
          <cell r="T170" t="str">
            <v>152010FALSE</v>
          </cell>
          <cell r="U170">
            <v>2025</v>
          </cell>
        </row>
        <row r="171">
          <cell r="A171" t="str">
            <v>A-1.3  Kadapiku puurkaevpumpla nr 6 (kat. nr 2973, pass nr.6157) rekonstrueerimine /veetöötlus</v>
          </cell>
          <cell r="B171">
            <v>1220000</v>
          </cell>
          <cell r="C171">
            <v>0.68860399999999999</v>
          </cell>
          <cell r="D171" t="str">
            <v>Kadrina</v>
          </cell>
          <cell r="E171">
            <v>0</v>
          </cell>
          <cell r="F171">
            <v>0</v>
          </cell>
          <cell r="G171">
            <v>15</v>
          </cell>
          <cell r="H171">
            <v>0</v>
          </cell>
          <cell r="I171">
            <v>1</v>
          </cell>
          <cell r="J171">
            <v>2025</v>
          </cell>
          <cell r="K171">
            <v>0</v>
          </cell>
          <cell r="L171">
            <v>0</v>
          </cell>
          <cell r="M171">
            <v>2010</v>
          </cell>
          <cell r="N171">
            <v>0</v>
          </cell>
          <cell r="O171">
            <v>2040</v>
          </cell>
          <cell r="Q171" t="b">
            <v>0</v>
          </cell>
          <cell r="S171" t="str">
            <v>152010</v>
          </cell>
          <cell r="T171" t="str">
            <v>152010FALSE</v>
          </cell>
          <cell r="U171">
            <v>2025</v>
          </cell>
        </row>
        <row r="172">
          <cell r="A172" t="str">
            <v>A-1.4  Viru puurkaevpumpla nr 7 (kat. nr 3114, pass nr.2974) rekonstrueerimine /veetöötlus</v>
          </cell>
          <cell r="B172">
            <v>1125000</v>
          </cell>
          <cell r="C172">
            <v>0.68860399999999999</v>
          </cell>
          <cell r="D172" t="str">
            <v>Kadrina</v>
          </cell>
          <cell r="E172">
            <v>0</v>
          </cell>
          <cell r="F172">
            <v>0</v>
          </cell>
          <cell r="G172">
            <v>15</v>
          </cell>
          <cell r="H172">
            <v>0</v>
          </cell>
          <cell r="I172">
            <v>1</v>
          </cell>
          <cell r="J172">
            <v>2025</v>
          </cell>
          <cell r="K172">
            <v>0</v>
          </cell>
          <cell r="L172">
            <v>0</v>
          </cell>
          <cell r="M172">
            <v>2010</v>
          </cell>
          <cell r="N172">
            <v>0</v>
          </cell>
          <cell r="O172">
            <v>2040</v>
          </cell>
          <cell r="Q172" t="b">
            <v>0</v>
          </cell>
          <cell r="S172" t="str">
            <v>152010</v>
          </cell>
          <cell r="T172" t="str">
            <v>152010FALSE</v>
          </cell>
          <cell r="U172">
            <v>2025</v>
          </cell>
        </row>
        <row r="173">
          <cell r="A173" t="str">
            <v>B-1 Veevõrgu rekonstrueerimine</v>
          </cell>
          <cell r="B173">
            <v>0</v>
          </cell>
          <cell r="C173">
            <v>0.68860399999999999</v>
          </cell>
          <cell r="D173" t="str">
            <v>Kadrina</v>
          </cell>
          <cell r="E173">
            <v>0</v>
          </cell>
          <cell r="F173">
            <v>0</v>
          </cell>
          <cell r="G173">
            <v>15</v>
          </cell>
          <cell r="H173">
            <v>0</v>
          </cell>
          <cell r="I173">
            <v>1</v>
          </cell>
          <cell r="J173">
            <v>2025</v>
          </cell>
          <cell r="K173">
            <v>0</v>
          </cell>
          <cell r="L173">
            <v>0</v>
          </cell>
          <cell r="M173">
            <v>2010</v>
          </cell>
          <cell r="N173">
            <v>0</v>
          </cell>
          <cell r="O173">
            <v>2040</v>
          </cell>
          <cell r="Q173" t="b">
            <v>0</v>
          </cell>
          <cell r="S173" t="str">
            <v>152010</v>
          </cell>
          <cell r="T173" t="str">
            <v>152010FALSE</v>
          </cell>
          <cell r="U173">
            <v>2025</v>
          </cell>
        </row>
        <row r="174">
          <cell r="A174" t="str">
            <v>C-1 Kanalisatsioonivõrgu rekonstrueerimine</v>
          </cell>
          <cell r="B174">
            <v>0</v>
          </cell>
          <cell r="C174">
            <v>0.68860399999999999</v>
          </cell>
          <cell r="D174" t="str">
            <v>Kadrina</v>
          </cell>
          <cell r="E174">
            <v>0</v>
          </cell>
          <cell r="F174">
            <v>0</v>
          </cell>
          <cell r="G174">
            <v>15</v>
          </cell>
          <cell r="H174">
            <v>0</v>
          </cell>
          <cell r="I174">
            <v>1</v>
          </cell>
          <cell r="J174">
            <v>2025</v>
          </cell>
          <cell r="K174">
            <v>0</v>
          </cell>
          <cell r="L174">
            <v>0</v>
          </cell>
          <cell r="M174">
            <v>2010</v>
          </cell>
          <cell r="N174">
            <v>0</v>
          </cell>
          <cell r="O174">
            <v>2040</v>
          </cell>
          <cell r="Q174" t="b">
            <v>0</v>
          </cell>
          <cell r="S174" t="str">
            <v>152010</v>
          </cell>
          <cell r="T174" t="str">
            <v>152010FALSE</v>
          </cell>
          <cell r="U174">
            <v>2025</v>
          </cell>
        </row>
        <row r="175">
          <cell r="A175" t="str">
            <v>C-2 Kanalisatsioonivõrgu rajamine</v>
          </cell>
          <cell r="B175">
            <v>0</v>
          </cell>
          <cell r="C175">
            <v>0.68860399999999999</v>
          </cell>
          <cell r="D175" t="str">
            <v>Kadrina</v>
          </cell>
          <cell r="E175">
            <v>0</v>
          </cell>
          <cell r="F175">
            <v>0</v>
          </cell>
          <cell r="G175">
            <v>15</v>
          </cell>
          <cell r="H175">
            <v>0</v>
          </cell>
          <cell r="I175">
            <v>1</v>
          </cell>
          <cell r="J175">
            <v>2025</v>
          </cell>
          <cell r="K175">
            <v>0</v>
          </cell>
          <cell r="L175">
            <v>0</v>
          </cell>
          <cell r="M175">
            <v>2010</v>
          </cell>
          <cell r="N175">
            <v>0</v>
          </cell>
          <cell r="O175">
            <v>2040</v>
          </cell>
          <cell r="Q175" t="b">
            <v>0</v>
          </cell>
          <cell r="S175" t="str">
            <v>152010</v>
          </cell>
          <cell r="T175" t="str">
            <v>152010FALSE</v>
          </cell>
          <cell r="U175">
            <v>2025</v>
          </cell>
        </row>
        <row r="176">
          <cell r="A176" t="str">
            <v>D-1 Reoveepuhasti rekonstrueerimine/laiendamine</v>
          </cell>
          <cell r="B176">
            <v>2425000</v>
          </cell>
          <cell r="C176">
            <v>0.68860399999999999</v>
          </cell>
          <cell r="D176" t="str">
            <v>Kadrina</v>
          </cell>
          <cell r="E176">
            <v>0</v>
          </cell>
          <cell r="F176">
            <v>0</v>
          </cell>
          <cell r="G176">
            <v>15</v>
          </cell>
          <cell r="H176">
            <v>0</v>
          </cell>
          <cell r="I176">
            <v>1</v>
          </cell>
          <cell r="J176">
            <v>2025</v>
          </cell>
          <cell r="K176">
            <v>0</v>
          </cell>
          <cell r="L176">
            <v>0</v>
          </cell>
          <cell r="M176">
            <v>2010</v>
          </cell>
          <cell r="N176">
            <v>0</v>
          </cell>
          <cell r="O176">
            <v>2040</v>
          </cell>
          <cell r="Q176" t="b">
            <v>0</v>
          </cell>
          <cell r="S176" t="str">
            <v>152010</v>
          </cell>
          <cell r="T176" t="str">
            <v>152010FALSE</v>
          </cell>
          <cell r="U176">
            <v>2025</v>
          </cell>
        </row>
        <row r="177">
          <cell r="A177" t="str">
            <v>A-1.1  Tehnika puurkaevpumpla nr 2 (kat. nr 2546, pass nr.2291) rekonstrueerimine /veetöötlus</v>
          </cell>
          <cell r="B177">
            <v>0</v>
          </cell>
          <cell r="C177">
            <v>0.31139600000000001</v>
          </cell>
          <cell r="D177" t="str">
            <v>Kadrina</v>
          </cell>
          <cell r="E177">
            <v>0</v>
          </cell>
          <cell r="F177">
            <v>0</v>
          </cell>
          <cell r="G177">
            <v>40</v>
          </cell>
          <cell r="H177">
            <v>0</v>
          </cell>
          <cell r="I177">
            <v>12</v>
          </cell>
          <cell r="J177">
            <v>2011</v>
          </cell>
          <cell r="K177">
            <v>0</v>
          </cell>
          <cell r="L177">
            <v>0</v>
          </cell>
          <cell r="M177">
            <v>2011</v>
          </cell>
          <cell r="N177">
            <v>0</v>
          </cell>
          <cell r="O177">
            <v>2051</v>
          </cell>
          <cell r="Q177" t="b">
            <v>0</v>
          </cell>
          <cell r="S177" t="str">
            <v>402011</v>
          </cell>
          <cell r="T177" t="str">
            <v>402011FALSE</v>
          </cell>
          <cell r="U177">
            <v>2051</v>
          </cell>
        </row>
        <row r="178">
          <cell r="A178" t="str">
            <v>A-1.2  Kadrina puurkaevpumpla nr 3 (kat. nr 2557, pass nr. 5058) rekonstrueerimine /veetöötlus</v>
          </cell>
          <cell r="B178">
            <v>0</v>
          </cell>
          <cell r="C178">
            <v>0.31139600000000001</v>
          </cell>
          <cell r="D178" t="str">
            <v>Kadrina</v>
          </cell>
          <cell r="E178">
            <v>0</v>
          </cell>
          <cell r="F178">
            <v>0</v>
          </cell>
          <cell r="G178">
            <v>40</v>
          </cell>
          <cell r="H178">
            <v>0</v>
          </cell>
          <cell r="I178">
            <v>12</v>
          </cell>
          <cell r="J178">
            <v>2011</v>
          </cell>
          <cell r="K178">
            <v>0</v>
          </cell>
          <cell r="L178">
            <v>0</v>
          </cell>
          <cell r="M178">
            <v>2011</v>
          </cell>
          <cell r="N178">
            <v>0</v>
          </cell>
          <cell r="O178">
            <v>2051</v>
          </cell>
          <cell r="Q178" t="b">
            <v>0</v>
          </cell>
          <cell r="S178" t="str">
            <v>402011</v>
          </cell>
          <cell r="T178" t="str">
            <v>402011FALSE</v>
          </cell>
          <cell r="U178">
            <v>2051</v>
          </cell>
        </row>
        <row r="179">
          <cell r="A179" t="str">
            <v>A-1.3  Kadapiku puurkaevpumpla nr 6 (kat. nr 2973, pass nr.6157) rekonstrueerimine /veetöötlus</v>
          </cell>
          <cell r="B179">
            <v>800000</v>
          </cell>
          <cell r="C179">
            <v>0.31139600000000001</v>
          </cell>
          <cell r="D179" t="str">
            <v>Kadrina</v>
          </cell>
          <cell r="E179">
            <v>0</v>
          </cell>
          <cell r="F179">
            <v>0</v>
          </cell>
          <cell r="G179">
            <v>40</v>
          </cell>
          <cell r="H179">
            <v>0</v>
          </cell>
          <cell r="I179">
            <v>12</v>
          </cell>
          <cell r="J179">
            <v>2011</v>
          </cell>
          <cell r="K179">
            <v>0</v>
          </cell>
          <cell r="L179">
            <v>0</v>
          </cell>
          <cell r="M179">
            <v>2011</v>
          </cell>
          <cell r="N179">
            <v>0</v>
          </cell>
          <cell r="O179">
            <v>2051</v>
          </cell>
          <cell r="Q179" t="b">
            <v>0</v>
          </cell>
          <cell r="S179" t="str">
            <v>402011</v>
          </cell>
          <cell r="T179" t="str">
            <v>402011FALSE</v>
          </cell>
          <cell r="U179">
            <v>2051</v>
          </cell>
        </row>
        <row r="180">
          <cell r="A180" t="str">
            <v>A-1.4  Viru puurkaevpumpla nr 7 (kat. nr 3114, pass nr.2974) rekonstrueerimine /veetöötlus</v>
          </cell>
          <cell r="B180">
            <v>856250</v>
          </cell>
          <cell r="C180">
            <v>0.31139600000000001</v>
          </cell>
          <cell r="D180" t="str">
            <v>Kadrina</v>
          </cell>
          <cell r="E180">
            <v>0</v>
          </cell>
          <cell r="F180">
            <v>0</v>
          </cell>
          <cell r="G180">
            <v>40</v>
          </cell>
          <cell r="H180">
            <v>0</v>
          </cell>
          <cell r="I180">
            <v>12</v>
          </cell>
          <cell r="J180">
            <v>2011</v>
          </cell>
          <cell r="K180">
            <v>0</v>
          </cell>
          <cell r="L180">
            <v>0</v>
          </cell>
          <cell r="M180">
            <v>2011</v>
          </cell>
          <cell r="N180">
            <v>0</v>
          </cell>
          <cell r="O180">
            <v>2051</v>
          </cell>
          <cell r="Q180" t="b">
            <v>0</v>
          </cell>
          <cell r="S180" t="str">
            <v>402011</v>
          </cell>
          <cell r="T180" t="str">
            <v>402011FALSE</v>
          </cell>
          <cell r="U180">
            <v>2051</v>
          </cell>
        </row>
        <row r="181">
          <cell r="A181" t="str">
            <v>B-1 Veevõrgu rekonstrueerimine</v>
          </cell>
          <cell r="B181">
            <v>1438500</v>
          </cell>
          <cell r="C181">
            <v>0.31139600000000001</v>
          </cell>
          <cell r="D181" t="str">
            <v>Kadrina</v>
          </cell>
          <cell r="E181">
            <v>0</v>
          </cell>
          <cell r="F181">
            <v>0</v>
          </cell>
          <cell r="G181">
            <v>40</v>
          </cell>
          <cell r="H181">
            <v>0</v>
          </cell>
          <cell r="I181">
            <v>12</v>
          </cell>
          <cell r="J181">
            <v>2011</v>
          </cell>
          <cell r="K181">
            <v>0</v>
          </cell>
          <cell r="L181">
            <v>0</v>
          </cell>
          <cell r="M181">
            <v>2011</v>
          </cell>
          <cell r="N181">
            <v>0</v>
          </cell>
          <cell r="O181">
            <v>2051</v>
          </cell>
          <cell r="Q181" t="b">
            <v>0</v>
          </cell>
          <cell r="S181" t="str">
            <v>402011</v>
          </cell>
          <cell r="T181" t="str">
            <v>402011FALSE</v>
          </cell>
          <cell r="U181">
            <v>2051</v>
          </cell>
        </row>
        <row r="182">
          <cell r="A182" t="str">
            <v>C-1 Kanalisatsioonivõrgu rekonstrueerimine</v>
          </cell>
          <cell r="B182">
            <v>6505000</v>
          </cell>
          <cell r="C182">
            <v>0.31139600000000001</v>
          </cell>
          <cell r="D182" t="str">
            <v>Kadrina</v>
          </cell>
          <cell r="E182">
            <v>0</v>
          </cell>
          <cell r="F182">
            <v>0</v>
          </cell>
          <cell r="G182">
            <v>40</v>
          </cell>
          <cell r="H182">
            <v>0</v>
          </cell>
          <cell r="I182">
            <v>12</v>
          </cell>
          <cell r="J182">
            <v>2011</v>
          </cell>
          <cell r="K182">
            <v>0</v>
          </cell>
          <cell r="L182">
            <v>0</v>
          </cell>
          <cell r="M182">
            <v>2011</v>
          </cell>
          <cell r="N182">
            <v>0</v>
          </cell>
          <cell r="O182">
            <v>2051</v>
          </cell>
          <cell r="Q182" t="b">
            <v>0</v>
          </cell>
          <cell r="S182" t="str">
            <v>402011</v>
          </cell>
          <cell r="T182" t="str">
            <v>402011FALSE</v>
          </cell>
          <cell r="U182">
            <v>2051</v>
          </cell>
        </row>
        <row r="183">
          <cell r="A183" t="str">
            <v>C-2 Kanalisatsioonivõrgu rajamine</v>
          </cell>
          <cell r="B183">
            <v>1037500</v>
          </cell>
          <cell r="C183">
            <v>0.31139600000000001</v>
          </cell>
          <cell r="D183" t="str">
            <v>Kadrina</v>
          </cell>
          <cell r="E183">
            <v>0</v>
          </cell>
          <cell r="F183">
            <v>0</v>
          </cell>
          <cell r="G183">
            <v>40</v>
          </cell>
          <cell r="H183">
            <v>0</v>
          </cell>
          <cell r="I183">
            <v>12</v>
          </cell>
          <cell r="J183">
            <v>2011</v>
          </cell>
          <cell r="K183">
            <v>0</v>
          </cell>
          <cell r="L183">
            <v>0</v>
          </cell>
          <cell r="M183">
            <v>2011</v>
          </cell>
          <cell r="N183">
            <v>0</v>
          </cell>
          <cell r="O183">
            <v>2051</v>
          </cell>
          <cell r="Q183" t="b">
            <v>0</v>
          </cell>
          <cell r="S183" t="str">
            <v>402011</v>
          </cell>
          <cell r="T183" t="str">
            <v>402011FALSE</v>
          </cell>
          <cell r="U183">
            <v>2051</v>
          </cell>
        </row>
        <row r="184">
          <cell r="A184" t="str">
            <v>D-1 Reoveepuhasti rekonstrueerimine/laiendamine</v>
          </cell>
          <cell r="B184">
            <v>0</v>
          </cell>
          <cell r="C184">
            <v>0.31139600000000001</v>
          </cell>
          <cell r="D184" t="str">
            <v>Kadrina</v>
          </cell>
          <cell r="E184">
            <v>0</v>
          </cell>
          <cell r="F184">
            <v>0</v>
          </cell>
          <cell r="G184">
            <v>40</v>
          </cell>
          <cell r="H184">
            <v>0</v>
          </cell>
          <cell r="I184">
            <v>12</v>
          </cell>
          <cell r="J184">
            <v>2011</v>
          </cell>
          <cell r="K184">
            <v>0</v>
          </cell>
          <cell r="L184">
            <v>0</v>
          </cell>
          <cell r="M184">
            <v>2011</v>
          </cell>
          <cell r="N184">
            <v>0</v>
          </cell>
          <cell r="O184">
            <v>2051</v>
          </cell>
          <cell r="Q184" t="b">
            <v>0</v>
          </cell>
          <cell r="S184" t="str">
            <v>402011</v>
          </cell>
          <cell r="T184" t="str">
            <v>402011FALSE</v>
          </cell>
          <cell r="U184">
            <v>2051</v>
          </cell>
        </row>
        <row r="185">
          <cell r="A185" t="str">
            <v>A-1.1  Tehnika puurkaevpumpla nr 2 (kat. nr 2546, pass nr.2291) rekonstrueerimine /veetöötlus</v>
          </cell>
          <cell r="B185">
            <v>0</v>
          </cell>
          <cell r="C185">
            <v>0.31139600000000001</v>
          </cell>
          <cell r="D185" t="str">
            <v>Kadrina</v>
          </cell>
          <cell r="E185">
            <v>0</v>
          </cell>
          <cell r="F185">
            <v>0</v>
          </cell>
          <cell r="G185">
            <v>15</v>
          </cell>
          <cell r="H185">
            <v>0</v>
          </cell>
          <cell r="I185">
            <v>2</v>
          </cell>
          <cell r="J185">
            <v>2026</v>
          </cell>
          <cell r="K185">
            <v>0</v>
          </cell>
          <cell r="L185">
            <v>0</v>
          </cell>
          <cell r="M185">
            <v>2011</v>
          </cell>
          <cell r="N185">
            <v>0</v>
          </cell>
          <cell r="O185">
            <v>2041</v>
          </cell>
          <cell r="Q185" t="b">
            <v>0</v>
          </cell>
          <cell r="S185" t="str">
            <v>152011</v>
          </cell>
          <cell r="T185" t="str">
            <v>152011FALSE</v>
          </cell>
          <cell r="U185">
            <v>2026</v>
          </cell>
        </row>
        <row r="186">
          <cell r="A186" t="str">
            <v>A-1.2  Kadrina puurkaevpumpla nr 3 (kat. nr 2557, pass nr. 5058) rekonstrueerimine /veetöötlus</v>
          </cell>
          <cell r="B186">
            <v>0</v>
          </cell>
          <cell r="C186">
            <v>0.31139600000000001</v>
          </cell>
          <cell r="D186" t="str">
            <v>Kadrina</v>
          </cell>
          <cell r="E186">
            <v>0</v>
          </cell>
          <cell r="F186">
            <v>0</v>
          </cell>
          <cell r="G186">
            <v>15</v>
          </cell>
          <cell r="H186">
            <v>0</v>
          </cell>
          <cell r="I186">
            <v>2</v>
          </cell>
          <cell r="J186">
            <v>2026</v>
          </cell>
          <cell r="K186">
            <v>0</v>
          </cell>
          <cell r="L186">
            <v>0</v>
          </cell>
          <cell r="M186">
            <v>2011</v>
          </cell>
          <cell r="N186">
            <v>0</v>
          </cell>
          <cell r="O186">
            <v>2041</v>
          </cell>
          <cell r="Q186" t="b">
            <v>0</v>
          </cell>
          <cell r="S186" t="str">
            <v>152011</v>
          </cell>
          <cell r="T186" t="str">
            <v>152011FALSE</v>
          </cell>
          <cell r="U186">
            <v>2026</v>
          </cell>
        </row>
        <row r="187">
          <cell r="A187" t="str">
            <v>A-1.3  Kadapiku puurkaevpumpla nr 6 (kat. nr 2973, pass nr.6157) rekonstrueerimine /veetöötlus</v>
          </cell>
          <cell r="B187">
            <v>1220000</v>
          </cell>
          <cell r="C187">
            <v>0.31139600000000001</v>
          </cell>
          <cell r="D187" t="str">
            <v>Kadrina</v>
          </cell>
          <cell r="E187">
            <v>0</v>
          </cell>
          <cell r="F187">
            <v>0</v>
          </cell>
          <cell r="G187">
            <v>15</v>
          </cell>
          <cell r="H187">
            <v>0</v>
          </cell>
          <cell r="I187">
            <v>2</v>
          </cell>
          <cell r="J187">
            <v>2026</v>
          </cell>
          <cell r="K187">
            <v>0</v>
          </cell>
          <cell r="L187">
            <v>0</v>
          </cell>
          <cell r="M187">
            <v>2011</v>
          </cell>
          <cell r="N187">
            <v>0</v>
          </cell>
          <cell r="O187">
            <v>2041</v>
          </cell>
          <cell r="Q187" t="b">
            <v>0</v>
          </cell>
          <cell r="S187" t="str">
            <v>152011</v>
          </cell>
          <cell r="T187" t="str">
            <v>152011FALSE</v>
          </cell>
          <cell r="U187">
            <v>2026</v>
          </cell>
        </row>
        <row r="188">
          <cell r="A188" t="str">
            <v>A-1.4  Viru puurkaevpumpla nr 7 (kat. nr 3114, pass nr.2974) rekonstrueerimine /veetöötlus</v>
          </cell>
          <cell r="B188">
            <v>1125000</v>
          </cell>
          <cell r="C188">
            <v>0.31139600000000001</v>
          </cell>
          <cell r="D188" t="str">
            <v>Kadrina</v>
          </cell>
          <cell r="E188">
            <v>0</v>
          </cell>
          <cell r="F188">
            <v>0</v>
          </cell>
          <cell r="G188">
            <v>15</v>
          </cell>
          <cell r="H188">
            <v>0</v>
          </cell>
          <cell r="I188">
            <v>2</v>
          </cell>
          <cell r="J188">
            <v>2026</v>
          </cell>
          <cell r="K188">
            <v>0</v>
          </cell>
          <cell r="L188">
            <v>0</v>
          </cell>
          <cell r="M188">
            <v>2011</v>
          </cell>
          <cell r="N188">
            <v>0</v>
          </cell>
          <cell r="O188">
            <v>2041</v>
          </cell>
          <cell r="Q188" t="b">
            <v>0</v>
          </cell>
          <cell r="S188" t="str">
            <v>152011</v>
          </cell>
          <cell r="T188" t="str">
            <v>152011FALSE</v>
          </cell>
          <cell r="U188">
            <v>2026</v>
          </cell>
        </row>
        <row r="189">
          <cell r="A189" t="str">
            <v>B-1 Veevõrgu rekonstrueerimine</v>
          </cell>
          <cell r="B189">
            <v>0</v>
          </cell>
          <cell r="C189">
            <v>0.31139600000000001</v>
          </cell>
          <cell r="D189" t="str">
            <v>Kadrina</v>
          </cell>
          <cell r="E189">
            <v>0</v>
          </cell>
          <cell r="F189">
            <v>0</v>
          </cell>
          <cell r="G189">
            <v>15</v>
          </cell>
          <cell r="H189">
            <v>0</v>
          </cell>
          <cell r="I189">
            <v>2</v>
          </cell>
          <cell r="J189">
            <v>2026</v>
          </cell>
          <cell r="K189">
            <v>0</v>
          </cell>
          <cell r="L189">
            <v>0</v>
          </cell>
          <cell r="M189">
            <v>2011</v>
          </cell>
          <cell r="N189">
            <v>0</v>
          </cell>
          <cell r="O189">
            <v>2041</v>
          </cell>
          <cell r="Q189" t="b">
            <v>0</v>
          </cell>
          <cell r="S189" t="str">
            <v>152011</v>
          </cell>
          <cell r="T189" t="str">
            <v>152011FALSE</v>
          </cell>
          <cell r="U189">
            <v>2026</v>
          </cell>
        </row>
        <row r="190">
          <cell r="A190" t="str">
            <v>C-1 Kanalisatsioonivõrgu rekonstrueerimine</v>
          </cell>
          <cell r="B190">
            <v>0</v>
          </cell>
          <cell r="C190">
            <v>0.31139600000000001</v>
          </cell>
          <cell r="D190" t="str">
            <v>Kadrina</v>
          </cell>
          <cell r="E190">
            <v>0</v>
          </cell>
          <cell r="F190">
            <v>0</v>
          </cell>
          <cell r="G190">
            <v>15</v>
          </cell>
          <cell r="H190">
            <v>0</v>
          </cell>
          <cell r="I190">
            <v>2</v>
          </cell>
          <cell r="J190">
            <v>2026</v>
          </cell>
          <cell r="K190">
            <v>0</v>
          </cell>
          <cell r="L190">
            <v>0</v>
          </cell>
          <cell r="M190">
            <v>2011</v>
          </cell>
          <cell r="N190">
            <v>0</v>
          </cell>
          <cell r="O190">
            <v>2041</v>
          </cell>
          <cell r="Q190" t="b">
            <v>0</v>
          </cell>
          <cell r="S190" t="str">
            <v>152011</v>
          </cell>
          <cell r="T190" t="str">
            <v>152011FALSE</v>
          </cell>
          <cell r="U190">
            <v>2026</v>
          </cell>
        </row>
        <row r="191">
          <cell r="A191" t="str">
            <v>C-2 Kanalisatsioonivõrgu rajamine</v>
          </cell>
          <cell r="B191">
            <v>0</v>
          </cell>
          <cell r="C191">
            <v>0.31139600000000001</v>
          </cell>
          <cell r="D191" t="str">
            <v>Kadrina</v>
          </cell>
          <cell r="E191">
            <v>0</v>
          </cell>
          <cell r="F191">
            <v>0</v>
          </cell>
          <cell r="G191">
            <v>15</v>
          </cell>
          <cell r="H191">
            <v>0</v>
          </cell>
          <cell r="I191">
            <v>2</v>
          </cell>
          <cell r="J191">
            <v>2026</v>
          </cell>
          <cell r="K191">
            <v>0</v>
          </cell>
          <cell r="L191">
            <v>0</v>
          </cell>
          <cell r="M191">
            <v>2011</v>
          </cell>
          <cell r="N191">
            <v>0</v>
          </cell>
          <cell r="O191">
            <v>2041</v>
          </cell>
          <cell r="Q191" t="b">
            <v>0</v>
          </cell>
          <cell r="S191" t="str">
            <v>152011</v>
          </cell>
          <cell r="T191" t="str">
            <v>152011FALSE</v>
          </cell>
          <cell r="U191">
            <v>2026</v>
          </cell>
        </row>
        <row r="192">
          <cell r="A192" t="str">
            <v>D-1 Reoveepuhasti rekonstrueerimine/laiendamine</v>
          </cell>
          <cell r="B192">
            <v>2425000</v>
          </cell>
          <cell r="C192">
            <v>0.31139600000000001</v>
          </cell>
          <cell r="D192" t="str">
            <v>Kadrina</v>
          </cell>
          <cell r="E192">
            <v>0</v>
          </cell>
          <cell r="F192">
            <v>0</v>
          </cell>
          <cell r="G192">
            <v>15</v>
          </cell>
          <cell r="H192">
            <v>0</v>
          </cell>
          <cell r="I192">
            <v>2</v>
          </cell>
          <cell r="J192">
            <v>2026</v>
          </cell>
          <cell r="K192">
            <v>0</v>
          </cell>
          <cell r="L192">
            <v>0</v>
          </cell>
          <cell r="M192">
            <v>2011</v>
          </cell>
          <cell r="N192">
            <v>0</v>
          </cell>
          <cell r="O192">
            <v>2041</v>
          </cell>
          <cell r="Q192" t="b">
            <v>0</v>
          </cell>
          <cell r="S192" t="str">
            <v>152011</v>
          </cell>
          <cell r="T192" t="str">
            <v>152011FALSE</v>
          </cell>
          <cell r="U192">
            <v>2026</v>
          </cell>
        </row>
        <row r="193">
          <cell r="A193" t="str">
            <v>A-1.1  Tehnika puurkaevpumpla nr 2 (kat. nr 2546, pass nr.2291) rekonstrueerimine /veetöötlus</v>
          </cell>
          <cell r="B193">
            <v>0</v>
          </cell>
          <cell r="C193">
            <v>0</v>
          </cell>
          <cell r="D193" t="str">
            <v>Kadrina</v>
          </cell>
          <cell r="E193">
            <v>0</v>
          </cell>
          <cell r="F193">
            <v>0</v>
          </cell>
          <cell r="G193">
            <v>40</v>
          </cell>
          <cell r="H193">
            <v>0</v>
          </cell>
          <cell r="I193">
            <v>13</v>
          </cell>
          <cell r="J193">
            <v>2012</v>
          </cell>
          <cell r="K193">
            <v>0</v>
          </cell>
          <cell r="L193">
            <v>0</v>
          </cell>
          <cell r="M193">
            <v>2012</v>
          </cell>
          <cell r="N193">
            <v>0</v>
          </cell>
          <cell r="O193">
            <v>2052</v>
          </cell>
          <cell r="Q193" t="b">
            <v>0</v>
          </cell>
          <cell r="S193" t="str">
            <v>402012</v>
          </cell>
          <cell r="T193" t="str">
            <v>402012FALSE</v>
          </cell>
          <cell r="U193">
            <v>2052</v>
          </cell>
        </row>
        <row r="194">
          <cell r="A194" t="str">
            <v>A-1.2  Kadrina puurkaevpumpla nr 3 (kat. nr 2557, pass nr. 5058) rekonstrueerimine /veetöötlus</v>
          </cell>
          <cell r="B194">
            <v>0</v>
          </cell>
          <cell r="C194">
            <v>0</v>
          </cell>
          <cell r="D194" t="str">
            <v>Kadrina</v>
          </cell>
          <cell r="E194">
            <v>0</v>
          </cell>
          <cell r="F194">
            <v>0</v>
          </cell>
          <cell r="G194">
            <v>40</v>
          </cell>
          <cell r="H194">
            <v>0</v>
          </cell>
          <cell r="I194">
            <v>13</v>
          </cell>
          <cell r="J194">
            <v>2012</v>
          </cell>
          <cell r="K194">
            <v>0</v>
          </cell>
          <cell r="L194">
            <v>0</v>
          </cell>
          <cell r="M194">
            <v>2012</v>
          </cell>
          <cell r="N194">
            <v>0</v>
          </cell>
          <cell r="O194">
            <v>2052</v>
          </cell>
          <cell r="Q194" t="b">
            <v>0</v>
          </cell>
          <cell r="S194" t="str">
            <v>402012</v>
          </cell>
          <cell r="T194" t="str">
            <v>402012FALSE</v>
          </cell>
          <cell r="U194">
            <v>2052</v>
          </cell>
        </row>
        <row r="195">
          <cell r="A195" t="str">
            <v>A-1.3  Kadapiku puurkaevpumpla nr 6 (kat. nr 2973, pass nr.6157) rekonstrueerimine /veetöötlus</v>
          </cell>
          <cell r="B195">
            <v>800000</v>
          </cell>
          <cell r="C195">
            <v>0</v>
          </cell>
          <cell r="D195" t="str">
            <v>Kadrina</v>
          </cell>
          <cell r="E195">
            <v>0</v>
          </cell>
          <cell r="F195">
            <v>0</v>
          </cell>
          <cell r="G195">
            <v>40</v>
          </cell>
          <cell r="H195">
            <v>0</v>
          </cell>
          <cell r="I195">
            <v>13</v>
          </cell>
          <cell r="J195">
            <v>2012</v>
          </cell>
          <cell r="K195">
            <v>0</v>
          </cell>
          <cell r="L195">
            <v>0</v>
          </cell>
          <cell r="M195">
            <v>2012</v>
          </cell>
          <cell r="N195">
            <v>0</v>
          </cell>
          <cell r="O195">
            <v>2052</v>
          </cell>
          <cell r="Q195" t="b">
            <v>0</v>
          </cell>
          <cell r="S195" t="str">
            <v>402012</v>
          </cell>
          <cell r="T195" t="str">
            <v>402012FALSE</v>
          </cell>
          <cell r="U195">
            <v>2052</v>
          </cell>
        </row>
        <row r="196">
          <cell r="A196" t="str">
            <v>A-1.4  Viru puurkaevpumpla nr 7 (kat. nr 3114, pass nr.2974) rekonstrueerimine /veetöötlus</v>
          </cell>
          <cell r="B196">
            <v>856250</v>
          </cell>
          <cell r="C196">
            <v>0</v>
          </cell>
          <cell r="D196" t="str">
            <v>Kadrina</v>
          </cell>
          <cell r="E196">
            <v>0</v>
          </cell>
          <cell r="F196">
            <v>0</v>
          </cell>
          <cell r="G196">
            <v>40</v>
          </cell>
          <cell r="H196">
            <v>0</v>
          </cell>
          <cell r="I196">
            <v>13</v>
          </cell>
          <cell r="J196">
            <v>2012</v>
          </cell>
          <cell r="K196">
            <v>0</v>
          </cell>
          <cell r="L196">
            <v>0</v>
          </cell>
          <cell r="M196">
            <v>2012</v>
          </cell>
          <cell r="N196">
            <v>0</v>
          </cell>
          <cell r="O196">
            <v>2052</v>
          </cell>
          <cell r="Q196" t="b">
            <v>0</v>
          </cell>
          <cell r="S196" t="str">
            <v>402012</v>
          </cell>
          <cell r="T196" t="str">
            <v>402012FALSE</v>
          </cell>
          <cell r="U196">
            <v>2052</v>
          </cell>
        </row>
        <row r="197">
          <cell r="A197" t="str">
            <v>B-1 Veevõrgu rekonstrueerimine</v>
          </cell>
          <cell r="B197">
            <v>1438500</v>
          </cell>
          <cell r="C197">
            <v>0</v>
          </cell>
          <cell r="D197" t="str">
            <v>Kadrina</v>
          </cell>
          <cell r="E197">
            <v>0</v>
          </cell>
          <cell r="F197">
            <v>0</v>
          </cell>
          <cell r="G197">
            <v>40</v>
          </cell>
          <cell r="H197">
            <v>0</v>
          </cell>
          <cell r="I197">
            <v>13</v>
          </cell>
          <cell r="J197">
            <v>2012</v>
          </cell>
          <cell r="K197">
            <v>0</v>
          </cell>
          <cell r="L197">
            <v>0</v>
          </cell>
          <cell r="M197">
            <v>2012</v>
          </cell>
          <cell r="N197">
            <v>0</v>
          </cell>
          <cell r="O197">
            <v>2052</v>
          </cell>
          <cell r="Q197" t="b">
            <v>0</v>
          </cell>
          <cell r="S197" t="str">
            <v>402012</v>
          </cell>
          <cell r="T197" t="str">
            <v>402012FALSE</v>
          </cell>
          <cell r="U197">
            <v>2052</v>
          </cell>
        </row>
        <row r="198">
          <cell r="A198" t="str">
            <v>C-1 Kanalisatsioonivõrgu rekonstrueerimine</v>
          </cell>
          <cell r="B198">
            <v>6505000</v>
          </cell>
          <cell r="C198">
            <v>0</v>
          </cell>
          <cell r="D198" t="str">
            <v>Kadrina</v>
          </cell>
          <cell r="E198">
            <v>0</v>
          </cell>
          <cell r="F198">
            <v>0</v>
          </cell>
          <cell r="G198">
            <v>40</v>
          </cell>
          <cell r="H198">
            <v>0</v>
          </cell>
          <cell r="I198">
            <v>13</v>
          </cell>
          <cell r="J198">
            <v>2012</v>
          </cell>
          <cell r="K198">
            <v>0</v>
          </cell>
          <cell r="L198">
            <v>0</v>
          </cell>
          <cell r="M198">
            <v>2012</v>
          </cell>
          <cell r="N198">
            <v>0</v>
          </cell>
          <cell r="O198">
            <v>2052</v>
          </cell>
          <cell r="Q198" t="b">
            <v>0</v>
          </cell>
          <cell r="S198" t="str">
            <v>402012</v>
          </cell>
          <cell r="T198" t="str">
            <v>402012FALSE</v>
          </cell>
          <cell r="U198">
            <v>2052</v>
          </cell>
        </row>
        <row r="199">
          <cell r="A199" t="str">
            <v>C-2 Kanalisatsioonivõrgu rajamine</v>
          </cell>
          <cell r="B199">
            <v>1037500</v>
          </cell>
          <cell r="C199">
            <v>0</v>
          </cell>
          <cell r="D199" t="str">
            <v>Kadrina</v>
          </cell>
          <cell r="E199">
            <v>0</v>
          </cell>
          <cell r="F199">
            <v>0</v>
          </cell>
          <cell r="G199">
            <v>40</v>
          </cell>
          <cell r="H199">
            <v>0</v>
          </cell>
          <cell r="I199">
            <v>13</v>
          </cell>
          <cell r="J199">
            <v>2012</v>
          </cell>
          <cell r="K199">
            <v>0</v>
          </cell>
          <cell r="L199">
            <v>0</v>
          </cell>
          <cell r="M199">
            <v>2012</v>
          </cell>
          <cell r="N199">
            <v>0</v>
          </cell>
          <cell r="O199">
            <v>2052</v>
          </cell>
          <cell r="Q199" t="b">
            <v>0</v>
          </cell>
          <cell r="S199" t="str">
            <v>402012</v>
          </cell>
          <cell r="T199" t="str">
            <v>402012FALSE</v>
          </cell>
          <cell r="U199">
            <v>2052</v>
          </cell>
        </row>
        <row r="200">
          <cell r="A200" t="str">
            <v>D-1 Reoveepuhasti rekonstrueerimine/laiendamine</v>
          </cell>
          <cell r="B200">
            <v>0</v>
          </cell>
          <cell r="C200">
            <v>0</v>
          </cell>
          <cell r="D200" t="str">
            <v>Kadrina</v>
          </cell>
          <cell r="E200">
            <v>0</v>
          </cell>
          <cell r="F200">
            <v>0</v>
          </cell>
          <cell r="G200">
            <v>40</v>
          </cell>
          <cell r="H200">
            <v>0</v>
          </cell>
          <cell r="I200">
            <v>13</v>
          </cell>
          <cell r="J200">
            <v>2012</v>
          </cell>
          <cell r="K200">
            <v>0</v>
          </cell>
          <cell r="L200">
            <v>0</v>
          </cell>
          <cell r="M200">
            <v>2012</v>
          </cell>
          <cell r="N200">
            <v>0</v>
          </cell>
          <cell r="O200">
            <v>2052</v>
          </cell>
          <cell r="Q200" t="b">
            <v>0</v>
          </cell>
          <cell r="S200" t="str">
            <v>402012</v>
          </cell>
          <cell r="T200" t="str">
            <v>402012FALSE</v>
          </cell>
          <cell r="U200">
            <v>2052</v>
          </cell>
        </row>
        <row r="201">
          <cell r="A201" t="str">
            <v>A-1.1  Tehnika puurkaevpumpla nr 2 (kat. nr 2546, pass nr.2291) rekonstrueerimine /veetöötlus</v>
          </cell>
          <cell r="B201">
            <v>0</v>
          </cell>
          <cell r="C201">
            <v>0</v>
          </cell>
          <cell r="D201" t="str">
            <v>Kadrina</v>
          </cell>
          <cell r="E201">
            <v>0</v>
          </cell>
          <cell r="F201">
            <v>0</v>
          </cell>
          <cell r="G201">
            <v>15</v>
          </cell>
          <cell r="H201">
            <v>0</v>
          </cell>
          <cell r="I201">
            <v>3</v>
          </cell>
          <cell r="J201">
            <v>2027</v>
          </cell>
          <cell r="K201">
            <v>0</v>
          </cell>
          <cell r="L201">
            <v>0</v>
          </cell>
          <cell r="M201">
            <v>2012</v>
          </cell>
          <cell r="N201">
            <v>0</v>
          </cell>
          <cell r="O201">
            <v>2042</v>
          </cell>
          <cell r="Q201" t="b">
            <v>0</v>
          </cell>
          <cell r="S201" t="str">
            <v>152012</v>
          </cell>
          <cell r="T201" t="str">
            <v>152012FALSE</v>
          </cell>
          <cell r="U201">
            <v>2027</v>
          </cell>
        </row>
        <row r="202">
          <cell r="A202" t="str">
            <v>A-1.2  Kadrina puurkaevpumpla nr 3 (kat. nr 2557, pass nr. 5058) rekonstrueerimine /veetöötlus</v>
          </cell>
          <cell r="B202">
            <v>0</v>
          </cell>
          <cell r="C202">
            <v>0</v>
          </cell>
          <cell r="D202" t="str">
            <v>Kadrina</v>
          </cell>
          <cell r="E202">
            <v>0</v>
          </cell>
          <cell r="F202">
            <v>0</v>
          </cell>
          <cell r="G202">
            <v>15</v>
          </cell>
          <cell r="H202">
            <v>0</v>
          </cell>
          <cell r="I202">
            <v>3</v>
          </cell>
          <cell r="J202">
            <v>2027</v>
          </cell>
          <cell r="K202">
            <v>0</v>
          </cell>
          <cell r="L202">
            <v>0</v>
          </cell>
          <cell r="M202">
            <v>2012</v>
          </cell>
          <cell r="N202">
            <v>0</v>
          </cell>
          <cell r="O202">
            <v>2042</v>
          </cell>
          <cell r="Q202" t="b">
            <v>0</v>
          </cell>
          <cell r="S202" t="str">
            <v>152012</v>
          </cell>
          <cell r="T202" t="str">
            <v>152012FALSE</v>
          </cell>
          <cell r="U202">
            <v>2027</v>
          </cell>
        </row>
        <row r="203">
          <cell r="A203" t="str">
            <v>A-1.3  Kadapiku puurkaevpumpla nr 6 (kat. nr 2973, pass nr.6157) rekonstrueerimine /veetöötlus</v>
          </cell>
          <cell r="B203">
            <v>1220000</v>
          </cell>
          <cell r="C203">
            <v>0</v>
          </cell>
          <cell r="D203" t="str">
            <v>Kadrina</v>
          </cell>
          <cell r="E203">
            <v>0</v>
          </cell>
          <cell r="F203">
            <v>0</v>
          </cell>
          <cell r="G203">
            <v>15</v>
          </cell>
          <cell r="H203">
            <v>0</v>
          </cell>
          <cell r="I203">
            <v>3</v>
          </cell>
          <cell r="J203">
            <v>2027</v>
          </cell>
          <cell r="K203">
            <v>0</v>
          </cell>
          <cell r="L203">
            <v>0</v>
          </cell>
          <cell r="M203">
            <v>2012</v>
          </cell>
          <cell r="N203">
            <v>0</v>
          </cell>
          <cell r="O203">
            <v>2042</v>
          </cell>
          <cell r="Q203" t="b">
            <v>0</v>
          </cell>
          <cell r="S203" t="str">
            <v>152012</v>
          </cell>
          <cell r="T203" t="str">
            <v>152012FALSE</v>
          </cell>
          <cell r="U203">
            <v>2027</v>
          </cell>
        </row>
        <row r="204">
          <cell r="A204" t="str">
            <v>A-1.4  Viru puurkaevpumpla nr 7 (kat. nr 3114, pass nr.2974) rekonstrueerimine /veetöötlus</v>
          </cell>
          <cell r="B204">
            <v>1125000</v>
          </cell>
          <cell r="C204">
            <v>0</v>
          </cell>
          <cell r="D204" t="str">
            <v>Kadrina</v>
          </cell>
          <cell r="E204">
            <v>0</v>
          </cell>
          <cell r="F204">
            <v>0</v>
          </cell>
          <cell r="G204">
            <v>15</v>
          </cell>
          <cell r="H204">
            <v>0</v>
          </cell>
          <cell r="I204">
            <v>3</v>
          </cell>
          <cell r="J204">
            <v>2027</v>
          </cell>
          <cell r="K204">
            <v>0</v>
          </cell>
          <cell r="L204">
            <v>0</v>
          </cell>
          <cell r="M204">
            <v>2012</v>
          </cell>
          <cell r="N204">
            <v>0</v>
          </cell>
          <cell r="O204">
            <v>2042</v>
          </cell>
          <cell r="Q204" t="b">
            <v>0</v>
          </cell>
          <cell r="S204" t="str">
            <v>152012</v>
          </cell>
          <cell r="T204" t="str">
            <v>152012FALSE</v>
          </cell>
          <cell r="U204">
            <v>2027</v>
          </cell>
        </row>
        <row r="205">
          <cell r="A205" t="str">
            <v>B-1 Veevõrgu rekonstrueerimine</v>
          </cell>
          <cell r="B205">
            <v>0</v>
          </cell>
          <cell r="C205">
            <v>0</v>
          </cell>
          <cell r="D205" t="str">
            <v>Kadrina</v>
          </cell>
          <cell r="E205">
            <v>0</v>
          </cell>
          <cell r="F205">
            <v>0</v>
          </cell>
          <cell r="G205">
            <v>15</v>
          </cell>
          <cell r="H205">
            <v>0</v>
          </cell>
          <cell r="I205">
            <v>3</v>
          </cell>
          <cell r="J205">
            <v>2027</v>
          </cell>
          <cell r="K205">
            <v>0</v>
          </cell>
          <cell r="L205">
            <v>0</v>
          </cell>
          <cell r="M205">
            <v>2012</v>
          </cell>
          <cell r="N205">
            <v>0</v>
          </cell>
          <cell r="O205">
            <v>2042</v>
          </cell>
          <cell r="Q205" t="b">
            <v>0</v>
          </cell>
          <cell r="S205" t="str">
            <v>152012</v>
          </cell>
          <cell r="T205" t="str">
            <v>152012FALSE</v>
          </cell>
          <cell r="U205">
            <v>2027</v>
          </cell>
        </row>
        <row r="206">
          <cell r="A206" t="str">
            <v>C-1 Kanalisatsioonivõrgu rekonstrueerimine</v>
          </cell>
          <cell r="B206">
            <v>0</v>
          </cell>
          <cell r="C206">
            <v>0</v>
          </cell>
          <cell r="D206" t="str">
            <v>Kadrina</v>
          </cell>
          <cell r="E206">
            <v>0</v>
          </cell>
          <cell r="F206">
            <v>0</v>
          </cell>
          <cell r="G206">
            <v>15</v>
          </cell>
          <cell r="H206">
            <v>0</v>
          </cell>
          <cell r="I206">
            <v>3</v>
          </cell>
          <cell r="J206">
            <v>2027</v>
          </cell>
          <cell r="K206">
            <v>0</v>
          </cell>
          <cell r="L206">
            <v>0</v>
          </cell>
          <cell r="M206">
            <v>2012</v>
          </cell>
          <cell r="N206">
            <v>0</v>
          </cell>
          <cell r="O206">
            <v>2042</v>
          </cell>
          <cell r="Q206" t="b">
            <v>0</v>
          </cell>
          <cell r="S206" t="str">
            <v>152012</v>
          </cell>
          <cell r="T206" t="str">
            <v>152012FALSE</v>
          </cell>
          <cell r="U206">
            <v>2027</v>
          </cell>
        </row>
        <row r="207">
          <cell r="A207" t="str">
            <v>C-2 Kanalisatsioonivõrgu rajamine</v>
          </cell>
          <cell r="B207">
            <v>0</v>
          </cell>
          <cell r="C207">
            <v>0</v>
          </cell>
          <cell r="D207" t="str">
            <v>Kadrina</v>
          </cell>
          <cell r="E207">
            <v>0</v>
          </cell>
          <cell r="F207">
            <v>0</v>
          </cell>
          <cell r="G207">
            <v>15</v>
          </cell>
          <cell r="H207">
            <v>0</v>
          </cell>
          <cell r="I207">
            <v>3</v>
          </cell>
          <cell r="J207">
            <v>2027</v>
          </cell>
          <cell r="K207">
            <v>0</v>
          </cell>
          <cell r="L207">
            <v>0</v>
          </cell>
          <cell r="M207">
            <v>2012</v>
          </cell>
          <cell r="N207">
            <v>0</v>
          </cell>
          <cell r="O207">
            <v>2042</v>
          </cell>
          <cell r="Q207" t="b">
            <v>0</v>
          </cell>
          <cell r="S207" t="str">
            <v>152012</v>
          </cell>
          <cell r="T207" t="str">
            <v>152012FALSE</v>
          </cell>
          <cell r="U207">
            <v>2027</v>
          </cell>
        </row>
        <row r="208">
          <cell r="A208" t="str">
            <v>D-1 Reoveepuhasti rekonstrueerimine/laiendamine</v>
          </cell>
          <cell r="B208">
            <v>2425000</v>
          </cell>
          <cell r="C208">
            <v>0</v>
          </cell>
          <cell r="D208" t="str">
            <v>Kadrina</v>
          </cell>
          <cell r="E208">
            <v>0</v>
          </cell>
          <cell r="F208">
            <v>0</v>
          </cell>
          <cell r="G208">
            <v>15</v>
          </cell>
          <cell r="H208">
            <v>0</v>
          </cell>
          <cell r="I208">
            <v>3</v>
          </cell>
          <cell r="J208">
            <v>2027</v>
          </cell>
          <cell r="K208">
            <v>0</v>
          </cell>
          <cell r="L208">
            <v>0</v>
          </cell>
          <cell r="M208">
            <v>2012</v>
          </cell>
          <cell r="N208">
            <v>0</v>
          </cell>
          <cell r="O208">
            <v>2042</v>
          </cell>
          <cell r="Q208" t="b">
            <v>0</v>
          </cell>
          <cell r="S208" t="str">
            <v>152012</v>
          </cell>
          <cell r="T208" t="str">
            <v>152012FALSE</v>
          </cell>
          <cell r="U208">
            <v>2027</v>
          </cell>
        </row>
        <row r="209">
          <cell r="A209" t="str">
            <v>A-1 Puurkaevpumplad, veetöötlus ms renoveerimine</v>
          </cell>
          <cell r="B209">
            <v>0</v>
          </cell>
          <cell r="C209">
            <v>0.5</v>
          </cell>
          <cell r="D209" t="str">
            <v>Tamsalu</v>
          </cell>
          <cell r="E209">
            <v>0</v>
          </cell>
          <cell r="F209">
            <v>0</v>
          </cell>
          <cell r="G209">
            <v>40</v>
          </cell>
          <cell r="H209">
            <v>0</v>
          </cell>
          <cell r="I209">
            <v>11</v>
          </cell>
          <cell r="J209">
            <v>2010</v>
          </cell>
          <cell r="K209">
            <v>0</v>
          </cell>
          <cell r="L209">
            <v>0</v>
          </cell>
          <cell r="M209">
            <v>2010</v>
          </cell>
          <cell r="N209">
            <v>0</v>
          </cell>
          <cell r="O209">
            <v>2050</v>
          </cell>
          <cell r="Q209" t="b">
            <v>0</v>
          </cell>
          <cell r="S209" t="str">
            <v>402010</v>
          </cell>
          <cell r="T209" t="str">
            <v>402010FALSE</v>
          </cell>
          <cell r="U209">
            <v>2050</v>
          </cell>
        </row>
        <row r="210">
          <cell r="A210" t="str">
            <v>B-1 Veevõrgu rekonstrueerimine</v>
          </cell>
          <cell r="B210">
            <v>14025000</v>
          </cell>
          <cell r="C210">
            <v>0.5</v>
          </cell>
          <cell r="D210" t="str">
            <v>Tamsalu</v>
          </cell>
          <cell r="E210">
            <v>0</v>
          </cell>
          <cell r="F210">
            <v>0</v>
          </cell>
          <cell r="G210">
            <v>40</v>
          </cell>
          <cell r="H210">
            <v>0</v>
          </cell>
          <cell r="I210">
            <v>11</v>
          </cell>
          <cell r="J210">
            <v>2010</v>
          </cell>
          <cell r="K210">
            <v>0</v>
          </cell>
          <cell r="L210">
            <v>0</v>
          </cell>
          <cell r="M210">
            <v>2010</v>
          </cell>
          <cell r="N210">
            <v>0</v>
          </cell>
          <cell r="O210">
            <v>2050</v>
          </cell>
          <cell r="Q210" t="b">
            <v>0</v>
          </cell>
          <cell r="S210" t="str">
            <v>402010</v>
          </cell>
          <cell r="T210" t="str">
            <v>402010FALSE</v>
          </cell>
          <cell r="U210">
            <v>2050</v>
          </cell>
        </row>
        <row r="211">
          <cell r="A211" t="str">
            <v>B-2 Veevõrgu rajamine</v>
          </cell>
          <cell r="B211">
            <v>13722500</v>
          </cell>
          <cell r="C211">
            <v>0.5</v>
          </cell>
          <cell r="D211" t="str">
            <v>Tamsalu</v>
          </cell>
          <cell r="E211">
            <v>0</v>
          </cell>
          <cell r="F211">
            <v>0</v>
          </cell>
          <cell r="G211">
            <v>40</v>
          </cell>
          <cell r="H211">
            <v>0</v>
          </cell>
          <cell r="I211">
            <v>11</v>
          </cell>
          <cell r="J211">
            <v>2010</v>
          </cell>
          <cell r="K211">
            <v>0</v>
          </cell>
          <cell r="L211">
            <v>0</v>
          </cell>
          <cell r="M211">
            <v>2010</v>
          </cell>
          <cell r="N211">
            <v>0</v>
          </cell>
          <cell r="O211">
            <v>2050</v>
          </cell>
          <cell r="Q211" t="b">
            <v>0</v>
          </cell>
          <cell r="S211" t="str">
            <v>402010</v>
          </cell>
          <cell r="T211" t="str">
            <v>402010FALSE</v>
          </cell>
          <cell r="U211">
            <v>2050</v>
          </cell>
        </row>
        <row r="212">
          <cell r="A212" t="str">
            <v>C-1 Kanalisatsioonivõrgu rekonstrueerimine</v>
          </cell>
          <cell r="B212">
            <v>13973750</v>
          </cell>
          <cell r="C212">
            <v>0.5</v>
          </cell>
          <cell r="D212" t="str">
            <v>Tamsalu</v>
          </cell>
          <cell r="E212">
            <v>0</v>
          </cell>
          <cell r="F212">
            <v>0</v>
          </cell>
          <cell r="G212">
            <v>40</v>
          </cell>
          <cell r="H212">
            <v>0</v>
          </cell>
          <cell r="I212">
            <v>11</v>
          </cell>
          <cell r="J212">
            <v>2010</v>
          </cell>
          <cell r="K212">
            <v>0</v>
          </cell>
          <cell r="L212">
            <v>0</v>
          </cell>
          <cell r="M212">
            <v>2010</v>
          </cell>
          <cell r="N212">
            <v>0</v>
          </cell>
          <cell r="O212">
            <v>2050</v>
          </cell>
          <cell r="Q212" t="b">
            <v>0</v>
          </cell>
          <cell r="S212" t="str">
            <v>402010</v>
          </cell>
          <cell r="T212" t="str">
            <v>402010FALSE</v>
          </cell>
          <cell r="U212">
            <v>2050</v>
          </cell>
        </row>
        <row r="213">
          <cell r="A213" t="str">
            <v>C-2 Kanalisatsioonivõrgu rajamine</v>
          </cell>
          <cell r="B213">
            <v>17920000</v>
          </cell>
          <cell r="C213">
            <v>0.5</v>
          </cell>
          <cell r="D213" t="str">
            <v>Tamsalu</v>
          </cell>
          <cell r="E213">
            <v>0</v>
          </cell>
          <cell r="F213">
            <v>0</v>
          </cell>
          <cell r="G213">
            <v>40</v>
          </cell>
          <cell r="H213">
            <v>0</v>
          </cell>
          <cell r="I213">
            <v>11</v>
          </cell>
          <cell r="J213">
            <v>2010</v>
          </cell>
          <cell r="K213">
            <v>0</v>
          </cell>
          <cell r="L213">
            <v>0</v>
          </cell>
          <cell r="M213">
            <v>2010</v>
          </cell>
          <cell r="N213">
            <v>0</v>
          </cell>
          <cell r="O213">
            <v>2050</v>
          </cell>
          <cell r="Q213" t="b">
            <v>0</v>
          </cell>
          <cell r="S213" t="str">
            <v>402010</v>
          </cell>
          <cell r="T213" t="str">
            <v>402010FALSE</v>
          </cell>
          <cell r="U213">
            <v>2050</v>
          </cell>
        </row>
        <row r="214">
          <cell r="A214" t="str">
            <v>D-1 Reoveepuhasti renoveerimine</v>
          </cell>
          <cell r="B214">
            <v>5125000</v>
          </cell>
          <cell r="C214">
            <v>0.5</v>
          </cell>
          <cell r="D214" t="str">
            <v>Tamsalu</v>
          </cell>
          <cell r="E214">
            <v>0</v>
          </cell>
          <cell r="F214">
            <v>0</v>
          </cell>
          <cell r="G214">
            <v>40</v>
          </cell>
          <cell r="H214">
            <v>0</v>
          </cell>
          <cell r="I214">
            <v>11</v>
          </cell>
          <cell r="J214">
            <v>2010</v>
          </cell>
          <cell r="K214">
            <v>0</v>
          </cell>
          <cell r="L214">
            <v>0</v>
          </cell>
          <cell r="M214">
            <v>2010</v>
          </cell>
          <cell r="N214">
            <v>0</v>
          </cell>
          <cell r="O214">
            <v>2050</v>
          </cell>
          <cell r="Q214" t="b">
            <v>0</v>
          </cell>
          <cell r="S214" t="str">
            <v>402010</v>
          </cell>
          <cell r="T214" t="str">
            <v>402010FALSE</v>
          </cell>
          <cell r="U214">
            <v>2050</v>
          </cell>
        </row>
        <row r="215">
          <cell r="A215" t="str">
            <v>E-2 Sademeveetorustiku rajamine</v>
          </cell>
          <cell r="B215">
            <v>4190000</v>
          </cell>
          <cell r="C215">
            <v>0.5</v>
          </cell>
          <cell r="D215" t="str">
            <v>Tamsalu</v>
          </cell>
          <cell r="E215">
            <v>0</v>
          </cell>
          <cell r="F215">
            <v>0</v>
          </cell>
          <cell r="G215">
            <v>40</v>
          </cell>
          <cell r="H215">
            <v>0</v>
          </cell>
          <cell r="I215">
            <v>11</v>
          </cell>
          <cell r="J215">
            <v>2010</v>
          </cell>
          <cell r="K215">
            <v>0</v>
          </cell>
          <cell r="L215">
            <v>0</v>
          </cell>
          <cell r="M215">
            <v>2010</v>
          </cell>
          <cell r="N215">
            <v>0</v>
          </cell>
          <cell r="O215">
            <v>2050</v>
          </cell>
          <cell r="Q215" t="b">
            <v>1</v>
          </cell>
          <cell r="S215" t="str">
            <v>402010</v>
          </cell>
          <cell r="T215" t="str">
            <v>402010TRUE</v>
          </cell>
          <cell r="U215">
            <v>2050</v>
          </cell>
        </row>
        <row r="216">
          <cell r="A216" t="str">
            <v>A-1 Puurkaevpumplad, veetöötlus ms renoveerimine</v>
          </cell>
          <cell r="B216">
            <v>737500</v>
          </cell>
          <cell r="C216">
            <v>0.5</v>
          </cell>
          <cell r="D216" t="str">
            <v>Tamsalu</v>
          </cell>
          <cell r="E216">
            <v>0</v>
          </cell>
          <cell r="F216">
            <v>0</v>
          </cell>
          <cell r="G216">
            <v>15</v>
          </cell>
          <cell r="H216">
            <v>0</v>
          </cell>
          <cell r="I216">
            <v>1</v>
          </cell>
          <cell r="J216">
            <v>2025</v>
          </cell>
          <cell r="K216">
            <v>0</v>
          </cell>
          <cell r="L216">
            <v>0</v>
          </cell>
          <cell r="M216">
            <v>2010</v>
          </cell>
          <cell r="N216">
            <v>0</v>
          </cell>
          <cell r="O216">
            <v>2040</v>
          </cell>
          <cell r="Q216" t="b">
            <v>0</v>
          </cell>
          <cell r="S216" t="str">
            <v>152010</v>
          </cell>
          <cell r="T216" t="str">
            <v>152010FALSE</v>
          </cell>
          <cell r="U216">
            <v>2025</v>
          </cell>
        </row>
        <row r="217">
          <cell r="A217" t="str">
            <v>B-1 Veevõrgu rekonstrueerimine</v>
          </cell>
          <cell r="B217">
            <v>993750</v>
          </cell>
          <cell r="C217">
            <v>0.5</v>
          </cell>
          <cell r="D217" t="str">
            <v>Tamsalu</v>
          </cell>
          <cell r="E217">
            <v>0</v>
          </cell>
          <cell r="F217">
            <v>0</v>
          </cell>
          <cell r="G217">
            <v>15</v>
          </cell>
          <cell r="H217">
            <v>0</v>
          </cell>
          <cell r="I217">
            <v>1</v>
          </cell>
          <cell r="J217">
            <v>2025</v>
          </cell>
          <cell r="K217">
            <v>0</v>
          </cell>
          <cell r="L217">
            <v>0</v>
          </cell>
          <cell r="M217">
            <v>2010</v>
          </cell>
          <cell r="N217">
            <v>0</v>
          </cell>
          <cell r="O217">
            <v>2040</v>
          </cell>
          <cell r="Q217" t="b">
            <v>0</v>
          </cell>
          <cell r="S217" t="str">
            <v>152010</v>
          </cell>
          <cell r="T217" t="str">
            <v>152010FALSE</v>
          </cell>
          <cell r="U217">
            <v>2025</v>
          </cell>
        </row>
        <row r="218">
          <cell r="A218" t="str">
            <v>B-2 Veevõrgu rajamine</v>
          </cell>
          <cell r="B218">
            <v>0</v>
          </cell>
          <cell r="C218">
            <v>0.5</v>
          </cell>
          <cell r="D218" t="str">
            <v>Tamsalu</v>
          </cell>
          <cell r="E218">
            <v>0</v>
          </cell>
          <cell r="F218">
            <v>0</v>
          </cell>
          <cell r="G218">
            <v>15</v>
          </cell>
          <cell r="H218">
            <v>0</v>
          </cell>
          <cell r="I218">
            <v>1</v>
          </cell>
          <cell r="J218">
            <v>2025</v>
          </cell>
          <cell r="K218">
            <v>0</v>
          </cell>
          <cell r="L218">
            <v>0</v>
          </cell>
          <cell r="M218">
            <v>2010</v>
          </cell>
          <cell r="N218">
            <v>0</v>
          </cell>
          <cell r="O218">
            <v>2040</v>
          </cell>
          <cell r="Q218" t="b">
            <v>0</v>
          </cell>
          <cell r="S218" t="str">
            <v>152010</v>
          </cell>
          <cell r="T218" t="str">
            <v>152010FALSE</v>
          </cell>
          <cell r="U218">
            <v>2025</v>
          </cell>
        </row>
        <row r="219">
          <cell r="A219" t="str">
            <v>C-1 Kanalisatsioonivõrgu rekonstrueerimine</v>
          </cell>
          <cell r="B219">
            <v>62500</v>
          </cell>
          <cell r="C219">
            <v>0.5</v>
          </cell>
          <cell r="D219" t="str">
            <v>Tamsalu</v>
          </cell>
          <cell r="E219">
            <v>0</v>
          </cell>
          <cell r="F219">
            <v>0</v>
          </cell>
          <cell r="G219">
            <v>15</v>
          </cell>
          <cell r="H219">
            <v>0</v>
          </cell>
          <cell r="I219">
            <v>1</v>
          </cell>
          <cell r="J219">
            <v>2025</v>
          </cell>
          <cell r="K219">
            <v>0</v>
          </cell>
          <cell r="L219">
            <v>0</v>
          </cell>
          <cell r="M219">
            <v>2010</v>
          </cell>
          <cell r="N219">
            <v>0</v>
          </cell>
          <cell r="O219">
            <v>2040</v>
          </cell>
          <cell r="Q219" t="b">
            <v>0</v>
          </cell>
          <cell r="S219" t="str">
            <v>152010</v>
          </cell>
          <cell r="T219" t="str">
            <v>152010FALSE</v>
          </cell>
          <cell r="U219">
            <v>2025</v>
          </cell>
        </row>
        <row r="220">
          <cell r="A220" t="str">
            <v>C-2 Kanalisatsioonivõrgu rajamine</v>
          </cell>
          <cell r="B220">
            <v>2250000</v>
          </cell>
          <cell r="C220">
            <v>0.5</v>
          </cell>
          <cell r="D220" t="str">
            <v>Tamsalu</v>
          </cell>
          <cell r="E220">
            <v>0</v>
          </cell>
          <cell r="F220">
            <v>0</v>
          </cell>
          <cell r="G220">
            <v>15</v>
          </cell>
          <cell r="H220">
            <v>0</v>
          </cell>
          <cell r="I220">
            <v>1</v>
          </cell>
          <cell r="J220">
            <v>2025</v>
          </cell>
          <cell r="K220">
            <v>0</v>
          </cell>
          <cell r="L220">
            <v>0</v>
          </cell>
          <cell r="M220">
            <v>2010</v>
          </cell>
          <cell r="N220">
            <v>0</v>
          </cell>
          <cell r="O220">
            <v>2040</v>
          </cell>
          <cell r="Q220" t="b">
            <v>0</v>
          </cell>
          <cell r="S220" t="str">
            <v>152010</v>
          </cell>
          <cell r="T220" t="str">
            <v>152010FALSE</v>
          </cell>
          <cell r="U220">
            <v>2025</v>
          </cell>
        </row>
        <row r="221">
          <cell r="A221" t="str">
            <v>D-1 Reoveepuhasti renoveerimine</v>
          </cell>
          <cell r="B221">
            <v>280000</v>
          </cell>
          <cell r="C221">
            <v>0.5</v>
          </cell>
          <cell r="D221" t="str">
            <v>Tamsalu</v>
          </cell>
          <cell r="E221">
            <v>0</v>
          </cell>
          <cell r="F221">
            <v>0</v>
          </cell>
          <cell r="G221">
            <v>15</v>
          </cell>
          <cell r="H221">
            <v>0</v>
          </cell>
          <cell r="I221">
            <v>1</v>
          </cell>
          <cell r="J221">
            <v>2025</v>
          </cell>
          <cell r="K221">
            <v>0</v>
          </cell>
          <cell r="L221">
            <v>0</v>
          </cell>
          <cell r="M221">
            <v>2010</v>
          </cell>
          <cell r="N221">
            <v>0</v>
          </cell>
          <cell r="O221">
            <v>2040</v>
          </cell>
          <cell r="Q221" t="b">
            <v>0</v>
          </cell>
          <cell r="S221" t="str">
            <v>152010</v>
          </cell>
          <cell r="T221" t="str">
            <v>152010FALSE</v>
          </cell>
          <cell r="U221">
            <v>2025</v>
          </cell>
        </row>
        <row r="222">
          <cell r="A222" t="str">
            <v>E-2 Sademeveetorustiku rajamine</v>
          </cell>
          <cell r="B222">
            <v>900000</v>
          </cell>
          <cell r="C222">
            <v>0.5</v>
          </cell>
          <cell r="D222" t="str">
            <v>Tamsalu</v>
          </cell>
          <cell r="E222">
            <v>0</v>
          </cell>
          <cell r="F222">
            <v>0</v>
          </cell>
          <cell r="G222">
            <v>15</v>
          </cell>
          <cell r="H222">
            <v>0</v>
          </cell>
          <cell r="I222">
            <v>1</v>
          </cell>
          <cell r="J222">
            <v>2025</v>
          </cell>
          <cell r="K222">
            <v>0</v>
          </cell>
          <cell r="L222">
            <v>0</v>
          </cell>
          <cell r="M222">
            <v>2010</v>
          </cell>
          <cell r="N222">
            <v>0</v>
          </cell>
          <cell r="O222">
            <v>2040</v>
          </cell>
          <cell r="Q222" t="b">
            <v>1</v>
          </cell>
          <cell r="S222" t="str">
            <v>152010</v>
          </cell>
          <cell r="T222" t="str">
            <v>152010TRUE</v>
          </cell>
          <cell r="U222">
            <v>2025</v>
          </cell>
        </row>
        <row r="223">
          <cell r="A223" t="str">
            <v>A-1 Puurkaevpumplad, veetöötlus ms renoveerimine</v>
          </cell>
          <cell r="B223">
            <v>0</v>
          </cell>
          <cell r="C223">
            <v>0.5</v>
          </cell>
          <cell r="D223" t="str">
            <v>Tamsalu</v>
          </cell>
          <cell r="E223">
            <v>0</v>
          </cell>
          <cell r="F223">
            <v>0</v>
          </cell>
          <cell r="G223">
            <v>40</v>
          </cell>
          <cell r="H223">
            <v>0</v>
          </cell>
          <cell r="I223">
            <v>12</v>
          </cell>
          <cell r="J223">
            <v>2011</v>
          </cell>
          <cell r="K223">
            <v>0</v>
          </cell>
          <cell r="L223">
            <v>0</v>
          </cell>
          <cell r="M223">
            <v>2011</v>
          </cell>
          <cell r="N223">
            <v>0</v>
          </cell>
          <cell r="O223">
            <v>2051</v>
          </cell>
          <cell r="Q223" t="b">
            <v>0</v>
          </cell>
          <cell r="S223" t="str">
            <v>402011</v>
          </cell>
          <cell r="T223" t="str">
            <v>402011FALSE</v>
          </cell>
          <cell r="U223">
            <v>2051</v>
          </cell>
        </row>
        <row r="224">
          <cell r="A224" t="str">
            <v>B-1 Veevõrgu rekonstrueerimine</v>
          </cell>
          <cell r="B224">
            <v>14025000</v>
          </cell>
          <cell r="C224">
            <v>0.5</v>
          </cell>
          <cell r="D224" t="str">
            <v>Tamsalu</v>
          </cell>
          <cell r="E224">
            <v>0</v>
          </cell>
          <cell r="F224">
            <v>0</v>
          </cell>
          <cell r="G224">
            <v>40</v>
          </cell>
          <cell r="H224">
            <v>0</v>
          </cell>
          <cell r="I224">
            <v>12</v>
          </cell>
          <cell r="J224">
            <v>2011</v>
          </cell>
          <cell r="K224">
            <v>0</v>
          </cell>
          <cell r="L224">
            <v>0</v>
          </cell>
          <cell r="M224">
            <v>2011</v>
          </cell>
          <cell r="N224">
            <v>0</v>
          </cell>
          <cell r="O224">
            <v>2051</v>
          </cell>
          <cell r="Q224" t="b">
            <v>0</v>
          </cell>
          <cell r="S224" t="str">
            <v>402011</v>
          </cell>
          <cell r="T224" t="str">
            <v>402011FALSE</v>
          </cell>
          <cell r="U224">
            <v>2051</v>
          </cell>
        </row>
        <row r="225">
          <cell r="A225" t="str">
            <v>B-2 Veevõrgu rajamine</v>
          </cell>
          <cell r="B225">
            <v>13722500</v>
          </cell>
          <cell r="C225">
            <v>0.5</v>
          </cell>
          <cell r="D225" t="str">
            <v>Tamsalu</v>
          </cell>
          <cell r="E225">
            <v>0</v>
          </cell>
          <cell r="F225">
            <v>0</v>
          </cell>
          <cell r="G225">
            <v>40</v>
          </cell>
          <cell r="H225">
            <v>0</v>
          </cell>
          <cell r="I225">
            <v>12</v>
          </cell>
          <cell r="J225">
            <v>2011</v>
          </cell>
          <cell r="K225">
            <v>0</v>
          </cell>
          <cell r="L225">
            <v>0</v>
          </cell>
          <cell r="M225">
            <v>2011</v>
          </cell>
          <cell r="N225">
            <v>0</v>
          </cell>
          <cell r="O225">
            <v>2051</v>
          </cell>
          <cell r="Q225" t="b">
            <v>0</v>
          </cell>
          <cell r="S225" t="str">
            <v>402011</v>
          </cell>
          <cell r="T225" t="str">
            <v>402011FALSE</v>
          </cell>
          <cell r="U225">
            <v>2051</v>
          </cell>
        </row>
        <row r="226">
          <cell r="A226" t="str">
            <v>C-1 Kanalisatsioonivõrgu rekonstrueerimine</v>
          </cell>
          <cell r="B226">
            <v>13973750</v>
          </cell>
          <cell r="C226">
            <v>0.5</v>
          </cell>
          <cell r="D226" t="str">
            <v>Tamsalu</v>
          </cell>
          <cell r="E226">
            <v>0</v>
          </cell>
          <cell r="F226">
            <v>0</v>
          </cell>
          <cell r="G226">
            <v>40</v>
          </cell>
          <cell r="H226">
            <v>0</v>
          </cell>
          <cell r="I226">
            <v>12</v>
          </cell>
          <cell r="J226">
            <v>2011</v>
          </cell>
          <cell r="K226">
            <v>0</v>
          </cell>
          <cell r="L226">
            <v>0</v>
          </cell>
          <cell r="M226">
            <v>2011</v>
          </cell>
          <cell r="N226">
            <v>0</v>
          </cell>
          <cell r="O226">
            <v>2051</v>
          </cell>
          <cell r="Q226" t="b">
            <v>0</v>
          </cell>
          <cell r="S226" t="str">
            <v>402011</v>
          </cell>
          <cell r="T226" t="str">
            <v>402011FALSE</v>
          </cell>
          <cell r="U226">
            <v>2051</v>
          </cell>
        </row>
        <row r="227">
          <cell r="A227" t="str">
            <v>C-2 Kanalisatsioonivõrgu rajamine</v>
          </cell>
          <cell r="B227">
            <v>17920000</v>
          </cell>
          <cell r="C227">
            <v>0.5</v>
          </cell>
          <cell r="D227" t="str">
            <v>Tamsalu</v>
          </cell>
          <cell r="E227">
            <v>0</v>
          </cell>
          <cell r="F227">
            <v>0</v>
          </cell>
          <cell r="G227">
            <v>40</v>
          </cell>
          <cell r="H227">
            <v>0</v>
          </cell>
          <cell r="I227">
            <v>12</v>
          </cell>
          <cell r="J227">
            <v>2011</v>
          </cell>
          <cell r="K227">
            <v>0</v>
          </cell>
          <cell r="L227">
            <v>0</v>
          </cell>
          <cell r="M227">
            <v>2011</v>
          </cell>
          <cell r="N227">
            <v>0</v>
          </cell>
          <cell r="O227">
            <v>2051</v>
          </cell>
          <cell r="Q227" t="b">
            <v>0</v>
          </cell>
          <cell r="S227" t="str">
            <v>402011</v>
          </cell>
          <cell r="T227" t="str">
            <v>402011FALSE</v>
          </cell>
          <cell r="U227">
            <v>2051</v>
          </cell>
        </row>
        <row r="228">
          <cell r="A228" t="str">
            <v>D-1 Reoveepuhasti renoveerimine</v>
          </cell>
          <cell r="B228">
            <v>5125000</v>
          </cell>
          <cell r="C228">
            <v>0.5</v>
          </cell>
          <cell r="D228" t="str">
            <v>Tamsalu</v>
          </cell>
          <cell r="E228">
            <v>0</v>
          </cell>
          <cell r="F228">
            <v>0</v>
          </cell>
          <cell r="G228">
            <v>40</v>
          </cell>
          <cell r="H228">
            <v>0</v>
          </cell>
          <cell r="I228">
            <v>12</v>
          </cell>
          <cell r="J228">
            <v>2011</v>
          </cell>
          <cell r="K228">
            <v>0</v>
          </cell>
          <cell r="L228">
            <v>0</v>
          </cell>
          <cell r="M228">
            <v>2011</v>
          </cell>
          <cell r="N228">
            <v>0</v>
          </cell>
          <cell r="O228">
            <v>2051</v>
          </cell>
          <cell r="Q228" t="b">
            <v>0</v>
          </cell>
          <cell r="S228" t="str">
            <v>402011</v>
          </cell>
          <cell r="T228" t="str">
            <v>402011FALSE</v>
          </cell>
          <cell r="U228">
            <v>2051</v>
          </cell>
        </row>
        <row r="229">
          <cell r="A229" t="str">
            <v>E-2 Sademeveetorustiku rajamine</v>
          </cell>
          <cell r="B229">
            <v>4190000</v>
          </cell>
          <cell r="C229">
            <v>0.5</v>
          </cell>
          <cell r="D229" t="str">
            <v>Tamsalu</v>
          </cell>
          <cell r="E229">
            <v>0</v>
          </cell>
          <cell r="F229">
            <v>0</v>
          </cell>
          <cell r="G229">
            <v>40</v>
          </cell>
          <cell r="H229">
            <v>0</v>
          </cell>
          <cell r="I229">
            <v>12</v>
          </cell>
          <cell r="J229">
            <v>2011</v>
          </cell>
          <cell r="K229">
            <v>0</v>
          </cell>
          <cell r="L229">
            <v>0</v>
          </cell>
          <cell r="M229">
            <v>2011</v>
          </cell>
          <cell r="N229">
            <v>0</v>
          </cell>
          <cell r="O229">
            <v>2051</v>
          </cell>
          <cell r="Q229" t="b">
            <v>1</v>
          </cell>
          <cell r="S229" t="str">
            <v>402011</v>
          </cell>
          <cell r="T229" t="str">
            <v>402011TRUE</v>
          </cell>
          <cell r="U229">
            <v>2051</v>
          </cell>
        </row>
        <row r="230">
          <cell r="A230" t="str">
            <v>A-1 Puurkaevpumplad, veetöötlus ms renoveerimine</v>
          </cell>
          <cell r="B230">
            <v>737500</v>
          </cell>
          <cell r="C230">
            <v>0.5</v>
          </cell>
          <cell r="D230" t="str">
            <v>Tamsalu</v>
          </cell>
          <cell r="E230">
            <v>0</v>
          </cell>
          <cell r="F230">
            <v>0</v>
          </cell>
          <cell r="G230">
            <v>15</v>
          </cell>
          <cell r="H230">
            <v>0</v>
          </cell>
          <cell r="I230">
            <v>2</v>
          </cell>
          <cell r="J230">
            <v>2026</v>
          </cell>
          <cell r="K230">
            <v>0</v>
          </cell>
          <cell r="L230">
            <v>0</v>
          </cell>
          <cell r="M230">
            <v>2011</v>
          </cell>
          <cell r="N230">
            <v>0</v>
          </cell>
          <cell r="O230">
            <v>2041</v>
          </cell>
          <cell r="Q230" t="b">
            <v>0</v>
          </cell>
          <cell r="S230" t="str">
            <v>152011</v>
          </cell>
          <cell r="T230" t="str">
            <v>152011FALSE</v>
          </cell>
          <cell r="U230">
            <v>2026</v>
          </cell>
        </row>
        <row r="231">
          <cell r="A231" t="str">
            <v>B-1 Veevõrgu rekonstrueerimine</v>
          </cell>
          <cell r="B231">
            <v>993750</v>
          </cell>
          <cell r="C231">
            <v>0.5</v>
          </cell>
          <cell r="D231" t="str">
            <v>Tamsalu</v>
          </cell>
          <cell r="E231">
            <v>0</v>
          </cell>
          <cell r="F231">
            <v>0</v>
          </cell>
          <cell r="G231">
            <v>15</v>
          </cell>
          <cell r="H231">
            <v>0</v>
          </cell>
          <cell r="I231">
            <v>2</v>
          </cell>
          <cell r="J231">
            <v>2026</v>
          </cell>
          <cell r="K231">
            <v>0</v>
          </cell>
          <cell r="L231">
            <v>0</v>
          </cell>
          <cell r="M231">
            <v>2011</v>
          </cell>
          <cell r="N231">
            <v>0</v>
          </cell>
          <cell r="O231">
            <v>2041</v>
          </cell>
          <cell r="Q231" t="b">
            <v>0</v>
          </cell>
          <cell r="S231" t="str">
            <v>152011</v>
          </cell>
          <cell r="T231" t="str">
            <v>152011FALSE</v>
          </cell>
          <cell r="U231">
            <v>2026</v>
          </cell>
        </row>
        <row r="232">
          <cell r="A232" t="str">
            <v>B-2 Veevõrgu rajamine</v>
          </cell>
          <cell r="B232">
            <v>0</v>
          </cell>
          <cell r="C232">
            <v>0.5</v>
          </cell>
          <cell r="D232" t="str">
            <v>Tamsalu</v>
          </cell>
          <cell r="E232">
            <v>0</v>
          </cell>
          <cell r="F232">
            <v>0</v>
          </cell>
          <cell r="G232">
            <v>15</v>
          </cell>
          <cell r="H232">
            <v>0</v>
          </cell>
          <cell r="I232">
            <v>2</v>
          </cell>
          <cell r="J232">
            <v>2026</v>
          </cell>
          <cell r="K232">
            <v>0</v>
          </cell>
          <cell r="L232">
            <v>0</v>
          </cell>
          <cell r="M232">
            <v>2011</v>
          </cell>
          <cell r="N232">
            <v>0</v>
          </cell>
          <cell r="O232">
            <v>2041</v>
          </cell>
          <cell r="Q232" t="b">
            <v>0</v>
          </cell>
          <cell r="S232" t="str">
            <v>152011</v>
          </cell>
          <cell r="T232" t="str">
            <v>152011FALSE</v>
          </cell>
          <cell r="U232">
            <v>2026</v>
          </cell>
        </row>
        <row r="233">
          <cell r="A233" t="str">
            <v>C-1 Kanalisatsioonivõrgu rekonstrueerimine</v>
          </cell>
          <cell r="B233">
            <v>62500</v>
          </cell>
          <cell r="C233">
            <v>0.5</v>
          </cell>
          <cell r="D233" t="str">
            <v>Tamsalu</v>
          </cell>
          <cell r="E233">
            <v>0</v>
          </cell>
          <cell r="F233">
            <v>0</v>
          </cell>
          <cell r="G233">
            <v>15</v>
          </cell>
          <cell r="H233">
            <v>0</v>
          </cell>
          <cell r="I233">
            <v>2</v>
          </cell>
          <cell r="J233">
            <v>2026</v>
          </cell>
          <cell r="K233">
            <v>0</v>
          </cell>
          <cell r="L233">
            <v>0</v>
          </cell>
          <cell r="M233">
            <v>2011</v>
          </cell>
          <cell r="N233">
            <v>0</v>
          </cell>
          <cell r="O233">
            <v>2041</v>
          </cell>
          <cell r="Q233" t="b">
            <v>0</v>
          </cell>
          <cell r="S233" t="str">
            <v>152011</v>
          </cell>
          <cell r="T233" t="str">
            <v>152011FALSE</v>
          </cell>
          <cell r="U233">
            <v>2026</v>
          </cell>
        </row>
        <row r="234">
          <cell r="A234" t="str">
            <v>C-2 Kanalisatsioonivõrgu rajamine</v>
          </cell>
          <cell r="B234">
            <v>2250000</v>
          </cell>
          <cell r="C234">
            <v>0.5</v>
          </cell>
          <cell r="D234" t="str">
            <v>Tamsalu</v>
          </cell>
          <cell r="E234">
            <v>0</v>
          </cell>
          <cell r="F234">
            <v>0</v>
          </cell>
          <cell r="G234">
            <v>15</v>
          </cell>
          <cell r="H234">
            <v>0</v>
          </cell>
          <cell r="I234">
            <v>2</v>
          </cell>
          <cell r="J234">
            <v>2026</v>
          </cell>
          <cell r="K234">
            <v>0</v>
          </cell>
          <cell r="L234">
            <v>0</v>
          </cell>
          <cell r="M234">
            <v>2011</v>
          </cell>
          <cell r="N234">
            <v>0</v>
          </cell>
          <cell r="O234">
            <v>2041</v>
          </cell>
          <cell r="Q234" t="b">
            <v>0</v>
          </cell>
          <cell r="S234" t="str">
            <v>152011</v>
          </cell>
          <cell r="T234" t="str">
            <v>152011FALSE</v>
          </cell>
          <cell r="U234">
            <v>2026</v>
          </cell>
        </row>
        <row r="235">
          <cell r="A235" t="str">
            <v>D-1 Reoveepuhasti renoveerimine</v>
          </cell>
          <cell r="B235">
            <v>280000</v>
          </cell>
          <cell r="C235">
            <v>0.5</v>
          </cell>
          <cell r="D235" t="str">
            <v>Tamsalu</v>
          </cell>
          <cell r="E235">
            <v>0</v>
          </cell>
          <cell r="F235">
            <v>0</v>
          </cell>
          <cell r="G235">
            <v>15</v>
          </cell>
          <cell r="H235">
            <v>0</v>
          </cell>
          <cell r="I235">
            <v>2</v>
          </cell>
          <cell r="J235">
            <v>2026</v>
          </cell>
          <cell r="K235">
            <v>0</v>
          </cell>
          <cell r="L235">
            <v>0</v>
          </cell>
          <cell r="M235">
            <v>2011</v>
          </cell>
          <cell r="N235">
            <v>0</v>
          </cell>
          <cell r="O235">
            <v>2041</v>
          </cell>
          <cell r="Q235" t="b">
            <v>0</v>
          </cell>
          <cell r="S235" t="str">
            <v>152011</v>
          </cell>
          <cell r="T235" t="str">
            <v>152011FALSE</v>
          </cell>
          <cell r="U235">
            <v>2026</v>
          </cell>
        </row>
        <row r="236">
          <cell r="A236" t="str">
            <v>E-2 Sademeveetorustiku rajamine</v>
          </cell>
          <cell r="B236">
            <v>900000</v>
          </cell>
          <cell r="C236">
            <v>0.5</v>
          </cell>
          <cell r="D236" t="str">
            <v>Tamsalu</v>
          </cell>
          <cell r="E236">
            <v>0</v>
          </cell>
          <cell r="F236">
            <v>0</v>
          </cell>
          <cell r="G236">
            <v>15</v>
          </cell>
          <cell r="H236">
            <v>0</v>
          </cell>
          <cell r="I236">
            <v>2</v>
          </cell>
          <cell r="J236">
            <v>2026</v>
          </cell>
          <cell r="K236">
            <v>0</v>
          </cell>
          <cell r="L236">
            <v>0</v>
          </cell>
          <cell r="M236">
            <v>2011</v>
          </cell>
          <cell r="N236">
            <v>0</v>
          </cell>
          <cell r="O236">
            <v>2041</v>
          </cell>
          <cell r="Q236" t="b">
            <v>1</v>
          </cell>
          <cell r="S236" t="str">
            <v>152011</v>
          </cell>
          <cell r="T236" t="str">
            <v>152011TRUE</v>
          </cell>
          <cell r="U236">
            <v>2026</v>
          </cell>
        </row>
        <row r="237">
          <cell r="A237" t="str">
            <v>A-1 Puurkaevpumplad, veetöötlus ms renoveerimine</v>
          </cell>
          <cell r="B237">
            <v>0</v>
          </cell>
          <cell r="C237">
            <v>0</v>
          </cell>
          <cell r="D237" t="str">
            <v>Tamsalu</v>
          </cell>
          <cell r="E237">
            <v>0</v>
          </cell>
          <cell r="F237">
            <v>0</v>
          </cell>
          <cell r="G237">
            <v>40</v>
          </cell>
          <cell r="H237">
            <v>0</v>
          </cell>
          <cell r="I237">
            <v>13</v>
          </cell>
          <cell r="J237">
            <v>2012</v>
          </cell>
          <cell r="K237">
            <v>0</v>
          </cell>
          <cell r="L237">
            <v>0</v>
          </cell>
          <cell r="M237">
            <v>2012</v>
          </cell>
          <cell r="N237">
            <v>0</v>
          </cell>
          <cell r="O237">
            <v>2052</v>
          </cell>
          <cell r="Q237" t="b">
            <v>0</v>
          </cell>
          <cell r="S237" t="str">
            <v>402012</v>
          </cell>
          <cell r="T237" t="str">
            <v>402012FALSE</v>
          </cell>
          <cell r="U237">
            <v>2052</v>
          </cell>
        </row>
        <row r="238">
          <cell r="A238" t="str">
            <v>B-1 Veevõrgu rekonstrueerimine</v>
          </cell>
          <cell r="B238">
            <v>14025000</v>
          </cell>
          <cell r="C238">
            <v>0</v>
          </cell>
          <cell r="D238" t="str">
            <v>Tamsalu</v>
          </cell>
          <cell r="E238">
            <v>0</v>
          </cell>
          <cell r="F238">
            <v>0</v>
          </cell>
          <cell r="G238">
            <v>40</v>
          </cell>
          <cell r="H238">
            <v>0</v>
          </cell>
          <cell r="I238">
            <v>13</v>
          </cell>
          <cell r="J238">
            <v>2012</v>
          </cell>
          <cell r="K238">
            <v>0</v>
          </cell>
          <cell r="L238">
            <v>0</v>
          </cell>
          <cell r="M238">
            <v>2012</v>
          </cell>
          <cell r="N238">
            <v>0</v>
          </cell>
          <cell r="O238">
            <v>2052</v>
          </cell>
          <cell r="Q238" t="b">
            <v>0</v>
          </cell>
          <cell r="S238" t="str">
            <v>402012</v>
          </cell>
          <cell r="T238" t="str">
            <v>402012FALSE</v>
          </cell>
          <cell r="U238">
            <v>2052</v>
          </cell>
        </row>
        <row r="239">
          <cell r="A239" t="str">
            <v>B-2 Veevõrgu rajamine</v>
          </cell>
          <cell r="B239">
            <v>13722500</v>
          </cell>
          <cell r="C239">
            <v>0</v>
          </cell>
          <cell r="D239" t="str">
            <v>Tamsalu</v>
          </cell>
          <cell r="E239">
            <v>0</v>
          </cell>
          <cell r="F239">
            <v>0</v>
          </cell>
          <cell r="G239">
            <v>40</v>
          </cell>
          <cell r="H239">
            <v>0</v>
          </cell>
          <cell r="I239">
            <v>13</v>
          </cell>
          <cell r="J239">
            <v>2012</v>
          </cell>
          <cell r="K239">
            <v>0</v>
          </cell>
          <cell r="L239">
            <v>0</v>
          </cell>
          <cell r="M239">
            <v>2012</v>
          </cell>
          <cell r="N239">
            <v>0</v>
          </cell>
          <cell r="O239">
            <v>2052</v>
          </cell>
          <cell r="Q239" t="b">
            <v>0</v>
          </cell>
          <cell r="S239" t="str">
            <v>402012</v>
          </cell>
          <cell r="T239" t="str">
            <v>402012FALSE</v>
          </cell>
          <cell r="U239">
            <v>2052</v>
          </cell>
        </row>
        <row r="240">
          <cell r="A240" t="str">
            <v>C-1 Kanalisatsioonivõrgu rekonstrueerimine</v>
          </cell>
          <cell r="B240">
            <v>13973750</v>
          </cell>
          <cell r="C240">
            <v>0</v>
          </cell>
          <cell r="D240" t="str">
            <v>Tamsalu</v>
          </cell>
          <cell r="E240">
            <v>0</v>
          </cell>
          <cell r="F240">
            <v>0</v>
          </cell>
          <cell r="G240">
            <v>40</v>
          </cell>
          <cell r="H240">
            <v>0</v>
          </cell>
          <cell r="I240">
            <v>13</v>
          </cell>
          <cell r="J240">
            <v>2012</v>
          </cell>
          <cell r="K240">
            <v>0</v>
          </cell>
          <cell r="L240">
            <v>0</v>
          </cell>
          <cell r="M240">
            <v>2012</v>
          </cell>
          <cell r="N240">
            <v>0</v>
          </cell>
          <cell r="O240">
            <v>2052</v>
          </cell>
          <cell r="Q240" t="b">
            <v>0</v>
          </cell>
          <cell r="S240" t="str">
            <v>402012</v>
          </cell>
          <cell r="T240" t="str">
            <v>402012FALSE</v>
          </cell>
          <cell r="U240">
            <v>2052</v>
          </cell>
        </row>
        <row r="241">
          <cell r="A241" t="str">
            <v>C-2 Kanalisatsioonivõrgu rajamine</v>
          </cell>
          <cell r="B241">
            <v>17920000</v>
          </cell>
          <cell r="C241">
            <v>0</v>
          </cell>
          <cell r="D241" t="str">
            <v>Tamsalu</v>
          </cell>
          <cell r="E241">
            <v>0</v>
          </cell>
          <cell r="F241">
            <v>0</v>
          </cell>
          <cell r="G241">
            <v>40</v>
          </cell>
          <cell r="H241">
            <v>0</v>
          </cell>
          <cell r="I241">
            <v>13</v>
          </cell>
          <cell r="J241">
            <v>2012</v>
          </cell>
          <cell r="K241">
            <v>0</v>
          </cell>
          <cell r="L241">
            <v>0</v>
          </cell>
          <cell r="M241">
            <v>2012</v>
          </cell>
          <cell r="N241">
            <v>0</v>
          </cell>
          <cell r="O241">
            <v>2052</v>
          </cell>
          <cell r="Q241" t="b">
            <v>0</v>
          </cell>
          <cell r="S241" t="str">
            <v>402012</v>
          </cell>
          <cell r="T241" t="str">
            <v>402012FALSE</v>
          </cell>
          <cell r="U241">
            <v>2052</v>
          </cell>
        </row>
        <row r="242">
          <cell r="A242" t="str">
            <v>D-1 Reoveepuhasti renoveerimine</v>
          </cell>
          <cell r="B242">
            <v>5125000</v>
          </cell>
          <cell r="C242">
            <v>0</v>
          </cell>
          <cell r="D242" t="str">
            <v>Tamsalu</v>
          </cell>
          <cell r="E242">
            <v>0</v>
          </cell>
          <cell r="F242">
            <v>0</v>
          </cell>
          <cell r="G242">
            <v>40</v>
          </cell>
          <cell r="H242">
            <v>0</v>
          </cell>
          <cell r="I242">
            <v>13</v>
          </cell>
          <cell r="J242">
            <v>2012</v>
          </cell>
          <cell r="K242">
            <v>0</v>
          </cell>
          <cell r="L242">
            <v>0</v>
          </cell>
          <cell r="M242">
            <v>2012</v>
          </cell>
          <cell r="N242">
            <v>0</v>
          </cell>
          <cell r="O242">
            <v>2052</v>
          </cell>
          <cell r="Q242" t="b">
            <v>0</v>
          </cell>
          <cell r="S242" t="str">
            <v>402012</v>
          </cell>
          <cell r="T242" t="str">
            <v>402012FALSE</v>
          </cell>
          <cell r="U242">
            <v>2052</v>
          </cell>
        </row>
        <row r="243">
          <cell r="A243" t="str">
            <v>E-2 Sademeveetorustiku rajamine</v>
          </cell>
          <cell r="B243">
            <v>4190000</v>
          </cell>
          <cell r="C243">
            <v>0</v>
          </cell>
          <cell r="D243" t="str">
            <v>Tamsalu</v>
          </cell>
          <cell r="E243">
            <v>0</v>
          </cell>
          <cell r="F243">
            <v>0</v>
          </cell>
          <cell r="G243">
            <v>40</v>
          </cell>
          <cell r="H243">
            <v>0</v>
          </cell>
          <cell r="I243">
            <v>13</v>
          </cell>
          <cell r="J243">
            <v>2012</v>
          </cell>
          <cell r="K243">
            <v>0</v>
          </cell>
          <cell r="L243">
            <v>0</v>
          </cell>
          <cell r="M243">
            <v>2012</v>
          </cell>
          <cell r="N243">
            <v>0</v>
          </cell>
          <cell r="O243">
            <v>2052</v>
          </cell>
          <cell r="Q243" t="b">
            <v>1</v>
          </cell>
          <cell r="S243" t="str">
            <v>402012</v>
          </cell>
          <cell r="T243" t="str">
            <v>402012TRUE</v>
          </cell>
          <cell r="U243">
            <v>2052</v>
          </cell>
        </row>
        <row r="244">
          <cell r="A244" t="str">
            <v>A-1 Puurkaevpumplad, veetöötlus ms renoveerimine</v>
          </cell>
          <cell r="B244">
            <v>737500</v>
          </cell>
          <cell r="C244">
            <v>0</v>
          </cell>
          <cell r="D244" t="str">
            <v>Tamsalu</v>
          </cell>
          <cell r="E244">
            <v>0</v>
          </cell>
          <cell r="F244">
            <v>0</v>
          </cell>
          <cell r="G244">
            <v>15</v>
          </cell>
          <cell r="H244">
            <v>0</v>
          </cell>
          <cell r="I244">
            <v>3</v>
          </cell>
          <cell r="J244">
            <v>2027</v>
          </cell>
          <cell r="K244">
            <v>0</v>
          </cell>
          <cell r="L244">
            <v>0</v>
          </cell>
          <cell r="M244">
            <v>2012</v>
          </cell>
          <cell r="N244">
            <v>0</v>
          </cell>
          <cell r="O244">
            <v>2042</v>
          </cell>
          <cell r="Q244" t="b">
            <v>0</v>
          </cell>
          <cell r="S244" t="str">
            <v>152012</v>
          </cell>
          <cell r="T244" t="str">
            <v>152012FALSE</v>
          </cell>
          <cell r="U244">
            <v>2027</v>
          </cell>
        </row>
        <row r="245">
          <cell r="A245" t="str">
            <v>B-1 Veevõrgu rekonstrueerimine</v>
          </cell>
          <cell r="B245">
            <v>993750</v>
          </cell>
          <cell r="C245">
            <v>0</v>
          </cell>
          <cell r="D245" t="str">
            <v>Tamsalu</v>
          </cell>
          <cell r="E245">
            <v>0</v>
          </cell>
          <cell r="F245">
            <v>0</v>
          </cell>
          <cell r="G245">
            <v>15</v>
          </cell>
          <cell r="H245">
            <v>0</v>
          </cell>
          <cell r="I245">
            <v>3</v>
          </cell>
          <cell r="J245">
            <v>2027</v>
          </cell>
          <cell r="K245">
            <v>0</v>
          </cell>
          <cell r="L245">
            <v>0</v>
          </cell>
          <cell r="M245">
            <v>2012</v>
          </cell>
          <cell r="N245">
            <v>0</v>
          </cell>
          <cell r="O245">
            <v>2042</v>
          </cell>
          <cell r="Q245" t="b">
            <v>0</v>
          </cell>
          <cell r="S245" t="str">
            <v>152012</v>
          </cell>
          <cell r="T245" t="str">
            <v>152012FALSE</v>
          </cell>
          <cell r="U245">
            <v>2027</v>
          </cell>
        </row>
        <row r="246">
          <cell r="A246" t="str">
            <v>B-2 Veevõrgu rajamine</v>
          </cell>
          <cell r="B246">
            <v>0</v>
          </cell>
          <cell r="C246">
            <v>0</v>
          </cell>
          <cell r="D246" t="str">
            <v>Tamsalu</v>
          </cell>
          <cell r="E246">
            <v>0</v>
          </cell>
          <cell r="F246">
            <v>0</v>
          </cell>
          <cell r="G246">
            <v>15</v>
          </cell>
          <cell r="H246">
            <v>0</v>
          </cell>
          <cell r="I246">
            <v>3</v>
          </cell>
          <cell r="J246">
            <v>2027</v>
          </cell>
          <cell r="K246">
            <v>0</v>
          </cell>
          <cell r="L246">
            <v>0</v>
          </cell>
          <cell r="M246">
            <v>2012</v>
          </cell>
          <cell r="N246">
            <v>0</v>
          </cell>
          <cell r="O246">
            <v>2042</v>
          </cell>
          <cell r="Q246" t="b">
            <v>0</v>
          </cell>
          <cell r="S246" t="str">
            <v>152012</v>
          </cell>
          <cell r="T246" t="str">
            <v>152012FALSE</v>
          </cell>
          <cell r="U246">
            <v>2027</v>
          </cell>
        </row>
        <row r="247">
          <cell r="A247" t="str">
            <v>C-1 Kanalisatsioonivõrgu rekonstrueerimine</v>
          </cell>
          <cell r="B247">
            <v>62500</v>
          </cell>
          <cell r="C247">
            <v>0</v>
          </cell>
          <cell r="D247" t="str">
            <v>Tamsalu</v>
          </cell>
          <cell r="E247">
            <v>0</v>
          </cell>
          <cell r="F247">
            <v>0</v>
          </cell>
          <cell r="G247">
            <v>15</v>
          </cell>
          <cell r="H247">
            <v>0</v>
          </cell>
          <cell r="I247">
            <v>3</v>
          </cell>
          <cell r="J247">
            <v>2027</v>
          </cell>
          <cell r="K247">
            <v>0</v>
          </cell>
          <cell r="L247">
            <v>0</v>
          </cell>
          <cell r="M247">
            <v>2012</v>
          </cell>
          <cell r="N247">
            <v>0</v>
          </cell>
          <cell r="O247">
            <v>2042</v>
          </cell>
          <cell r="Q247" t="b">
            <v>0</v>
          </cell>
          <cell r="S247" t="str">
            <v>152012</v>
          </cell>
          <cell r="T247" t="str">
            <v>152012FALSE</v>
          </cell>
          <cell r="U247">
            <v>2027</v>
          </cell>
        </row>
        <row r="248">
          <cell r="A248" t="str">
            <v>C-2 Kanalisatsioonivõrgu rajamine</v>
          </cell>
          <cell r="B248">
            <v>2250000</v>
          </cell>
          <cell r="C248">
            <v>0</v>
          </cell>
          <cell r="D248" t="str">
            <v>Tamsalu</v>
          </cell>
          <cell r="E248">
            <v>0</v>
          </cell>
          <cell r="F248">
            <v>0</v>
          </cell>
          <cell r="G248">
            <v>15</v>
          </cell>
          <cell r="H248">
            <v>0</v>
          </cell>
          <cell r="I248">
            <v>3</v>
          </cell>
          <cell r="J248">
            <v>2027</v>
          </cell>
          <cell r="K248">
            <v>0</v>
          </cell>
          <cell r="L248">
            <v>0</v>
          </cell>
          <cell r="M248">
            <v>2012</v>
          </cell>
          <cell r="N248">
            <v>0</v>
          </cell>
          <cell r="O248">
            <v>2042</v>
          </cell>
          <cell r="Q248" t="b">
            <v>0</v>
          </cell>
          <cell r="S248" t="str">
            <v>152012</v>
          </cell>
          <cell r="T248" t="str">
            <v>152012FALSE</v>
          </cell>
          <cell r="U248">
            <v>2027</v>
          </cell>
        </row>
        <row r="249">
          <cell r="A249" t="str">
            <v>D-1 Reoveepuhasti renoveerimine</v>
          </cell>
          <cell r="B249">
            <v>280000</v>
          </cell>
          <cell r="C249">
            <v>0</v>
          </cell>
          <cell r="D249" t="str">
            <v>Tamsalu</v>
          </cell>
          <cell r="E249">
            <v>0</v>
          </cell>
          <cell r="F249">
            <v>0</v>
          </cell>
          <cell r="G249">
            <v>15</v>
          </cell>
          <cell r="H249">
            <v>0</v>
          </cell>
          <cell r="I249">
            <v>3</v>
          </cell>
          <cell r="J249">
            <v>2027</v>
          </cell>
          <cell r="K249">
            <v>0</v>
          </cell>
          <cell r="L249">
            <v>0</v>
          </cell>
          <cell r="M249">
            <v>2012</v>
          </cell>
          <cell r="N249">
            <v>0</v>
          </cell>
          <cell r="O249">
            <v>2042</v>
          </cell>
          <cell r="Q249" t="b">
            <v>0</v>
          </cell>
          <cell r="S249" t="str">
            <v>152012</v>
          </cell>
          <cell r="T249" t="str">
            <v>152012FALSE</v>
          </cell>
          <cell r="U249">
            <v>2027</v>
          </cell>
        </row>
        <row r="250">
          <cell r="A250" t="str">
            <v>E-2 Sademeveetorustiku rajamine</v>
          </cell>
          <cell r="B250">
            <v>900000</v>
          </cell>
          <cell r="C250">
            <v>0</v>
          </cell>
          <cell r="D250" t="str">
            <v>Tamsalu</v>
          </cell>
          <cell r="E250">
            <v>0</v>
          </cell>
          <cell r="F250">
            <v>0</v>
          </cell>
          <cell r="G250">
            <v>15</v>
          </cell>
          <cell r="H250">
            <v>0</v>
          </cell>
          <cell r="I250">
            <v>3</v>
          </cell>
          <cell r="J250">
            <v>2027</v>
          </cell>
          <cell r="K250">
            <v>0</v>
          </cell>
          <cell r="L250">
            <v>0</v>
          </cell>
          <cell r="M250">
            <v>2012</v>
          </cell>
          <cell r="N250">
            <v>0</v>
          </cell>
          <cell r="O250">
            <v>2042</v>
          </cell>
          <cell r="Q250" t="b">
            <v>1</v>
          </cell>
          <cell r="S250" t="str">
            <v>152012</v>
          </cell>
          <cell r="T250" t="str">
            <v>152012TRUE</v>
          </cell>
          <cell r="U250">
            <v>2027</v>
          </cell>
        </row>
        <row r="251">
          <cell r="A251" t="str">
            <v>Rapla B-1. Veevõrgu rekonstrueerimine</v>
          </cell>
          <cell r="B251">
            <v>0</v>
          </cell>
          <cell r="C251">
            <v>0.5</v>
          </cell>
          <cell r="D251" t="str">
            <v>Rapla</v>
          </cell>
          <cell r="E251">
            <v>0</v>
          </cell>
          <cell r="F251">
            <v>0</v>
          </cell>
          <cell r="G251">
            <v>40</v>
          </cell>
          <cell r="H251">
            <v>0</v>
          </cell>
          <cell r="I251">
            <v>11</v>
          </cell>
          <cell r="J251">
            <v>2010</v>
          </cell>
          <cell r="K251">
            <v>0</v>
          </cell>
          <cell r="L251">
            <v>0</v>
          </cell>
          <cell r="M251">
            <v>2010</v>
          </cell>
          <cell r="N251">
            <v>0</v>
          </cell>
          <cell r="O251">
            <v>2050</v>
          </cell>
          <cell r="Q251" t="b">
            <v>0</v>
          </cell>
          <cell r="S251" t="str">
            <v>402010</v>
          </cell>
          <cell r="T251" t="str">
            <v>402010FALSE</v>
          </cell>
          <cell r="U251">
            <v>2050</v>
          </cell>
        </row>
        <row r="252">
          <cell r="A252" t="str">
            <v>Rapla C-1 Kanalisatsioonivõrgu rekonstrueerimine</v>
          </cell>
          <cell r="B252">
            <v>0</v>
          </cell>
          <cell r="C252">
            <v>0.5</v>
          </cell>
          <cell r="D252" t="str">
            <v>Rapla</v>
          </cell>
          <cell r="E252">
            <v>0</v>
          </cell>
          <cell r="F252">
            <v>0</v>
          </cell>
          <cell r="G252">
            <v>40</v>
          </cell>
          <cell r="H252">
            <v>0</v>
          </cell>
          <cell r="I252">
            <v>11</v>
          </cell>
          <cell r="J252">
            <v>2010</v>
          </cell>
          <cell r="K252">
            <v>0</v>
          </cell>
          <cell r="L252">
            <v>0</v>
          </cell>
          <cell r="M252">
            <v>2010</v>
          </cell>
          <cell r="N252">
            <v>0</v>
          </cell>
          <cell r="O252">
            <v>2050</v>
          </cell>
          <cell r="Q252" t="b">
            <v>0</v>
          </cell>
          <cell r="S252" t="str">
            <v>402010</v>
          </cell>
          <cell r="T252" t="str">
            <v>402010FALSE</v>
          </cell>
          <cell r="U252">
            <v>2050</v>
          </cell>
        </row>
        <row r="253">
          <cell r="A253" t="str">
            <v>Rapla C-2 Kanalisatsioonivõrgu rajamine</v>
          </cell>
          <cell r="B253">
            <v>0</v>
          </cell>
          <cell r="C253">
            <v>0.5</v>
          </cell>
          <cell r="D253" t="str">
            <v>Rapla</v>
          </cell>
          <cell r="E253">
            <v>0</v>
          </cell>
          <cell r="F253">
            <v>0</v>
          </cell>
          <cell r="G253">
            <v>40</v>
          </cell>
          <cell r="H253">
            <v>0</v>
          </cell>
          <cell r="I253">
            <v>11</v>
          </cell>
          <cell r="J253">
            <v>2010</v>
          </cell>
          <cell r="K253">
            <v>0</v>
          </cell>
          <cell r="L253">
            <v>0</v>
          </cell>
          <cell r="M253">
            <v>2010</v>
          </cell>
          <cell r="N253">
            <v>0</v>
          </cell>
          <cell r="O253">
            <v>2050</v>
          </cell>
          <cell r="Q253" t="b">
            <v>0</v>
          </cell>
          <cell r="S253" t="str">
            <v>402010</v>
          </cell>
          <cell r="T253" t="str">
            <v>402010FALSE</v>
          </cell>
          <cell r="U253">
            <v>2050</v>
          </cell>
        </row>
        <row r="254">
          <cell r="A254" t="str">
            <v>Rapla B-1. Veevõrgu rekonstrueerimine</v>
          </cell>
          <cell r="B254">
            <v>0</v>
          </cell>
          <cell r="C254">
            <v>0.5</v>
          </cell>
          <cell r="D254" t="str">
            <v>Rapla</v>
          </cell>
          <cell r="E254">
            <v>0</v>
          </cell>
          <cell r="F254">
            <v>0</v>
          </cell>
          <cell r="G254">
            <v>15</v>
          </cell>
          <cell r="H254">
            <v>0</v>
          </cell>
          <cell r="I254">
            <v>1</v>
          </cell>
          <cell r="J254">
            <v>2025</v>
          </cell>
          <cell r="K254">
            <v>0</v>
          </cell>
          <cell r="L254">
            <v>0</v>
          </cell>
          <cell r="M254">
            <v>2010</v>
          </cell>
          <cell r="N254">
            <v>0</v>
          </cell>
          <cell r="O254">
            <v>2040</v>
          </cell>
          <cell r="Q254" t="b">
            <v>0</v>
          </cell>
          <cell r="S254" t="str">
            <v>152010</v>
          </cell>
          <cell r="T254" t="str">
            <v>152010FALSE</v>
          </cell>
          <cell r="U254">
            <v>2025</v>
          </cell>
        </row>
        <row r="255">
          <cell r="A255" t="str">
            <v>Rapla C-1 Kanalisatsioonivõrgu rekonstrueerimine</v>
          </cell>
          <cell r="B255">
            <v>0</v>
          </cell>
          <cell r="C255">
            <v>0.5</v>
          </cell>
          <cell r="D255" t="str">
            <v>Rapla</v>
          </cell>
          <cell r="E255">
            <v>0</v>
          </cell>
          <cell r="F255">
            <v>0</v>
          </cell>
          <cell r="G255">
            <v>15</v>
          </cell>
          <cell r="H255">
            <v>0</v>
          </cell>
          <cell r="I255">
            <v>1</v>
          </cell>
          <cell r="J255">
            <v>2025</v>
          </cell>
          <cell r="K255">
            <v>0</v>
          </cell>
          <cell r="L255">
            <v>0</v>
          </cell>
          <cell r="M255">
            <v>2010</v>
          </cell>
          <cell r="N255">
            <v>0</v>
          </cell>
          <cell r="O255">
            <v>2040</v>
          </cell>
          <cell r="Q255" t="b">
            <v>0</v>
          </cell>
          <cell r="S255" t="str">
            <v>152010</v>
          </cell>
          <cell r="T255" t="str">
            <v>152010FALSE</v>
          </cell>
          <cell r="U255">
            <v>2025</v>
          </cell>
        </row>
        <row r="256">
          <cell r="A256" t="str">
            <v>Rapla C-2 Kanalisatsioonivõrgu rajamine</v>
          </cell>
          <cell r="B256">
            <v>0</v>
          </cell>
          <cell r="C256">
            <v>0.5</v>
          </cell>
          <cell r="D256" t="str">
            <v>Rapla</v>
          </cell>
          <cell r="E256">
            <v>0</v>
          </cell>
          <cell r="F256">
            <v>0</v>
          </cell>
          <cell r="G256">
            <v>15</v>
          </cell>
          <cell r="H256">
            <v>0</v>
          </cell>
          <cell r="I256">
            <v>1</v>
          </cell>
          <cell r="J256">
            <v>2025</v>
          </cell>
          <cell r="K256">
            <v>0</v>
          </cell>
          <cell r="L256">
            <v>0</v>
          </cell>
          <cell r="M256">
            <v>2010</v>
          </cell>
          <cell r="N256">
            <v>0</v>
          </cell>
          <cell r="O256">
            <v>2040</v>
          </cell>
          <cell r="Q256" t="b">
            <v>0</v>
          </cell>
          <cell r="S256" t="str">
            <v>152010</v>
          </cell>
          <cell r="T256" t="str">
            <v>152010FALSE</v>
          </cell>
          <cell r="U256">
            <v>2025</v>
          </cell>
        </row>
        <row r="257">
          <cell r="A257" t="str">
            <v>C-1 Kanalisatsioonivõrgu rekonstrueerimine</v>
          </cell>
          <cell r="B257">
            <v>0</v>
          </cell>
          <cell r="C257">
            <v>0.5</v>
          </cell>
          <cell r="D257" t="str">
            <v>VaikeMaarja</v>
          </cell>
          <cell r="E257">
            <v>0</v>
          </cell>
          <cell r="F257">
            <v>0</v>
          </cell>
          <cell r="G257">
            <v>15</v>
          </cell>
          <cell r="H257">
            <v>0</v>
          </cell>
          <cell r="I257">
            <v>1</v>
          </cell>
          <cell r="J257">
            <v>2025</v>
          </cell>
          <cell r="K257">
            <v>0</v>
          </cell>
          <cell r="L257">
            <v>0</v>
          </cell>
          <cell r="M257">
            <v>2010</v>
          </cell>
          <cell r="N257">
            <v>0</v>
          </cell>
          <cell r="O257">
            <v>2040</v>
          </cell>
          <cell r="Q257" t="b">
            <v>0</v>
          </cell>
          <cell r="S257" t="str">
            <v>152010</v>
          </cell>
          <cell r="T257" t="str">
            <v>152010FALSE</v>
          </cell>
          <cell r="U257">
            <v>2025</v>
          </cell>
        </row>
        <row r="258">
          <cell r="A258" t="str">
            <v>C-2 Kanalisatsioonivõrgu rajamine</v>
          </cell>
          <cell r="B258">
            <v>0</v>
          </cell>
          <cell r="C258">
            <v>0.5</v>
          </cell>
          <cell r="D258" t="str">
            <v>VaikeMaarja</v>
          </cell>
          <cell r="E258">
            <v>0</v>
          </cell>
          <cell r="F258">
            <v>0</v>
          </cell>
          <cell r="G258">
            <v>15</v>
          </cell>
          <cell r="H258">
            <v>0</v>
          </cell>
          <cell r="I258">
            <v>1</v>
          </cell>
          <cell r="J258">
            <v>2025</v>
          </cell>
          <cell r="K258">
            <v>0</v>
          </cell>
          <cell r="L258">
            <v>0</v>
          </cell>
          <cell r="M258">
            <v>2010</v>
          </cell>
          <cell r="N258">
            <v>0</v>
          </cell>
          <cell r="O258">
            <v>2040</v>
          </cell>
          <cell r="Q258" t="b">
            <v>0</v>
          </cell>
          <cell r="S258" t="str">
            <v>152010</v>
          </cell>
          <cell r="T258" t="str">
            <v>152010FALSE</v>
          </cell>
          <cell r="U258">
            <v>2025</v>
          </cell>
        </row>
        <row r="259">
          <cell r="A259" t="str">
            <v>B-1 Veevõrgu rekonstrueerimine</v>
          </cell>
          <cell r="B259">
            <v>0</v>
          </cell>
          <cell r="C259">
            <v>0.5</v>
          </cell>
          <cell r="D259" t="str">
            <v>VaikeMaarja</v>
          </cell>
          <cell r="E259">
            <v>0</v>
          </cell>
          <cell r="F259">
            <v>0</v>
          </cell>
          <cell r="G259">
            <v>40</v>
          </cell>
          <cell r="H259">
            <v>0</v>
          </cell>
          <cell r="I259">
            <v>12</v>
          </cell>
          <cell r="J259">
            <v>2011</v>
          </cell>
          <cell r="K259">
            <v>0</v>
          </cell>
          <cell r="L259">
            <v>0</v>
          </cell>
          <cell r="M259">
            <v>2011</v>
          </cell>
          <cell r="N259">
            <v>0</v>
          </cell>
          <cell r="O259">
            <v>2051</v>
          </cell>
          <cell r="Q259" t="b">
            <v>0</v>
          </cell>
          <cell r="S259" t="str">
            <v>402011</v>
          </cell>
          <cell r="T259" t="str">
            <v>402011FALSE</v>
          </cell>
          <cell r="U259">
            <v>2051</v>
          </cell>
        </row>
        <row r="260">
          <cell r="A260" t="str">
            <v>B-2 Veevõrgu rajamine</v>
          </cell>
          <cell r="B260">
            <v>0</v>
          </cell>
          <cell r="C260">
            <v>0.5</v>
          </cell>
          <cell r="D260" t="str">
            <v>VaikeMaarja</v>
          </cell>
          <cell r="E260">
            <v>0</v>
          </cell>
          <cell r="F260">
            <v>0</v>
          </cell>
          <cell r="G260">
            <v>40</v>
          </cell>
          <cell r="H260">
            <v>0</v>
          </cell>
          <cell r="I260">
            <v>12</v>
          </cell>
          <cell r="J260">
            <v>2011</v>
          </cell>
          <cell r="K260">
            <v>0</v>
          </cell>
          <cell r="L260">
            <v>0</v>
          </cell>
          <cell r="M260">
            <v>2011</v>
          </cell>
          <cell r="N260">
            <v>0</v>
          </cell>
          <cell r="O260">
            <v>2051</v>
          </cell>
          <cell r="Q260" t="b">
            <v>0</v>
          </cell>
          <cell r="S260" t="str">
            <v>402011</v>
          </cell>
          <cell r="T260" t="str">
            <v>402011FALSE</v>
          </cell>
          <cell r="U260">
            <v>2051</v>
          </cell>
        </row>
        <row r="261">
          <cell r="A261" t="str">
            <v>C-1 Kanalisatsioonivõrgu rekonstrueerimine</v>
          </cell>
          <cell r="B261">
            <v>0</v>
          </cell>
          <cell r="C261">
            <v>0.5</v>
          </cell>
          <cell r="D261" t="str">
            <v>VaikeMaarja</v>
          </cell>
          <cell r="E261">
            <v>0</v>
          </cell>
          <cell r="F261">
            <v>0</v>
          </cell>
          <cell r="G261">
            <v>40</v>
          </cell>
          <cell r="H261">
            <v>0</v>
          </cell>
          <cell r="I261">
            <v>12</v>
          </cell>
          <cell r="J261">
            <v>2011</v>
          </cell>
          <cell r="K261">
            <v>0</v>
          </cell>
          <cell r="L261">
            <v>0</v>
          </cell>
          <cell r="M261">
            <v>2011</v>
          </cell>
          <cell r="N261">
            <v>0</v>
          </cell>
          <cell r="O261">
            <v>2051</v>
          </cell>
          <cell r="Q261" t="b">
            <v>0</v>
          </cell>
          <cell r="S261" t="str">
            <v>402011</v>
          </cell>
          <cell r="T261" t="str">
            <v>402011FALSE</v>
          </cell>
          <cell r="U261">
            <v>2051</v>
          </cell>
        </row>
        <row r="262">
          <cell r="A262" t="str">
            <v>C-2 Kanalisatsioonivõrgu rajamine</v>
          </cell>
          <cell r="B262">
            <v>0</v>
          </cell>
          <cell r="C262">
            <v>0.5</v>
          </cell>
          <cell r="D262" t="str">
            <v>VaikeMaarja</v>
          </cell>
          <cell r="E262">
            <v>0</v>
          </cell>
          <cell r="F262">
            <v>0</v>
          </cell>
          <cell r="G262">
            <v>40</v>
          </cell>
          <cell r="H262">
            <v>0</v>
          </cell>
          <cell r="I262">
            <v>12</v>
          </cell>
          <cell r="J262">
            <v>2011</v>
          </cell>
          <cell r="K262">
            <v>0</v>
          </cell>
          <cell r="L262">
            <v>0</v>
          </cell>
          <cell r="M262">
            <v>2011</v>
          </cell>
          <cell r="N262">
            <v>0</v>
          </cell>
          <cell r="O262">
            <v>2051</v>
          </cell>
          <cell r="Q262" t="b">
            <v>0</v>
          </cell>
          <cell r="S262" t="str">
            <v>402011</v>
          </cell>
          <cell r="T262" t="str">
            <v>402011FALSE</v>
          </cell>
          <cell r="U262">
            <v>2051</v>
          </cell>
        </row>
        <row r="263">
          <cell r="A263" t="str">
            <v>B-1 Veevõrgu rekonstrueerimine</v>
          </cell>
          <cell r="B263">
            <v>0</v>
          </cell>
          <cell r="C263">
            <v>0.5</v>
          </cell>
          <cell r="D263" t="str">
            <v>VaikeMaarja</v>
          </cell>
          <cell r="E263">
            <v>0</v>
          </cell>
          <cell r="F263">
            <v>0</v>
          </cell>
          <cell r="G263">
            <v>15</v>
          </cell>
          <cell r="H263">
            <v>0</v>
          </cell>
          <cell r="I263">
            <v>2</v>
          </cell>
          <cell r="J263">
            <v>2026</v>
          </cell>
          <cell r="K263">
            <v>0</v>
          </cell>
          <cell r="L263">
            <v>0</v>
          </cell>
          <cell r="M263">
            <v>2011</v>
          </cell>
          <cell r="N263">
            <v>0</v>
          </cell>
          <cell r="O263">
            <v>2041</v>
          </cell>
          <cell r="Q263" t="b">
            <v>0</v>
          </cell>
          <cell r="S263" t="str">
            <v>152011</v>
          </cell>
          <cell r="T263" t="str">
            <v>152011FALSE</v>
          </cell>
          <cell r="U263">
            <v>2026</v>
          </cell>
        </row>
        <row r="264">
          <cell r="A264" t="str">
            <v>B-2 Veevõrgu rajamine</v>
          </cell>
          <cell r="B264">
            <v>0</v>
          </cell>
          <cell r="C264">
            <v>0.5</v>
          </cell>
          <cell r="D264" t="str">
            <v>VaikeMaarja</v>
          </cell>
          <cell r="E264">
            <v>0</v>
          </cell>
          <cell r="F264">
            <v>0</v>
          </cell>
          <cell r="G264">
            <v>15</v>
          </cell>
          <cell r="H264">
            <v>0</v>
          </cell>
          <cell r="I264">
            <v>2</v>
          </cell>
          <cell r="J264">
            <v>2026</v>
          </cell>
          <cell r="K264">
            <v>0</v>
          </cell>
          <cell r="L264">
            <v>0</v>
          </cell>
          <cell r="M264">
            <v>2011</v>
          </cell>
          <cell r="N264">
            <v>0</v>
          </cell>
          <cell r="O264">
            <v>2041</v>
          </cell>
          <cell r="Q264" t="b">
            <v>0</v>
          </cell>
          <cell r="S264" t="str">
            <v>152011</v>
          </cell>
          <cell r="T264" t="str">
            <v>152011FALSE</v>
          </cell>
          <cell r="U264">
            <v>2026</v>
          </cell>
        </row>
        <row r="265">
          <cell r="A265" t="str">
            <v>C-1 Kanalisatsioonivõrgu rekonstrueerimine</v>
          </cell>
          <cell r="B265">
            <v>0</v>
          </cell>
          <cell r="C265">
            <v>0.5</v>
          </cell>
          <cell r="D265" t="str">
            <v>VaikeMaarja</v>
          </cell>
          <cell r="E265">
            <v>0</v>
          </cell>
          <cell r="F265">
            <v>0</v>
          </cell>
          <cell r="G265">
            <v>15</v>
          </cell>
          <cell r="H265">
            <v>0</v>
          </cell>
          <cell r="I265">
            <v>2</v>
          </cell>
          <cell r="J265">
            <v>2026</v>
          </cell>
          <cell r="K265">
            <v>0</v>
          </cell>
          <cell r="L265">
            <v>0</v>
          </cell>
          <cell r="M265">
            <v>2011</v>
          </cell>
          <cell r="N265">
            <v>0</v>
          </cell>
          <cell r="O265">
            <v>2041</v>
          </cell>
          <cell r="Q265" t="b">
            <v>0</v>
          </cell>
          <cell r="S265" t="str">
            <v>152011</v>
          </cell>
          <cell r="T265" t="str">
            <v>152011FALSE</v>
          </cell>
          <cell r="U265">
            <v>2026</v>
          </cell>
        </row>
        <row r="266">
          <cell r="A266" t="str">
            <v>C-2 Kanalisatsioonivõrgu rajamine</v>
          </cell>
          <cell r="B266">
            <v>0</v>
          </cell>
          <cell r="C266">
            <v>0.5</v>
          </cell>
          <cell r="D266" t="str">
            <v>VaikeMaarja</v>
          </cell>
          <cell r="E266">
            <v>0</v>
          </cell>
          <cell r="F266">
            <v>0</v>
          </cell>
          <cell r="G266">
            <v>15</v>
          </cell>
          <cell r="H266">
            <v>0</v>
          </cell>
          <cell r="I266">
            <v>2</v>
          </cell>
          <cell r="J266">
            <v>2026</v>
          </cell>
          <cell r="K266">
            <v>0</v>
          </cell>
          <cell r="L266">
            <v>0</v>
          </cell>
          <cell r="M266">
            <v>2011</v>
          </cell>
          <cell r="N266">
            <v>0</v>
          </cell>
          <cell r="O266">
            <v>2041</v>
          </cell>
          <cell r="Q266" t="b">
            <v>0</v>
          </cell>
          <cell r="S266" t="str">
            <v>152011</v>
          </cell>
          <cell r="T266" t="str">
            <v>152011FALSE</v>
          </cell>
          <cell r="U266">
            <v>2026</v>
          </cell>
        </row>
        <row r="267">
          <cell r="A267" t="str">
            <v>B-1 Veevõrgu rekonstrueerimine</v>
          </cell>
          <cell r="B267">
            <v>0</v>
          </cell>
          <cell r="C267">
            <v>0</v>
          </cell>
          <cell r="D267" t="str">
            <v>VaikeMaarja</v>
          </cell>
          <cell r="E267">
            <v>0</v>
          </cell>
          <cell r="F267">
            <v>0</v>
          </cell>
          <cell r="G267">
            <v>40</v>
          </cell>
          <cell r="H267">
            <v>0</v>
          </cell>
          <cell r="I267">
            <v>13</v>
          </cell>
          <cell r="J267">
            <v>2012</v>
          </cell>
          <cell r="K267">
            <v>0</v>
          </cell>
          <cell r="L267">
            <v>0</v>
          </cell>
          <cell r="M267">
            <v>2012</v>
          </cell>
          <cell r="N267">
            <v>0</v>
          </cell>
          <cell r="O267">
            <v>2052</v>
          </cell>
          <cell r="Q267" t="b">
            <v>0</v>
          </cell>
          <cell r="S267" t="str">
            <v>402012</v>
          </cell>
          <cell r="T267" t="str">
            <v>402012FALSE</v>
          </cell>
          <cell r="U267">
            <v>2052</v>
          </cell>
        </row>
        <row r="268">
          <cell r="A268" t="str">
            <v>B-2 Veevõrgu rajamine</v>
          </cell>
          <cell r="B268">
            <v>0</v>
          </cell>
          <cell r="C268">
            <v>0</v>
          </cell>
          <cell r="D268" t="str">
            <v>VaikeMaarja</v>
          </cell>
          <cell r="E268">
            <v>0</v>
          </cell>
          <cell r="F268">
            <v>0</v>
          </cell>
          <cell r="G268">
            <v>40</v>
          </cell>
          <cell r="H268">
            <v>0</v>
          </cell>
          <cell r="I268">
            <v>13</v>
          </cell>
          <cell r="J268">
            <v>2012</v>
          </cell>
          <cell r="K268">
            <v>0</v>
          </cell>
          <cell r="L268">
            <v>0</v>
          </cell>
          <cell r="M268">
            <v>2012</v>
          </cell>
          <cell r="N268">
            <v>0</v>
          </cell>
          <cell r="O268">
            <v>2052</v>
          </cell>
          <cell r="Q268" t="b">
            <v>0</v>
          </cell>
          <cell r="S268" t="str">
            <v>402012</v>
          </cell>
          <cell r="T268" t="str">
            <v>402012FALSE</v>
          </cell>
          <cell r="U268">
            <v>2052</v>
          </cell>
        </row>
        <row r="269">
          <cell r="A269" t="str">
            <v>C-1 Kanalisatsioonivõrgu rekonstrueerimine</v>
          </cell>
          <cell r="B269">
            <v>0</v>
          </cell>
          <cell r="C269">
            <v>0</v>
          </cell>
          <cell r="D269" t="str">
            <v>VaikeMaarja</v>
          </cell>
          <cell r="E269">
            <v>0</v>
          </cell>
          <cell r="F269">
            <v>0</v>
          </cell>
          <cell r="G269">
            <v>40</v>
          </cell>
          <cell r="H269">
            <v>0</v>
          </cell>
          <cell r="I269">
            <v>13</v>
          </cell>
          <cell r="J269">
            <v>2012</v>
          </cell>
          <cell r="K269">
            <v>0</v>
          </cell>
          <cell r="L269">
            <v>0</v>
          </cell>
          <cell r="M269">
            <v>2012</v>
          </cell>
          <cell r="N269">
            <v>0</v>
          </cell>
          <cell r="O269">
            <v>2052</v>
          </cell>
          <cell r="Q269" t="b">
            <v>0</v>
          </cell>
          <cell r="S269" t="str">
            <v>402012</v>
          </cell>
          <cell r="T269" t="str">
            <v>402012FALSE</v>
          </cell>
          <cell r="U269">
            <v>2052</v>
          </cell>
        </row>
        <row r="270">
          <cell r="A270" t="str">
            <v>C-2 Kanalisatsioonivõrgu rajamine</v>
          </cell>
          <cell r="B270">
            <v>0</v>
          </cell>
          <cell r="C270">
            <v>0</v>
          </cell>
          <cell r="D270" t="str">
            <v>VaikeMaarja</v>
          </cell>
          <cell r="E270">
            <v>0</v>
          </cell>
          <cell r="F270">
            <v>0</v>
          </cell>
          <cell r="G270">
            <v>40</v>
          </cell>
          <cell r="H270">
            <v>0</v>
          </cell>
          <cell r="I270">
            <v>13</v>
          </cell>
          <cell r="J270">
            <v>2012</v>
          </cell>
          <cell r="K270">
            <v>0</v>
          </cell>
          <cell r="L270">
            <v>0</v>
          </cell>
          <cell r="M270">
            <v>2012</v>
          </cell>
          <cell r="N270">
            <v>0</v>
          </cell>
          <cell r="O270">
            <v>2052</v>
          </cell>
          <cell r="Q270" t="b">
            <v>0</v>
          </cell>
          <cell r="S270" t="str">
            <v>402012</v>
          </cell>
          <cell r="T270" t="str">
            <v>402012FALSE</v>
          </cell>
          <cell r="U270">
            <v>2052</v>
          </cell>
        </row>
        <row r="271">
          <cell r="A271" t="str">
            <v>B-1 Veevõrgu rekonstrueerimine</v>
          </cell>
          <cell r="B271">
            <v>0</v>
          </cell>
          <cell r="C271">
            <v>0</v>
          </cell>
          <cell r="D271" t="str">
            <v>VaikeMaarja</v>
          </cell>
          <cell r="E271">
            <v>0</v>
          </cell>
          <cell r="F271">
            <v>0</v>
          </cell>
          <cell r="G271">
            <v>15</v>
          </cell>
          <cell r="H271">
            <v>0</v>
          </cell>
          <cell r="I271">
            <v>3</v>
          </cell>
          <cell r="J271">
            <v>2027</v>
          </cell>
          <cell r="K271">
            <v>0</v>
          </cell>
          <cell r="L271">
            <v>0</v>
          </cell>
          <cell r="M271">
            <v>2012</v>
          </cell>
          <cell r="N271">
            <v>0</v>
          </cell>
          <cell r="O271">
            <v>2042</v>
          </cell>
          <cell r="Q271" t="b">
            <v>0</v>
          </cell>
          <cell r="S271" t="str">
            <v>152012</v>
          </cell>
          <cell r="T271" t="str">
            <v>152012FALSE</v>
          </cell>
          <cell r="U271">
            <v>2027</v>
          </cell>
        </row>
        <row r="272">
          <cell r="A272" t="str">
            <v>B-2 Veevõrgu rajamine</v>
          </cell>
          <cell r="B272">
            <v>0</v>
          </cell>
          <cell r="C272">
            <v>0</v>
          </cell>
          <cell r="D272" t="str">
            <v>VaikeMaarja</v>
          </cell>
          <cell r="E272">
            <v>0</v>
          </cell>
          <cell r="F272">
            <v>0</v>
          </cell>
          <cell r="G272">
            <v>15</v>
          </cell>
          <cell r="H272">
            <v>0</v>
          </cell>
          <cell r="I272">
            <v>3</v>
          </cell>
          <cell r="J272">
            <v>2027</v>
          </cell>
          <cell r="K272">
            <v>0</v>
          </cell>
          <cell r="L272">
            <v>0</v>
          </cell>
          <cell r="M272">
            <v>2012</v>
          </cell>
          <cell r="N272">
            <v>0</v>
          </cell>
          <cell r="O272">
            <v>2042</v>
          </cell>
          <cell r="Q272" t="b">
            <v>0</v>
          </cell>
          <cell r="S272" t="str">
            <v>152012</v>
          </cell>
          <cell r="T272" t="str">
            <v>152012FALSE</v>
          </cell>
          <cell r="U272">
            <v>2027</v>
          </cell>
        </row>
        <row r="273">
          <cell r="A273" t="str">
            <v>C-1 Kanalisatsioonivõrgu rekonstrueerimine</v>
          </cell>
          <cell r="B273">
            <v>0</v>
          </cell>
          <cell r="C273">
            <v>0</v>
          </cell>
          <cell r="D273" t="str">
            <v>VaikeMaarja</v>
          </cell>
          <cell r="E273">
            <v>0</v>
          </cell>
          <cell r="F273">
            <v>0</v>
          </cell>
          <cell r="G273">
            <v>15</v>
          </cell>
          <cell r="H273">
            <v>0</v>
          </cell>
          <cell r="I273">
            <v>3</v>
          </cell>
          <cell r="J273">
            <v>2027</v>
          </cell>
          <cell r="K273">
            <v>0</v>
          </cell>
          <cell r="L273">
            <v>0</v>
          </cell>
          <cell r="M273">
            <v>2012</v>
          </cell>
          <cell r="N273">
            <v>0</v>
          </cell>
          <cell r="O273">
            <v>2042</v>
          </cell>
          <cell r="Q273" t="b">
            <v>0</v>
          </cell>
          <cell r="S273" t="str">
            <v>152012</v>
          </cell>
          <cell r="T273" t="str">
            <v>152012FALSE</v>
          </cell>
          <cell r="U273">
            <v>2027</v>
          </cell>
        </row>
        <row r="274">
          <cell r="A274" t="str">
            <v>C-2 Kanalisatsioonivõrgu rajamine</v>
          </cell>
          <cell r="B274">
            <v>0</v>
          </cell>
          <cell r="C274">
            <v>0</v>
          </cell>
          <cell r="D274" t="str">
            <v>VaikeMaarja</v>
          </cell>
          <cell r="E274">
            <v>0</v>
          </cell>
          <cell r="F274">
            <v>0</v>
          </cell>
          <cell r="G274">
            <v>15</v>
          </cell>
          <cell r="H274">
            <v>0</v>
          </cell>
          <cell r="I274">
            <v>3</v>
          </cell>
          <cell r="J274">
            <v>2027</v>
          </cell>
          <cell r="K274">
            <v>0</v>
          </cell>
          <cell r="L274">
            <v>0</v>
          </cell>
          <cell r="M274">
            <v>2012</v>
          </cell>
          <cell r="N274">
            <v>0</v>
          </cell>
          <cell r="O274">
            <v>2042</v>
          </cell>
          <cell r="Q274" t="b">
            <v>0</v>
          </cell>
          <cell r="S274" t="str">
            <v>152012</v>
          </cell>
          <cell r="T274" t="str">
            <v>152012FALSE</v>
          </cell>
          <cell r="U274">
            <v>2027</v>
          </cell>
        </row>
        <row r="275">
          <cell r="S275">
            <v>0</v>
          </cell>
          <cell r="T275">
            <v>0</v>
          </cell>
          <cell r="U275">
            <v>0</v>
          </cell>
        </row>
        <row r="276">
          <cell r="A276" t="str">
            <v>B-1.1 veevõrgu rek - Kondivalu, Lepiku</v>
          </cell>
          <cell r="B276">
            <v>317500</v>
          </cell>
          <cell r="C276">
            <v>7.9999999999999984E-3</v>
          </cell>
          <cell r="D276" t="str">
            <v>Rakvere</v>
          </cell>
          <cell r="E276">
            <v>0</v>
          </cell>
          <cell r="F276">
            <v>0</v>
          </cell>
          <cell r="G276">
            <v>40</v>
          </cell>
          <cell r="H276">
            <v>0</v>
          </cell>
          <cell r="I276">
            <v>10</v>
          </cell>
          <cell r="J276">
            <v>2009</v>
          </cell>
          <cell r="K276">
            <v>0</v>
          </cell>
          <cell r="L276">
            <v>0</v>
          </cell>
          <cell r="M276">
            <v>2009</v>
          </cell>
          <cell r="N276">
            <v>0</v>
          </cell>
          <cell r="O276">
            <v>2049</v>
          </cell>
          <cell r="P276">
            <v>1</v>
          </cell>
          <cell r="Q276" t="b">
            <v>0</v>
          </cell>
          <cell r="S276" t="str">
            <v>402009</v>
          </cell>
          <cell r="T276" t="str">
            <v>402009FALSE</v>
          </cell>
          <cell r="U276">
            <v>2049</v>
          </cell>
        </row>
        <row r="277">
          <cell r="A277" t="str">
            <v>B-1.2 veevõrgu rek - Õpetajate Heinamaa, Seminari</v>
          </cell>
          <cell r="B277">
            <v>951250</v>
          </cell>
          <cell r="C277">
            <v>7.9999999999999984E-3</v>
          </cell>
          <cell r="D277" t="str">
            <v>Rakvere</v>
          </cell>
          <cell r="E277">
            <v>0</v>
          </cell>
          <cell r="F277">
            <v>0</v>
          </cell>
          <cell r="G277">
            <v>40</v>
          </cell>
          <cell r="H277">
            <v>0</v>
          </cell>
          <cell r="I277">
            <v>10</v>
          </cell>
          <cell r="J277">
            <v>2009</v>
          </cell>
          <cell r="K277">
            <v>0</v>
          </cell>
          <cell r="L277">
            <v>0</v>
          </cell>
          <cell r="M277">
            <v>2009</v>
          </cell>
          <cell r="N277">
            <v>0</v>
          </cell>
          <cell r="O277">
            <v>2049</v>
          </cell>
          <cell r="P277">
            <v>1</v>
          </cell>
          <cell r="Q277" t="b">
            <v>0</v>
          </cell>
          <cell r="S277" t="str">
            <v>402009</v>
          </cell>
          <cell r="T277" t="str">
            <v>402009FALSE</v>
          </cell>
          <cell r="U277">
            <v>2049</v>
          </cell>
        </row>
        <row r="278">
          <cell r="A278" t="str">
            <v>B-1.3 veevõrgu rek - Kurikaküla, Paemurru</v>
          </cell>
          <cell r="B278">
            <v>2608125</v>
          </cell>
          <cell r="C278">
            <v>7.9999999999999984E-3</v>
          </cell>
          <cell r="D278" t="str">
            <v>Rakvere</v>
          </cell>
          <cell r="E278">
            <v>0</v>
          </cell>
          <cell r="F278">
            <v>0</v>
          </cell>
          <cell r="G278">
            <v>40</v>
          </cell>
          <cell r="H278">
            <v>0</v>
          </cell>
          <cell r="I278">
            <v>10</v>
          </cell>
          <cell r="J278">
            <v>2009</v>
          </cell>
          <cell r="K278">
            <v>0</v>
          </cell>
          <cell r="L278">
            <v>0</v>
          </cell>
          <cell r="M278">
            <v>2009</v>
          </cell>
          <cell r="N278">
            <v>0</v>
          </cell>
          <cell r="O278">
            <v>2049</v>
          </cell>
          <cell r="P278">
            <v>1</v>
          </cell>
          <cell r="Q278" t="b">
            <v>0</v>
          </cell>
          <cell r="S278" t="str">
            <v>402009</v>
          </cell>
          <cell r="T278" t="str">
            <v>402009FALSE</v>
          </cell>
          <cell r="U278">
            <v>2049</v>
          </cell>
        </row>
        <row r="279">
          <cell r="A279" t="str">
            <v>B-1.4 veevõrgu rek - Vanalinn, Südalinn, Kukeküla</v>
          </cell>
          <cell r="B279">
            <v>7129250</v>
          </cell>
          <cell r="C279">
            <v>7.9999999999999984E-3</v>
          </cell>
          <cell r="D279" t="str">
            <v>Rakvere</v>
          </cell>
          <cell r="E279">
            <v>0</v>
          </cell>
          <cell r="F279">
            <v>0</v>
          </cell>
          <cell r="G279">
            <v>40</v>
          </cell>
          <cell r="H279">
            <v>0</v>
          </cell>
          <cell r="I279">
            <v>10</v>
          </cell>
          <cell r="J279">
            <v>2009</v>
          </cell>
          <cell r="K279">
            <v>0</v>
          </cell>
          <cell r="L279">
            <v>0</v>
          </cell>
          <cell r="M279">
            <v>2009</v>
          </cell>
          <cell r="N279">
            <v>0</v>
          </cell>
          <cell r="O279">
            <v>2049</v>
          </cell>
          <cell r="P279">
            <v>1</v>
          </cell>
          <cell r="Q279" t="b">
            <v>0</v>
          </cell>
          <cell r="S279" t="str">
            <v>402009</v>
          </cell>
          <cell r="T279" t="str">
            <v>402009FALSE</v>
          </cell>
          <cell r="U279">
            <v>2049</v>
          </cell>
        </row>
        <row r="280">
          <cell r="A280" t="str">
            <v>B-1.5 veevõrgu rek - Mõisavälja, Lilleküla</v>
          </cell>
          <cell r="B280">
            <v>1610000</v>
          </cell>
          <cell r="C280">
            <v>7.9999999999999984E-3</v>
          </cell>
          <cell r="D280" t="str">
            <v>Rakvere</v>
          </cell>
          <cell r="E280">
            <v>0</v>
          </cell>
          <cell r="F280">
            <v>0</v>
          </cell>
          <cell r="G280">
            <v>40</v>
          </cell>
          <cell r="H280">
            <v>0</v>
          </cell>
          <cell r="I280">
            <v>10</v>
          </cell>
          <cell r="J280">
            <v>2009</v>
          </cell>
          <cell r="K280">
            <v>0</v>
          </cell>
          <cell r="L280">
            <v>0</v>
          </cell>
          <cell r="M280">
            <v>2009</v>
          </cell>
          <cell r="N280">
            <v>0</v>
          </cell>
          <cell r="O280">
            <v>2049</v>
          </cell>
          <cell r="P280">
            <v>1</v>
          </cell>
          <cell r="Q280" t="b">
            <v>0</v>
          </cell>
          <cell r="S280" t="str">
            <v>402009</v>
          </cell>
          <cell r="T280" t="str">
            <v>402009FALSE</v>
          </cell>
          <cell r="U280">
            <v>2049</v>
          </cell>
        </row>
        <row r="281">
          <cell r="A281" t="str">
            <v>B-2.1 veevõrk uus - Kondivalu, Lepiku</v>
          </cell>
          <cell r="B281">
            <v>4398750</v>
          </cell>
          <cell r="C281">
            <v>7.9999999999999984E-3</v>
          </cell>
          <cell r="D281" t="str">
            <v>Rakvere</v>
          </cell>
          <cell r="E281">
            <v>0</v>
          </cell>
          <cell r="F281">
            <v>0</v>
          </cell>
          <cell r="G281">
            <v>40</v>
          </cell>
          <cell r="H281">
            <v>0</v>
          </cell>
          <cell r="I281">
            <v>10</v>
          </cell>
          <cell r="J281">
            <v>2009</v>
          </cell>
          <cell r="K281">
            <v>0</v>
          </cell>
          <cell r="L281">
            <v>0</v>
          </cell>
          <cell r="M281">
            <v>2009</v>
          </cell>
          <cell r="N281">
            <v>0</v>
          </cell>
          <cell r="O281">
            <v>2049</v>
          </cell>
          <cell r="P281">
            <v>1</v>
          </cell>
          <cell r="Q281" t="b">
            <v>0</v>
          </cell>
          <cell r="S281" t="str">
            <v>402009</v>
          </cell>
          <cell r="T281" t="str">
            <v>402009FALSE</v>
          </cell>
          <cell r="U281">
            <v>2049</v>
          </cell>
        </row>
        <row r="282">
          <cell r="A282" t="str">
            <v>B-2.2 veevõrk uus - Õpetajate heinamaa, Seminari</v>
          </cell>
          <cell r="B282">
            <v>4558750</v>
          </cell>
          <cell r="C282">
            <v>7.9999999999999984E-3</v>
          </cell>
          <cell r="D282" t="str">
            <v>Rakvere</v>
          </cell>
          <cell r="E282">
            <v>0</v>
          </cell>
          <cell r="F282">
            <v>0</v>
          </cell>
          <cell r="G282">
            <v>40</v>
          </cell>
          <cell r="H282">
            <v>0</v>
          </cell>
          <cell r="I282">
            <v>10</v>
          </cell>
          <cell r="J282">
            <v>2009</v>
          </cell>
          <cell r="K282">
            <v>0</v>
          </cell>
          <cell r="L282">
            <v>0</v>
          </cell>
          <cell r="M282">
            <v>2009</v>
          </cell>
          <cell r="N282">
            <v>0</v>
          </cell>
          <cell r="O282">
            <v>2049</v>
          </cell>
          <cell r="P282">
            <v>1</v>
          </cell>
          <cell r="Q282" t="b">
            <v>0</v>
          </cell>
          <cell r="S282" t="str">
            <v>402009</v>
          </cell>
          <cell r="T282" t="str">
            <v>402009FALSE</v>
          </cell>
          <cell r="U282">
            <v>2049</v>
          </cell>
        </row>
        <row r="283">
          <cell r="A283" t="str">
            <v>B-2.3 veevõrk uus - Kurikaküla, Paemurru</v>
          </cell>
          <cell r="B283">
            <v>1908537</v>
          </cell>
          <cell r="C283">
            <v>7.9999999999999984E-3</v>
          </cell>
          <cell r="D283" t="str">
            <v>Rakvere</v>
          </cell>
          <cell r="E283">
            <v>0</v>
          </cell>
          <cell r="F283">
            <v>0</v>
          </cell>
          <cell r="G283">
            <v>40</v>
          </cell>
          <cell r="H283">
            <v>0</v>
          </cell>
          <cell r="I283">
            <v>10</v>
          </cell>
          <cell r="J283">
            <v>2009</v>
          </cell>
          <cell r="K283">
            <v>0</v>
          </cell>
          <cell r="L283">
            <v>0</v>
          </cell>
          <cell r="M283">
            <v>2009</v>
          </cell>
          <cell r="N283">
            <v>0</v>
          </cell>
          <cell r="O283">
            <v>2049</v>
          </cell>
          <cell r="P283">
            <v>1</v>
          </cell>
          <cell r="Q283" t="b">
            <v>0</v>
          </cell>
          <cell r="S283" t="str">
            <v>402009</v>
          </cell>
          <cell r="T283" t="str">
            <v>402009FALSE</v>
          </cell>
          <cell r="U283">
            <v>2049</v>
          </cell>
        </row>
        <row r="284">
          <cell r="A284" t="str">
            <v>B-2.4 veevõrk uus - Linnuriik</v>
          </cell>
          <cell r="B284">
            <v>217500</v>
          </cell>
          <cell r="C284">
            <v>7.9999999999999984E-3</v>
          </cell>
          <cell r="D284" t="str">
            <v>Rakvere</v>
          </cell>
          <cell r="E284">
            <v>0</v>
          </cell>
          <cell r="F284">
            <v>0</v>
          </cell>
          <cell r="G284">
            <v>40</v>
          </cell>
          <cell r="H284">
            <v>0</v>
          </cell>
          <cell r="I284">
            <v>10</v>
          </cell>
          <cell r="J284">
            <v>2009</v>
          </cell>
          <cell r="K284">
            <v>0</v>
          </cell>
          <cell r="L284">
            <v>0</v>
          </cell>
          <cell r="M284">
            <v>2009</v>
          </cell>
          <cell r="N284">
            <v>0</v>
          </cell>
          <cell r="O284">
            <v>2049</v>
          </cell>
          <cell r="P284">
            <v>1</v>
          </cell>
          <cell r="Q284" t="b">
            <v>0</v>
          </cell>
          <cell r="S284" t="str">
            <v>402009</v>
          </cell>
          <cell r="T284" t="str">
            <v>402009FALSE</v>
          </cell>
          <cell r="U284">
            <v>2049</v>
          </cell>
        </row>
        <row r="285">
          <cell r="A285" t="str">
            <v>B-2.5 veevõrk uus - Vanalinn, Südalinn</v>
          </cell>
          <cell r="B285">
            <v>2516875</v>
          </cell>
          <cell r="C285">
            <v>7.9999999999999984E-3</v>
          </cell>
          <cell r="D285" t="str">
            <v>Rakvere</v>
          </cell>
          <cell r="E285">
            <v>0</v>
          </cell>
          <cell r="F285">
            <v>0</v>
          </cell>
          <cell r="G285">
            <v>40</v>
          </cell>
          <cell r="H285">
            <v>0</v>
          </cell>
          <cell r="I285">
            <v>10</v>
          </cell>
          <cell r="J285">
            <v>2009</v>
          </cell>
          <cell r="K285">
            <v>0</v>
          </cell>
          <cell r="L285">
            <v>0</v>
          </cell>
          <cell r="M285">
            <v>2009</v>
          </cell>
          <cell r="N285">
            <v>0</v>
          </cell>
          <cell r="O285">
            <v>2049</v>
          </cell>
          <cell r="P285">
            <v>1</v>
          </cell>
          <cell r="Q285" t="b">
            <v>0</v>
          </cell>
          <cell r="S285" t="str">
            <v>402009</v>
          </cell>
          <cell r="T285" t="str">
            <v>402009FALSE</v>
          </cell>
          <cell r="U285">
            <v>2049</v>
          </cell>
        </row>
        <row r="286">
          <cell r="A286" t="str">
            <v>B-2.6 veevõrk uus - Mõisavälja, Lilleküla</v>
          </cell>
          <cell r="B286">
            <v>217500</v>
          </cell>
          <cell r="C286">
            <v>7.9999999999999984E-3</v>
          </cell>
          <cell r="D286" t="str">
            <v>Rakvere</v>
          </cell>
          <cell r="E286">
            <v>0</v>
          </cell>
          <cell r="F286">
            <v>0</v>
          </cell>
          <cell r="G286">
            <v>40</v>
          </cell>
          <cell r="H286">
            <v>0</v>
          </cell>
          <cell r="I286">
            <v>10</v>
          </cell>
          <cell r="J286">
            <v>2009</v>
          </cell>
          <cell r="K286">
            <v>0</v>
          </cell>
          <cell r="L286">
            <v>0</v>
          </cell>
          <cell r="M286">
            <v>2009</v>
          </cell>
          <cell r="N286">
            <v>0</v>
          </cell>
          <cell r="O286">
            <v>2049</v>
          </cell>
          <cell r="P286">
            <v>1</v>
          </cell>
          <cell r="Q286" t="b">
            <v>0</v>
          </cell>
          <cell r="S286" t="str">
            <v>402009</v>
          </cell>
          <cell r="T286" t="str">
            <v>402009FALSE</v>
          </cell>
          <cell r="U286">
            <v>2049</v>
          </cell>
        </row>
        <row r="287">
          <cell r="A287" t="str">
            <v>B-2.7 veevõrk uus - Lennuvälja, Roodevälja</v>
          </cell>
          <cell r="B287">
            <v>182500</v>
          </cell>
          <cell r="C287">
            <v>7.9999999999999984E-3</v>
          </cell>
          <cell r="D287" t="str">
            <v>Rakvere</v>
          </cell>
          <cell r="E287">
            <v>0</v>
          </cell>
          <cell r="F287">
            <v>0</v>
          </cell>
          <cell r="G287">
            <v>40</v>
          </cell>
          <cell r="H287">
            <v>0</v>
          </cell>
          <cell r="I287">
            <v>10</v>
          </cell>
          <cell r="J287">
            <v>2009</v>
          </cell>
          <cell r="K287">
            <v>0</v>
          </cell>
          <cell r="L287">
            <v>0</v>
          </cell>
          <cell r="M287">
            <v>2009</v>
          </cell>
          <cell r="N287">
            <v>0</v>
          </cell>
          <cell r="O287">
            <v>2049</v>
          </cell>
          <cell r="P287">
            <v>1</v>
          </cell>
          <cell r="Q287" t="b">
            <v>0</v>
          </cell>
          <cell r="S287" t="str">
            <v>402009</v>
          </cell>
          <cell r="T287" t="str">
            <v>402009FALSE</v>
          </cell>
          <cell r="U287">
            <v>2049</v>
          </cell>
        </row>
        <row r="288">
          <cell r="A288" t="str">
            <v>B-2.8 veevõrk uus - Vallimäe, Tammiku, Taaravainu</v>
          </cell>
          <cell r="B288">
            <v>458000</v>
          </cell>
          <cell r="C288">
            <v>7.9999999999999984E-3</v>
          </cell>
          <cell r="D288" t="str">
            <v>Rakvere</v>
          </cell>
          <cell r="E288">
            <v>0</v>
          </cell>
          <cell r="F288">
            <v>0</v>
          </cell>
          <cell r="G288">
            <v>40</v>
          </cell>
          <cell r="H288">
            <v>0</v>
          </cell>
          <cell r="I288">
            <v>10</v>
          </cell>
          <cell r="J288">
            <v>2009</v>
          </cell>
          <cell r="K288">
            <v>0</v>
          </cell>
          <cell r="L288">
            <v>0</v>
          </cell>
          <cell r="M288">
            <v>2009</v>
          </cell>
          <cell r="N288">
            <v>0</v>
          </cell>
          <cell r="O288">
            <v>2049</v>
          </cell>
          <cell r="P288">
            <v>1</v>
          </cell>
          <cell r="Q288" t="b">
            <v>0</v>
          </cell>
          <cell r="S288" t="str">
            <v>402009</v>
          </cell>
          <cell r="T288" t="str">
            <v>402009FALSE</v>
          </cell>
          <cell r="U288">
            <v>2049</v>
          </cell>
        </row>
        <row r="289">
          <cell r="A289" t="str">
            <v>C-1.1 kanalivõrgu rek - Kondivalu, Lepiku</v>
          </cell>
          <cell r="B289">
            <v>262500</v>
          </cell>
          <cell r="C289">
            <v>7.9999999999999984E-3</v>
          </cell>
          <cell r="D289" t="str">
            <v>Rakvere</v>
          </cell>
          <cell r="E289">
            <v>0</v>
          </cell>
          <cell r="F289">
            <v>0</v>
          </cell>
          <cell r="G289">
            <v>40</v>
          </cell>
          <cell r="H289">
            <v>0</v>
          </cell>
          <cell r="I289">
            <v>10</v>
          </cell>
          <cell r="J289">
            <v>2009</v>
          </cell>
          <cell r="K289">
            <v>0</v>
          </cell>
          <cell r="L289">
            <v>0</v>
          </cell>
          <cell r="M289">
            <v>2009</v>
          </cell>
          <cell r="N289">
            <v>0</v>
          </cell>
          <cell r="O289">
            <v>2049</v>
          </cell>
          <cell r="P289">
            <v>1</v>
          </cell>
          <cell r="Q289" t="b">
            <v>0</v>
          </cell>
          <cell r="S289" t="str">
            <v>402009</v>
          </cell>
          <cell r="T289" t="str">
            <v>402009FALSE</v>
          </cell>
          <cell r="U289">
            <v>2049</v>
          </cell>
        </row>
        <row r="290">
          <cell r="A290" t="str">
            <v>C-1.2 kanalivõrgu rek - Õpetajate Heinamaa, Seminari</v>
          </cell>
          <cell r="B290">
            <v>1698125</v>
          </cell>
          <cell r="C290">
            <v>7.9999999999999984E-3</v>
          </cell>
          <cell r="D290" t="str">
            <v>Rakvere</v>
          </cell>
          <cell r="E290">
            <v>0</v>
          </cell>
          <cell r="F290">
            <v>0</v>
          </cell>
          <cell r="G290">
            <v>40</v>
          </cell>
          <cell r="H290">
            <v>0</v>
          </cell>
          <cell r="I290">
            <v>10</v>
          </cell>
          <cell r="J290">
            <v>2009</v>
          </cell>
          <cell r="K290">
            <v>0</v>
          </cell>
          <cell r="L290">
            <v>0</v>
          </cell>
          <cell r="M290">
            <v>2009</v>
          </cell>
          <cell r="N290">
            <v>0</v>
          </cell>
          <cell r="O290">
            <v>2049</v>
          </cell>
          <cell r="P290">
            <v>1</v>
          </cell>
          <cell r="Q290" t="b">
            <v>0</v>
          </cell>
          <cell r="S290" t="str">
            <v>402009</v>
          </cell>
          <cell r="T290" t="str">
            <v>402009FALSE</v>
          </cell>
          <cell r="U290">
            <v>2049</v>
          </cell>
        </row>
        <row r="291">
          <cell r="A291" t="str">
            <v>C-1.3 kanalivõrgu rek - Kurikaküla, Paemurru</v>
          </cell>
          <cell r="B291">
            <v>0</v>
          </cell>
          <cell r="C291">
            <v>7.9999999999999984E-3</v>
          </cell>
          <cell r="D291" t="str">
            <v>Rakvere</v>
          </cell>
          <cell r="E291">
            <v>0</v>
          </cell>
          <cell r="F291">
            <v>0</v>
          </cell>
          <cell r="G291">
            <v>40</v>
          </cell>
          <cell r="H291">
            <v>0</v>
          </cell>
          <cell r="I291">
            <v>10</v>
          </cell>
          <cell r="J291">
            <v>2009</v>
          </cell>
          <cell r="K291">
            <v>0</v>
          </cell>
          <cell r="L291">
            <v>0</v>
          </cell>
          <cell r="M291">
            <v>2009</v>
          </cell>
          <cell r="N291">
            <v>0</v>
          </cell>
          <cell r="O291">
            <v>2049</v>
          </cell>
          <cell r="P291">
            <v>1</v>
          </cell>
          <cell r="Q291" t="b">
            <v>0</v>
          </cell>
          <cell r="S291" t="str">
            <v>402009</v>
          </cell>
          <cell r="T291" t="str">
            <v>402009FALSE</v>
          </cell>
          <cell r="U291">
            <v>2049</v>
          </cell>
        </row>
        <row r="292">
          <cell r="A292" t="str">
            <v>C-1.4 kanalivõrgu rek - Vanalinn, Südalinn, Kukeküla</v>
          </cell>
          <cell r="B292">
            <v>0</v>
          </cell>
          <cell r="C292">
            <v>7.9999999999999984E-3</v>
          </cell>
          <cell r="D292" t="str">
            <v>Rakvere</v>
          </cell>
          <cell r="E292">
            <v>0</v>
          </cell>
          <cell r="F292">
            <v>0</v>
          </cell>
          <cell r="G292">
            <v>40</v>
          </cell>
          <cell r="H292">
            <v>0</v>
          </cell>
          <cell r="I292">
            <v>10</v>
          </cell>
          <cell r="J292">
            <v>2009</v>
          </cell>
          <cell r="K292">
            <v>0</v>
          </cell>
          <cell r="L292">
            <v>0</v>
          </cell>
          <cell r="M292">
            <v>2009</v>
          </cell>
          <cell r="N292">
            <v>0</v>
          </cell>
          <cell r="O292">
            <v>2049</v>
          </cell>
          <cell r="P292">
            <v>1</v>
          </cell>
          <cell r="Q292" t="b">
            <v>0</v>
          </cell>
          <cell r="S292" t="str">
            <v>402009</v>
          </cell>
          <cell r="T292" t="str">
            <v>402009FALSE</v>
          </cell>
          <cell r="U292">
            <v>2049</v>
          </cell>
        </row>
        <row r="293">
          <cell r="A293" t="str">
            <v>C-1.5 kanalivõrgu rek - Mõisavälja, Lilleküla</v>
          </cell>
          <cell r="B293">
            <v>0</v>
          </cell>
          <cell r="C293">
            <v>7.9999999999999984E-3</v>
          </cell>
          <cell r="D293" t="str">
            <v>Rakvere</v>
          </cell>
          <cell r="E293">
            <v>0</v>
          </cell>
          <cell r="F293">
            <v>0</v>
          </cell>
          <cell r="G293">
            <v>40</v>
          </cell>
          <cell r="H293">
            <v>0</v>
          </cell>
          <cell r="I293">
            <v>10</v>
          </cell>
          <cell r="J293">
            <v>2009</v>
          </cell>
          <cell r="K293">
            <v>0</v>
          </cell>
          <cell r="L293">
            <v>0</v>
          </cell>
          <cell r="M293">
            <v>2009</v>
          </cell>
          <cell r="N293">
            <v>0</v>
          </cell>
          <cell r="O293">
            <v>2049</v>
          </cell>
          <cell r="P293">
            <v>1</v>
          </cell>
          <cell r="Q293" t="b">
            <v>0</v>
          </cell>
          <cell r="S293" t="str">
            <v>402009</v>
          </cell>
          <cell r="T293" t="str">
            <v>402009FALSE</v>
          </cell>
          <cell r="U293">
            <v>2049</v>
          </cell>
        </row>
        <row r="294">
          <cell r="A294" t="str">
            <v>C-1.6 kanalivõrgu rek - Lennuvälja, Roodevälja</v>
          </cell>
          <cell r="B294">
            <v>0</v>
          </cell>
          <cell r="C294">
            <v>7.9999999999999984E-3</v>
          </cell>
          <cell r="D294" t="str">
            <v>Rakvere</v>
          </cell>
          <cell r="E294">
            <v>0</v>
          </cell>
          <cell r="F294">
            <v>0</v>
          </cell>
          <cell r="G294">
            <v>40</v>
          </cell>
          <cell r="H294">
            <v>0</v>
          </cell>
          <cell r="I294">
            <v>10</v>
          </cell>
          <cell r="J294">
            <v>2009</v>
          </cell>
          <cell r="K294">
            <v>0</v>
          </cell>
          <cell r="L294">
            <v>0</v>
          </cell>
          <cell r="M294">
            <v>2009</v>
          </cell>
          <cell r="N294">
            <v>0</v>
          </cell>
          <cell r="O294">
            <v>2049</v>
          </cell>
          <cell r="P294">
            <v>1</v>
          </cell>
          <cell r="Q294" t="b">
            <v>0</v>
          </cell>
          <cell r="S294" t="str">
            <v>402009</v>
          </cell>
          <cell r="T294" t="str">
            <v>402009FALSE</v>
          </cell>
          <cell r="U294">
            <v>2049</v>
          </cell>
        </row>
        <row r="295">
          <cell r="A295" t="str">
            <v>C-1.7 kanalivõrgu rek - Vabaduse tn.</v>
          </cell>
          <cell r="B295">
            <v>0</v>
          </cell>
          <cell r="C295">
            <v>7.9999999999999984E-3</v>
          </cell>
          <cell r="D295" t="str">
            <v>Rakvere</v>
          </cell>
          <cell r="E295">
            <v>0</v>
          </cell>
          <cell r="F295">
            <v>0</v>
          </cell>
          <cell r="G295">
            <v>40</v>
          </cell>
          <cell r="H295">
            <v>0</v>
          </cell>
          <cell r="I295">
            <v>10</v>
          </cell>
          <cell r="J295">
            <v>2009</v>
          </cell>
          <cell r="K295">
            <v>0</v>
          </cell>
          <cell r="L295">
            <v>0</v>
          </cell>
          <cell r="M295">
            <v>2009</v>
          </cell>
          <cell r="N295">
            <v>0</v>
          </cell>
          <cell r="O295">
            <v>2049</v>
          </cell>
          <cell r="P295">
            <v>1</v>
          </cell>
          <cell r="Q295" t="b">
            <v>0</v>
          </cell>
          <cell r="S295" t="str">
            <v>402009</v>
          </cell>
          <cell r="T295" t="str">
            <v>402009FALSE</v>
          </cell>
          <cell r="U295">
            <v>2049</v>
          </cell>
        </row>
        <row r="296">
          <cell r="A296" t="str">
            <v>C-2.1 kanalivõrk uus - Kondivalu, Lepiku</v>
          </cell>
          <cell r="B296">
            <v>0</v>
          </cell>
          <cell r="C296">
            <v>7.9999999999999984E-3</v>
          </cell>
          <cell r="D296" t="str">
            <v>Rakvere</v>
          </cell>
          <cell r="E296">
            <v>0</v>
          </cell>
          <cell r="F296">
            <v>0</v>
          </cell>
          <cell r="G296">
            <v>40</v>
          </cell>
          <cell r="H296">
            <v>0</v>
          </cell>
          <cell r="I296">
            <v>10</v>
          </cell>
          <cell r="J296">
            <v>2009</v>
          </cell>
          <cell r="K296">
            <v>0</v>
          </cell>
          <cell r="L296">
            <v>0</v>
          </cell>
          <cell r="M296">
            <v>2009</v>
          </cell>
          <cell r="N296">
            <v>0</v>
          </cell>
          <cell r="O296">
            <v>2049</v>
          </cell>
          <cell r="P296">
            <v>1</v>
          </cell>
          <cell r="Q296" t="b">
            <v>0</v>
          </cell>
          <cell r="S296" t="str">
            <v>402009</v>
          </cell>
          <cell r="T296" t="str">
            <v>402009FALSE</v>
          </cell>
          <cell r="U296">
            <v>2049</v>
          </cell>
        </row>
        <row r="297">
          <cell r="A297" t="str">
            <v>C-2.2 kanalivõrk uus - Õpetajate Heinamaa, Seminari</v>
          </cell>
          <cell r="B297">
            <v>0</v>
          </cell>
          <cell r="C297">
            <v>7.9999999999999984E-3</v>
          </cell>
          <cell r="D297" t="str">
            <v>Rakvere</v>
          </cell>
          <cell r="E297">
            <v>0</v>
          </cell>
          <cell r="F297">
            <v>0</v>
          </cell>
          <cell r="G297">
            <v>40</v>
          </cell>
          <cell r="H297">
            <v>0</v>
          </cell>
          <cell r="I297">
            <v>10</v>
          </cell>
          <cell r="J297">
            <v>2009</v>
          </cell>
          <cell r="K297">
            <v>0</v>
          </cell>
          <cell r="L297">
            <v>0</v>
          </cell>
          <cell r="M297">
            <v>2009</v>
          </cell>
          <cell r="N297">
            <v>0</v>
          </cell>
          <cell r="O297">
            <v>2049</v>
          </cell>
          <cell r="P297">
            <v>1</v>
          </cell>
          <cell r="Q297" t="b">
            <v>0</v>
          </cell>
          <cell r="S297" t="str">
            <v>402009</v>
          </cell>
          <cell r="T297" t="str">
            <v>402009FALSE</v>
          </cell>
          <cell r="U297">
            <v>2049</v>
          </cell>
        </row>
        <row r="298">
          <cell r="A298" t="str">
            <v>C-2.3 kanalivõrk uus - Kurikaküla, Paemurru</v>
          </cell>
          <cell r="B298">
            <v>0</v>
          </cell>
          <cell r="C298">
            <v>7.9999999999999984E-3</v>
          </cell>
          <cell r="D298" t="str">
            <v>Rakvere</v>
          </cell>
          <cell r="E298">
            <v>0</v>
          </cell>
          <cell r="F298">
            <v>0</v>
          </cell>
          <cell r="G298">
            <v>40</v>
          </cell>
          <cell r="H298">
            <v>0</v>
          </cell>
          <cell r="I298">
            <v>10</v>
          </cell>
          <cell r="J298">
            <v>2009</v>
          </cell>
          <cell r="K298">
            <v>0</v>
          </cell>
          <cell r="L298">
            <v>0</v>
          </cell>
          <cell r="M298">
            <v>2009</v>
          </cell>
          <cell r="N298">
            <v>0</v>
          </cell>
          <cell r="O298">
            <v>2049</v>
          </cell>
          <cell r="P298">
            <v>1</v>
          </cell>
          <cell r="Q298" t="b">
            <v>0</v>
          </cell>
          <cell r="S298" t="str">
            <v>402009</v>
          </cell>
          <cell r="T298" t="str">
            <v>402009FALSE</v>
          </cell>
          <cell r="U298">
            <v>2049</v>
          </cell>
        </row>
        <row r="299">
          <cell r="A299" t="str">
            <v>C-2.4 kanalivõrk uus - Linnuriik</v>
          </cell>
          <cell r="B299">
            <v>0</v>
          </cell>
          <cell r="C299">
            <v>7.9999999999999984E-3</v>
          </cell>
          <cell r="D299" t="str">
            <v>Rakvere</v>
          </cell>
          <cell r="E299">
            <v>0</v>
          </cell>
          <cell r="F299">
            <v>0</v>
          </cell>
          <cell r="G299">
            <v>40</v>
          </cell>
          <cell r="H299">
            <v>0</v>
          </cell>
          <cell r="I299">
            <v>10</v>
          </cell>
          <cell r="J299">
            <v>2009</v>
          </cell>
          <cell r="K299">
            <v>0</v>
          </cell>
          <cell r="L299">
            <v>0</v>
          </cell>
          <cell r="M299">
            <v>2009</v>
          </cell>
          <cell r="N299">
            <v>0</v>
          </cell>
          <cell r="O299">
            <v>2049</v>
          </cell>
          <cell r="P299">
            <v>1</v>
          </cell>
          <cell r="Q299" t="b">
            <v>0</v>
          </cell>
          <cell r="S299" t="str">
            <v>402009</v>
          </cell>
          <cell r="T299" t="str">
            <v>402009FALSE</v>
          </cell>
          <cell r="U299">
            <v>2049</v>
          </cell>
        </row>
        <row r="300">
          <cell r="A300" t="str">
            <v>C-2.5 kanalivõrk uus - Vanalinn, Südalinn</v>
          </cell>
          <cell r="B300">
            <v>0</v>
          </cell>
          <cell r="C300">
            <v>7.9999999999999984E-3</v>
          </cell>
          <cell r="D300" t="str">
            <v>Rakvere</v>
          </cell>
          <cell r="E300">
            <v>0</v>
          </cell>
          <cell r="F300">
            <v>0</v>
          </cell>
          <cell r="G300">
            <v>40</v>
          </cell>
          <cell r="H300">
            <v>0</v>
          </cell>
          <cell r="I300">
            <v>10</v>
          </cell>
          <cell r="J300">
            <v>2009</v>
          </cell>
          <cell r="K300">
            <v>0</v>
          </cell>
          <cell r="L300">
            <v>0</v>
          </cell>
          <cell r="M300">
            <v>2009</v>
          </cell>
          <cell r="N300">
            <v>0</v>
          </cell>
          <cell r="O300">
            <v>2049</v>
          </cell>
          <cell r="P300">
            <v>1</v>
          </cell>
          <cell r="Q300" t="b">
            <v>0</v>
          </cell>
          <cell r="S300" t="str">
            <v>402009</v>
          </cell>
          <cell r="T300" t="str">
            <v>402009FALSE</v>
          </cell>
          <cell r="U300">
            <v>2049</v>
          </cell>
        </row>
        <row r="301">
          <cell r="A301" t="str">
            <v>C-2.6 kanalivõrk uus - Mõisavälja, Lilleküla</v>
          </cell>
          <cell r="B301">
            <v>0</v>
          </cell>
          <cell r="C301">
            <v>7.9999999999999984E-3</v>
          </cell>
          <cell r="D301" t="str">
            <v>Rakvere</v>
          </cell>
          <cell r="E301">
            <v>0</v>
          </cell>
          <cell r="F301">
            <v>0</v>
          </cell>
          <cell r="G301">
            <v>40</v>
          </cell>
          <cell r="H301">
            <v>0</v>
          </cell>
          <cell r="I301">
            <v>10</v>
          </cell>
          <cell r="J301">
            <v>2009</v>
          </cell>
          <cell r="K301">
            <v>0</v>
          </cell>
          <cell r="L301">
            <v>0</v>
          </cell>
          <cell r="M301">
            <v>2009</v>
          </cell>
          <cell r="N301">
            <v>0</v>
          </cell>
          <cell r="O301">
            <v>2049</v>
          </cell>
          <cell r="P301">
            <v>1</v>
          </cell>
          <cell r="Q301" t="b">
            <v>0</v>
          </cell>
          <cell r="S301" t="str">
            <v>402009</v>
          </cell>
          <cell r="T301" t="str">
            <v>402009FALSE</v>
          </cell>
          <cell r="U301">
            <v>2049</v>
          </cell>
        </row>
        <row r="302">
          <cell r="A302" t="str">
            <v>C-2.7 kanalivõrk uus - Lennuvälja, Roodevälja</v>
          </cell>
          <cell r="B302">
            <v>0</v>
          </cell>
          <cell r="C302">
            <v>7.9999999999999984E-3</v>
          </cell>
          <cell r="D302" t="str">
            <v>Rakvere</v>
          </cell>
          <cell r="E302">
            <v>0</v>
          </cell>
          <cell r="F302">
            <v>0</v>
          </cell>
          <cell r="G302">
            <v>40</v>
          </cell>
          <cell r="H302">
            <v>0</v>
          </cell>
          <cell r="I302">
            <v>10</v>
          </cell>
          <cell r="J302">
            <v>2009</v>
          </cell>
          <cell r="K302">
            <v>0</v>
          </cell>
          <cell r="L302">
            <v>0</v>
          </cell>
          <cell r="M302">
            <v>2009</v>
          </cell>
          <cell r="N302">
            <v>0</v>
          </cell>
          <cell r="O302">
            <v>2049</v>
          </cell>
          <cell r="P302">
            <v>1</v>
          </cell>
          <cell r="Q302" t="b">
            <v>0</v>
          </cell>
          <cell r="S302" t="str">
            <v>402009</v>
          </cell>
          <cell r="T302" t="str">
            <v>402009FALSE</v>
          </cell>
          <cell r="U302">
            <v>2049</v>
          </cell>
        </row>
        <row r="303">
          <cell r="A303" t="str">
            <v>C-2.8 kanalivõrk uus - Vallimäe, Tammiku, Taaravainu</v>
          </cell>
          <cell r="B303">
            <v>0</v>
          </cell>
          <cell r="C303">
            <v>7.9999999999999984E-3</v>
          </cell>
          <cell r="D303" t="str">
            <v>Rakvere</v>
          </cell>
          <cell r="E303">
            <v>0</v>
          </cell>
          <cell r="F303">
            <v>0</v>
          </cell>
          <cell r="G303">
            <v>40</v>
          </cell>
          <cell r="H303">
            <v>0</v>
          </cell>
          <cell r="I303">
            <v>10</v>
          </cell>
          <cell r="J303">
            <v>2009</v>
          </cell>
          <cell r="K303">
            <v>0</v>
          </cell>
          <cell r="L303">
            <v>0</v>
          </cell>
          <cell r="M303">
            <v>2009</v>
          </cell>
          <cell r="N303">
            <v>0</v>
          </cell>
          <cell r="O303">
            <v>2049</v>
          </cell>
          <cell r="P303">
            <v>1</v>
          </cell>
          <cell r="Q303" t="b">
            <v>0</v>
          </cell>
          <cell r="S303" t="str">
            <v>402009</v>
          </cell>
          <cell r="T303" t="str">
            <v>402009FALSE</v>
          </cell>
          <cell r="U303">
            <v>2049</v>
          </cell>
        </row>
        <row r="304">
          <cell r="A304" t="str">
            <v>C-2.9 kanalivõrk uus - J. Kunderi (Rahu-Laskeraja)</v>
          </cell>
          <cell r="B304">
            <v>0</v>
          </cell>
          <cell r="C304">
            <v>7.9999999999999984E-3</v>
          </cell>
          <cell r="D304" t="str">
            <v>Rakvere</v>
          </cell>
          <cell r="E304">
            <v>0</v>
          </cell>
          <cell r="F304">
            <v>0</v>
          </cell>
          <cell r="G304">
            <v>40</v>
          </cell>
          <cell r="H304">
            <v>0</v>
          </cell>
          <cell r="I304">
            <v>10</v>
          </cell>
          <cell r="J304">
            <v>2009</v>
          </cell>
          <cell r="K304">
            <v>0</v>
          </cell>
          <cell r="L304">
            <v>0</v>
          </cell>
          <cell r="M304">
            <v>2009</v>
          </cell>
          <cell r="N304">
            <v>0</v>
          </cell>
          <cell r="O304">
            <v>2049</v>
          </cell>
          <cell r="P304">
            <v>1</v>
          </cell>
          <cell r="Q304" t="b">
            <v>0</v>
          </cell>
          <cell r="S304" t="str">
            <v>402009</v>
          </cell>
          <cell r="T304" t="str">
            <v>402009FALSE</v>
          </cell>
          <cell r="U304">
            <v>2049</v>
          </cell>
        </row>
        <row r="305">
          <cell r="A305" t="str">
            <v>C-2.10 kanalivõrk uus - Narva tn.</v>
          </cell>
          <cell r="B305">
            <v>0</v>
          </cell>
          <cell r="C305">
            <v>7.9999999999999984E-3</v>
          </cell>
          <cell r="D305" t="str">
            <v>Rakvere</v>
          </cell>
          <cell r="E305">
            <v>0</v>
          </cell>
          <cell r="F305">
            <v>0</v>
          </cell>
          <cell r="G305">
            <v>40</v>
          </cell>
          <cell r="H305">
            <v>0</v>
          </cell>
          <cell r="I305">
            <v>10</v>
          </cell>
          <cell r="J305">
            <v>2009</v>
          </cell>
          <cell r="K305">
            <v>0</v>
          </cell>
          <cell r="L305">
            <v>0</v>
          </cell>
          <cell r="M305">
            <v>2009</v>
          </cell>
          <cell r="N305">
            <v>0</v>
          </cell>
          <cell r="O305">
            <v>2049</v>
          </cell>
          <cell r="P305">
            <v>1</v>
          </cell>
          <cell r="Q305" t="b">
            <v>0</v>
          </cell>
          <cell r="S305" t="str">
            <v>402009</v>
          </cell>
          <cell r="T305" t="str">
            <v>402009FALSE</v>
          </cell>
          <cell r="U305">
            <v>2049</v>
          </cell>
        </row>
        <row r="306">
          <cell r="A306" t="str">
            <v>C-4.1 pumpla, kanal - KPJ-Narva 2</v>
          </cell>
          <cell r="B306">
            <v>0</v>
          </cell>
          <cell r="C306">
            <v>7.9999999999999984E-3</v>
          </cell>
          <cell r="D306" t="str">
            <v>Rakvere</v>
          </cell>
          <cell r="E306">
            <v>0</v>
          </cell>
          <cell r="F306">
            <v>0</v>
          </cell>
          <cell r="G306">
            <v>40</v>
          </cell>
          <cell r="H306">
            <v>0</v>
          </cell>
          <cell r="I306">
            <v>10</v>
          </cell>
          <cell r="J306">
            <v>2009</v>
          </cell>
          <cell r="K306">
            <v>0</v>
          </cell>
          <cell r="L306">
            <v>0</v>
          </cell>
          <cell r="M306">
            <v>2009</v>
          </cell>
          <cell r="N306">
            <v>0</v>
          </cell>
          <cell r="O306">
            <v>2049</v>
          </cell>
          <cell r="P306">
            <v>1</v>
          </cell>
          <cell r="Q306" t="b">
            <v>0</v>
          </cell>
          <cell r="S306" t="str">
            <v>402009</v>
          </cell>
          <cell r="T306" t="str">
            <v>402009FALSE</v>
          </cell>
          <cell r="U306">
            <v>2049</v>
          </cell>
        </row>
        <row r="307">
          <cell r="A307" t="str">
            <v>C-4.2 pumpla, kanal - KPJ-Kunderi</v>
          </cell>
          <cell r="B307">
            <v>0</v>
          </cell>
          <cell r="C307">
            <v>7.9999999999999984E-3</v>
          </cell>
          <cell r="D307" t="str">
            <v>Rakvere</v>
          </cell>
          <cell r="E307">
            <v>0</v>
          </cell>
          <cell r="F307">
            <v>0</v>
          </cell>
          <cell r="G307">
            <v>40</v>
          </cell>
          <cell r="H307">
            <v>0</v>
          </cell>
          <cell r="I307">
            <v>10</v>
          </cell>
          <cell r="J307">
            <v>2009</v>
          </cell>
          <cell r="K307">
            <v>0</v>
          </cell>
          <cell r="L307">
            <v>0</v>
          </cell>
          <cell r="M307">
            <v>2009</v>
          </cell>
          <cell r="N307">
            <v>0</v>
          </cell>
          <cell r="O307">
            <v>2049</v>
          </cell>
          <cell r="P307">
            <v>1</v>
          </cell>
          <cell r="Q307" t="b">
            <v>0</v>
          </cell>
          <cell r="S307" t="str">
            <v>402009</v>
          </cell>
          <cell r="T307" t="str">
            <v>402009FALSE</v>
          </cell>
          <cell r="U307">
            <v>2049</v>
          </cell>
        </row>
        <row r="308">
          <cell r="A308" t="str">
            <v>E-1. Lahkvoolse sademevee kanalisatsiooni rajamine</v>
          </cell>
          <cell r="B308">
            <v>0</v>
          </cell>
          <cell r="C308">
            <v>7.9999999999999984E-3</v>
          </cell>
          <cell r="D308" t="str">
            <v>Rakvere</v>
          </cell>
          <cell r="E308">
            <v>0</v>
          </cell>
          <cell r="F308">
            <v>0</v>
          </cell>
          <cell r="G308">
            <v>40</v>
          </cell>
          <cell r="H308">
            <v>0</v>
          </cell>
          <cell r="I308">
            <v>10</v>
          </cell>
          <cell r="J308">
            <v>2009</v>
          </cell>
          <cell r="K308">
            <v>0</v>
          </cell>
          <cell r="L308">
            <v>0</v>
          </cell>
          <cell r="M308">
            <v>2009</v>
          </cell>
          <cell r="N308">
            <v>0</v>
          </cell>
          <cell r="O308">
            <v>2049</v>
          </cell>
          <cell r="P308">
            <v>1</v>
          </cell>
          <cell r="Q308" t="b">
            <v>1</v>
          </cell>
          <cell r="S308" t="str">
            <v>402009</v>
          </cell>
          <cell r="T308" t="str">
            <v>402009TRUE</v>
          </cell>
          <cell r="U308">
            <v>2049</v>
          </cell>
        </row>
        <row r="309">
          <cell r="A309" t="str">
            <v>E-2. Sademevee puhastite rajamine</v>
          </cell>
          <cell r="B309">
            <v>0</v>
          </cell>
          <cell r="C309">
            <v>7.9999999999999984E-3</v>
          </cell>
          <cell r="D309" t="str">
            <v>Rakvere</v>
          </cell>
          <cell r="E309">
            <v>0</v>
          </cell>
          <cell r="F309">
            <v>0</v>
          </cell>
          <cell r="G309">
            <v>40</v>
          </cell>
          <cell r="H309">
            <v>0</v>
          </cell>
          <cell r="I309">
            <v>10</v>
          </cell>
          <cell r="J309">
            <v>2009</v>
          </cell>
          <cell r="K309">
            <v>0</v>
          </cell>
          <cell r="L309">
            <v>0</v>
          </cell>
          <cell r="M309">
            <v>2009</v>
          </cell>
          <cell r="N309">
            <v>0</v>
          </cell>
          <cell r="O309">
            <v>2049</v>
          </cell>
          <cell r="P309">
            <v>1</v>
          </cell>
          <cell r="Q309" t="b">
            <v>1</v>
          </cell>
          <cell r="S309" t="str">
            <v>402009</v>
          </cell>
          <cell r="T309" t="str">
            <v>402009TRUE</v>
          </cell>
          <cell r="U309">
            <v>2049</v>
          </cell>
        </row>
        <row r="310">
          <cell r="A310" t="str">
            <v>RVP - D-1.1 (Eeltöötlus-esmase töötlemise hoone)</v>
          </cell>
          <cell r="B310">
            <v>0</v>
          </cell>
          <cell r="C310">
            <v>7.9999999999999984E-3</v>
          </cell>
          <cell r="D310" t="str">
            <v>Rakvere</v>
          </cell>
          <cell r="E310">
            <v>0</v>
          </cell>
          <cell r="F310">
            <v>0</v>
          </cell>
          <cell r="G310">
            <v>40</v>
          </cell>
          <cell r="H310">
            <v>0</v>
          </cell>
          <cell r="I310">
            <v>10</v>
          </cell>
          <cell r="J310">
            <v>2009</v>
          </cell>
          <cell r="K310">
            <v>0</v>
          </cell>
          <cell r="L310">
            <v>0</v>
          </cell>
          <cell r="M310">
            <v>2009</v>
          </cell>
          <cell r="N310">
            <v>0</v>
          </cell>
          <cell r="O310">
            <v>2049</v>
          </cell>
          <cell r="P310">
            <v>1</v>
          </cell>
          <cell r="Q310" t="b">
            <v>0</v>
          </cell>
          <cell r="S310" t="str">
            <v>402009</v>
          </cell>
          <cell r="T310" t="str">
            <v>402009FALSE</v>
          </cell>
          <cell r="U310">
            <v>2049</v>
          </cell>
        </row>
        <row r="311">
          <cell r="A311" t="str">
            <v>RVP - D-1.2 (Eelsetiti pumbahoone)</v>
          </cell>
          <cell r="B311">
            <v>0</v>
          </cell>
          <cell r="C311">
            <v>7.9999999999999984E-3</v>
          </cell>
          <cell r="D311" t="str">
            <v>Rakvere</v>
          </cell>
          <cell r="E311">
            <v>0</v>
          </cell>
          <cell r="F311">
            <v>0</v>
          </cell>
          <cell r="G311">
            <v>40</v>
          </cell>
          <cell r="H311">
            <v>0</v>
          </cell>
          <cell r="I311">
            <v>10</v>
          </cell>
          <cell r="J311">
            <v>2009</v>
          </cell>
          <cell r="K311">
            <v>0</v>
          </cell>
          <cell r="L311">
            <v>0</v>
          </cell>
          <cell r="M311">
            <v>2009</v>
          </cell>
          <cell r="N311">
            <v>0</v>
          </cell>
          <cell r="O311">
            <v>2049</v>
          </cell>
          <cell r="P311">
            <v>1</v>
          </cell>
          <cell r="Q311" t="b">
            <v>0</v>
          </cell>
          <cell r="S311" t="str">
            <v>402009</v>
          </cell>
          <cell r="T311" t="str">
            <v>402009FALSE</v>
          </cell>
          <cell r="U311">
            <v>2049</v>
          </cell>
        </row>
        <row r="312">
          <cell r="A312" t="str">
            <v>RVP - D-1.3 (Mudatihendajate pumbahoone)</v>
          </cell>
          <cell r="B312">
            <v>0</v>
          </cell>
          <cell r="C312">
            <v>7.9999999999999984E-3</v>
          </cell>
          <cell r="D312" t="str">
            <v>Rakvere</v>
          </cell>
          <cell r="E312">
            <v>0</v>
          </cell>
          <cell r="F312">
            <v>0</v>
          </cell>
          <cell r="G312">
            <v>40</v>
          </cell>
          <cell r="H312">
            <v>0</v>
          </cell>
          <cell r="I312">
            <v>10</v>
          </cell>
          <cell r="J312">
            <v>2009</v>
          </cell>
          <cell r="K312">
            <v>0</v>
          </cell>
          <cell r="L312">
            <v>0</v>
          </cell>
          <cell r="M312">
            <v>2009</v>
          </cell>
          <cell r="N312">
            <v>0</v>
          </cell>
          <cell r="O312">
            <v>2049</v>
          </cell>
          <cell r="P312">
            <v>1</v>
          </cell>
          <cell r="Q312" t="b">
            <v>0</v>
          </cell>
          <cell r="S312" t="str">
            <v>402009</v>
          </cell>
          <cell r="T312" t="str">
            <v>402009FALSE</v>
          </cell>
          <cell r="U312">
            <v>2049</v>
          </cell>
        </row>
        <row r="313">
          <cell r="A313" t="str">
            <v>RVP - D-1.4 (Bioloogiline töötlus-puhurite hoone)</v>
          </cell>
          <cell r="B313">
            <v>0</v>
          </cell>
          <cell r="C313">
            <v>7.9999999999999984E-3</v>
          </cell>
          <cell r="D313" t="str">
            <v>Rakvere</v>
          </cell>
          <cell r="E313">
            <v>0</v>
          </cell>
          <cell r="F313">
            <v>0</v>
          </cell>
          <cell r="G313">
            <v>40</v>
          </cell>
          <cell r="H313">
            <v>0</v>
          </cell>
          <cell r="I313">
            <v>10</v>
          </cell>
          <cell r="J313">
            <v>2009</v>
          </cell>
          <cell r="K313">
            <v>0</v>
          </cell>
          <cell r="L313">
            <v>0</v>
          </cell>
          <cell r="M313">
            <v>2009</v>
          </cell>
          <cell r="N313">
            <v>0</v>
          </cell>
          <cell r="O313">
            <v>2049</v>
          </cell>
          <cell r="P313">
            <v>1</v>
          </cell>
          <cell r="Q313" t="b">
            <v>0</v>
          </cell>
          <cell r="S313" t="str">
            <v>402009</v>
          </cell>
          <cell r="T313" t="str">
            <v>402009FALSE</v>
          </cell>
          <cell r="U313">
            <v>2049</v>
          </cell>
        </row>
        <row r="314">
          <cell r="A314" t="str">
            <v>RVP - D-1.5 (Seadmete maksumus)</v>
          </cell>
          <cell r="B314">
            <v>0</v>
          </cell>
          <cell r="C314">
            <v>7.9999999999999984E-3</v>
          </cell>
          <cell r="D314" t="str">
            <v>Rakvere</v>
          </cell>
          <cell r="E314">
            <v>0</v>
          </cell>
          <cell r="F314">
            <v>0</v>
          </cell>
          <cell r="G314">
            <v>40</v>
          </cell>
          <cell r="H314">
            <v>0</v>
          </cell>
          <cell r="I314">
            <v>10</v>
          </cell>
          <cell r="J314">
            <v>2009</v>
          </cell>
          <cell r="K314">
            <v>0</v>
          </cell>
          <cell r="L314">
            <v>0</v>
          </cell>
          <cell r="M314">
            <v>2009</v>
          </cell>
          <cell r="N314">
            <v>0</v>
          </cell>
          <cell r="O314">
            <v>2049</v>
          </cell>
          <cell r="P314">
            <v>1</v>
          </cell>
          <cell r="Q314" t="b">
            <v>0</v>
          </cell>
          <cell r="S314" t="str">
            <v>402009</v>
          </cell>
          <cell r="T314" t="str">
            <v>402009FALSE</v>
          </cell>
          <cell r="U314">
            <v>2049</v>
          </cell>
        </row>
        <row r="315">
          <cell r="A315" t="str">
            <v>RVP - F. Rajatiste hoolduse seadmete hankimine (puhastusauto)</v>
          </cell>
          <cell r="B315">
            <v>0</v>
          </cell>
          <cell r="C315">
            <v>7.9999999999999984E-3</v>
          </cell>
          <cell r="D315" t="str">
            <v>Rakvere</v>
          </cell>
          <cell r="E315">
            <v>0</v>
          </cell>
          <cell r="F315">
            <v>0</v>
          </cell>
          <cell r="G315">
            <v>40</v>
          </cell>
          <cell r="H315">
            <v>0</v>
          </cell>
          <cell r="I315">
            <v>10</v>
          </cell>
          <cell r="J315">
            <v>2009</v>
          </cell>
          <cell r="K315">
            <v>0</v>
          </cell>
          <cell r="L315">
            <v>0</v>
          </cell>
          <cell r="M315">
            <v>2009</v>
          </cell>
          <cell r="N315">
            <v>0</v>
          </cell>
          <cell r="O315">
            <v>2049</v>
          </cell>
          <cell r="P315">
            <v>1</v>
          </cell>
          <cell r="Q315" t="b">
            <v>0</v>
          </cell>
          <cell r="S315" t="str">
            <v>402009</v>
          </cell>
          <cell r="T315" t="str">
            <v>402009FALSE</v>
          </cell>
          <cell r="U315">
            <v>2049</v>
          </cell>
        </row>
        <row r="316">
          <cell r="A316" t="str">
            <v>Sõmeru B-1. Veevõrgu rekonstrueerimine</v>
          </cell>
          <cell r="B316" t="e">
            <v>#REF!</v>
          </cell>
          <cell r="C316">
            <v>7.9999999999999984E-3</v>
          </cell>
          <cell r="D316" t="str">
            <v>Rakvere</v>
          </cell>
          <cell r="E316">
            <v>0</v>
          </cell>
          <cell r="F316">
            <v>0</v>
          </cell>
          <cell r="G316">
            <v>40</v>
          </cell>
          <cell r="H316">
            <v>0</v>
          </cell>
          <cell r="I316">
            <v>10</v>
          </cell>
          <cell r="J316">
            <v>2009</v>
          </cell>
          <cell r="K316">
            <v>0</v>
          </cell>
          <cell r="L316">
            <v>0</v>
          </cell>
          <cell r="M316">
            <v>2009</v>
          </cell>
          <cell r="N316">
            <v>0</v>
          </cell>
          <cell r="O316">
            <v>2049</v>
          </cell>
          <cell r="P316">
            <v>1</v>
          </cell>
          <cell r="Q316" t="b">
            <v>0</v>
          </cell>
          <cell r="S316" t="str">
            <v>402009</v>
          </cell>
          <cell r="T316" t="str">
            <v>402009FALSE</v>
          </cell>
          <cell r="U316">
            <v>2049</v>
          </cell>
        </row>
        <row r="317">
          <cell r="A317" t="str">
            <v>Sõmeru B-2. Veevõrgu rajamine</v>
          </cell>
          <cell r="B317" t="e">
            <v>#REF!</v>
          </cell>
          <cell r="C317">
            <v>7.9999999999999984E-3</v>
          </cell>
          <cell r="D317" t="str">
            <v>Rakvere</v>
          </cell>
          <cell r="E317">
            <v>0</v>
          </cell>
          <cell r="F317">
            <v>0</v>
          </cell>
          <cell r="G317">
            <v>40</v>
          </cell>
          <cell r="H317">
            <v>0</v>
          </cell>
          <cell r="I317">
            <v>10</v>
          </cell>
          <cell r="J317">
            <v>2009</v>
          </cell>
          <cell r="K317">
            <v>0</v>
          </cell>
          <cell r="L317">
            <v>0</v>
          </cell>
          <cell r="M317">
            <v>2009</v>
          </cell>
          <cell r="N317">
            <v>0</v>
          </cell>
          <cell r="O317">
            <v>2049</v>
          </cell>
          <cell r="P317">
            <v>1</v>
          </cell>
          <cell r="Q317" t="b">
            <v>0</v>
          </cell>
          <cell r="S317" t="str">
            <v>402009</v>
          </cell>
          <cell r="T317" t="str">
            <v>402009FALSE</v>
          </cell>
          <cell r="U317">
            <v>2049</v>
          </cell>
        </row>
        <row r="318">
          <cell r="A318" t="str">
            <v>Sõmeru A-1. Puurkaevu pumpla PK-1 ümberehitus reservpumplaks</v>
          </cell>
          <cell r="B318" t="e">
            <v>#REF!</v>
          </cell>
          <cell r="C318">
            <v>7.9999999999999984E-3</v>
          </cell>
          <cell r="D318" t="str">
            <v>Rakvere</v>
          </cell>
          <cell r="E318">
            <v>0</v>
          </cell>
          <cell r="F318">
            <v>0</v>
          </cell>
          <cell r="G318">
            <v>40</v>
          </cell>
          <cell r="H318">
            <v>0</v>
          </cell>
          <cell r="I318">
            <v>10</v>
          </cell>
          <cell r="J318">
            <v>2009</v>
          </cell>
          <cell r="K318">
            <v>0</v>
          </cell>
          <cell r="L318">
            <v>0</v>
          </cell>
          <cell r="M318">
            <v>2009</v>
          </cell>
          <cell r="N318">
            <v>0</v>
          </cell>
          <cell r="O318">
            <v>2049</v>
          </cell>
          <cell r="P318">
            <v>1</v>
          </cell>
          <cell r="Q318" t="b">
            <v>0</v>
          </cell>
          <cell r="S318" t="str">
            <v>402009</v>
          </cell>
          <cell r="T318" t="str">
            <v>402009FALSE</v>
          </cell>
          <cell r="U318">
            <v>2049</v>
          </cell>
        </row>
        <row r="319">
          <cell r="A319" t="str">
            <v>Sõmeru C-1. Kanalisatsioonitorustike rekonstrueerimine</v>
          </cell>
          <cell r="B319">
            <v>0</v>
          </cell>
          <cell r="C319">
            <v>7.9999999999999984E-3</v>
          </cell>
          <cell r="D319" t="str">
            <v>Rakvere</v>
          </cell>
          <cell r="E319">
            <v>0</v>
          </cell>
          <cell r="F319">
            <v>0</v>
          </cell>
          <cell r="G319">
            <v>40</v>
          </cell>
          <cell r="H319">
            <v>0</v>
          </cell>
          <cell r="I319">
            <v>10</v>
          </cell>
          <cell r="J319">
            <v>2009</v>
          </cell>
          <cell r="K319">
            <v>0</v>
          </cell>
          <cell r="L319">
            <v>0</v>
          </cell>
          <cell r="M319">
            <v>2009</v>
          </cell>
          <cell r="N319">
            <v>0</v>
          </cell>
          <cell r="O319">
            <v>2049</v>
          </cell>
          <cell r="P319">
            <v>1</v>
          </cell>
          <cell r="Q319" t="b">
            <v>0</v>
          </cell>
          <cell r="S319" t="str">
            <v>402009</v>
          </cell>
          <cell r="T319" t="str">
            <v>402009FALSE</v>
          </cell>
          <cell r="U319">
            <v>2049</v>
          </cell>
        </row>
        <row r="320">
          <cell r="A320" t="str">
            <v>Sõmeru C-3. Reoveepumplate rekonstrueerimine</v>
          </cell>
          <cell r="B320">
            <v>0</v>
          </cell>
          <cell r="C320">
            <v>7.9999999999999984E-3</v>
          </cell>
          <cell r="D320" t="str">
            <v>Rakvere</v>
          </cell>
          <cell r="E320">
            <v>0</v>
          </cell>
          <cell r="F320">
            <v>0</v>
          </cell>
          <cell r="G320">
            <v>40</v>
          </cell>
          <cell r="H320">
            <v>0</v>
          </cell>
          <cell r="I320">
            <v>10</v>
          </cell>
          <cell r="J320">
            <v>2009</v>
          </cell>
          <cell r="K320">
            <v>0</v>
          </cell>
          <cell r="L320">
            <v>0</v>
          </cell>
          <cell r="M320">
            <v>2009</v>
          </cell>
          <cell r="N320">
            <v>0</v>
          </cell>
          <cell r="O320">
            <v>2049</v>
          </cell>
          <cell r="P320">
            <v>1</v>
          </cell>
          <cell r="Q320" t="b">
            <v>0</v>
          </cell>
          <cell r="S320" t="str">
            <v>402009</v>
          </cell>
          <cell r="T320" t="str">
            <v>402009FALSE</v>
          </cell>
          <cell r="U320">
            <v>2049</v>
          </cell>
        </row>
        <row r="321">
          <cell r="A321" t="str">
            <v>Sõmeru C-2. Kanalisatsioonitorustike rajamine</v>
          </cell>
          <cell r="B321">
            <v>0</v>
          </cell>
          <cell r="C321">
            <v>7.9999999999999984E-3</v>
          </cell>
          <cell r="D321" t="str">
            <v>Rakvere</v>
          </cell>
          <cell r="E321">
            <v>0</v>
          </cell>
          <cell r="F321">
            <v>0</v>
          </cell>
          <cell r="G321">
            <v>40</v>
          </cell>
          <cell r="H321">
            <v>0</v>
          </cell>
          <cell r="I321">
            <v>10</v>
          </cell>
          <cell r="J321">
            <v>2009</v>
          </cell>
          <cell r="K321">
            <v>0</v>
          </cell>
          <cell r="L321">
            <v>0</v>
          </cell>
          <cell r="M321">
            <v>2009</v>
          </cell>
          <cell r="N321">
            <v>0</v>
          </cell>
          <cell r="O321">
            <v>2049</v>
          </cell>
          <cell r="P321">
            <v>1</v>
          </cell>
          <cell r="Q321" t="b">
            <v>0</v>
          </cell>
          <cell r="S321" t="str">
            <v>402009</v>
          </cell>
          <cell r="T321" t="str">
            <v>402009FALSE</v>
          </cell>
          <cell r="U321">
            <v>2049</v>
          </cell>
        </row>
        <row r="322">
          <cell r="A322" t="str">
            <v>Sõmeru C-4. Reoveepumplate rajamine</v>
          </cell>
          <cell r="B322">
            <v>0</v>
          </cell>
          <cell r="C322">
            <v>7.9999999999999984E-3</v>
          </cell>
          <cell r="D322" t="str">
            <v>Rakvere</v>
          </cell>
          <cell r="E322">
            <v>0</v>
          </cell>
          <cell r="F322">
            <v>0</v>
          </cell>
          <cell r="G322">
            <v>40</v>
          </cell>
          <cell r="H322">
            <v>0</v>
          </cell>
          <cell r="I322">
            <v>10</v>
          </cell>
          <cell r="J322">
            <v>2009</v>
          </cell>
          <cell r="K322">
            <v>0</v>
          </cell>
          <cell r="L322">
            <v>0</v>
          </cell>
          <cell r="M322">
            <v>2009</v>
          </cell>
          <cell r="N322">
            <v>0</v>
          </cell>
          <cell r="O322">
            <v>2049</v>
          </cell>
          <cell r="P322">
            <v>1</v>
          </cell>
          <cell r="Q322" t="b">
            <v>0</v>
          </cell>
          <cell r="S322" t="str">
            <v>402009</v>
          </cell>
          <cell r="T322" t="str">
            <v>402009FALSE</v>
          </cell>
          <cell r="U322">
            <v>2049</v>
          </cell>
        </row>
        <row r="323">
          <cell r="A323" t="str">
            <v>Näpi B-1. Veevõrgu rekonstrueerimine</v>
          </cell>
          <cell r="B323">
            <v>0</v>
          </cell>
          <cell r="C323">
            <v>7.9999999999999984E-3</v>
          </cell>
          <cell r="D323" t="str">
            <v>Rakvere</v>
          </cell>
          <cell r="E323">
            <v>0</v>
          </cell>
          <cell r="F323">
            <v>0</v>
          </cell>
          <cell r="G323">
            <v>40</v>
          </cell>
          <cell r="H323">
            <v>0</v>
          </cell>
          <cell r="I323">
            <v>10</v>
          </cell>
          <cell r="J323">
            <v>2009</v>
          </cell>
          <cell r="K323">
            <v>0</v>
          </cell>
          <cell r="L323">
            <v>0</v>
          </cell>
          <cell r="M323">
            <v>2009</v>
          </cell>
          <cell r="N323">
            <v>0</v>
          </cell>
          <cell r="O323">
            <v>2049</v>
          </cell>
          <cell r="P323">
            <v>1</v>
          </cell>
          <cell r="Q323" t="b">
            <v>0</v>
          </cell>
          <cell r="S323" t="str">
            <v>402009</v>
          </cell>
          <cell r="T323" t="str">
            <v>402009FALSE</v>
          </cell>
          <cell r="U323">
            <v>2049</v>
          </cell>
        </row>
        <row r="324">
          <cell r="A324" t="str">
            <v>Näpi A-2. Puurkaevpumpla PK-Keskuse tamponeerimine</v>
          </cell>
          <cell r="B324">
            <v>0</v>
          </cell>
          <cell r="C324">
            <v>7.9999999999999984E-3</v>
          </cell>
          <cell r="D324" t="str">
            <v>Rakvere</v>
          </cell>
          <cell r="E324">
            <v>0</v>
          </cell>
          <cell r="F324">
            <v>0</v>
          </cell>
          <cell r="G324">
            <v>40</v>
          </cell>
          <cell r="H324">
            <v>0</v>
          </cell>
          <cell r="I324">
            <v>10</v>
          </cell>
          <cell r="J324">
            <v>2009</v>
          </cell>
          <cell r="K324">
            <v>0</v>
          </cell>
          <cell r="L324">
            <v>0</v>
          </cell>
          <cell r="M324">
            <v>2009</v>
          </cell>
          <cell r="N324">
            <v>0</v>
          </cell>
          <cell r="O324">
            <v>2049</v>
          </cell>
          <cell r="P324">
            <v>1</v>
          </cell>
          <cell r="Q324" t="b">
            <v>0</v>
          </cell>
          <cell r="S324" t="str">
            <v>402009</v>
          </cell>
          <cell r="T324" t="str">
            <v>402009FALSE</v>
          </cell>
          <cell r="U324">
            <v>2049</v>
          </cell>
        </row>
        <row r="325">
          <cell r="A325" t="str">
            <v>Näpi B-2. Veevõrgu rajamine</v>
          </cell>
          <cell r="B325">
            <v>0</v>
          </cell>
          <cell r="C325">
            <v>7.9999999999999984E-3</v>
          </cell>
          <cell r="D325" t="str">
            <v>Rakvere</v>
          </cell>
          <cell r="E325">
            <v>0</v>
          </cell>
          <cell r="F325">
            <v>0</v>
          </cell>
          <cell r="G325">
            <v>40</v>
          </cell>
          <cell r="H325">
            <v>0</v>
          </cell>
          <cell r="I325">
            <v>10</v>
          </cell>
          <cell r="J325">
            <v>2009</v>
          </cell>
          <cell r="K325">
            <v>0</v>
          </cell>
          <cell r="L325">
            <v>0</v>
          </cell>
          <cell r="M325">
            <v>2009</v>
          </cell>
          <cell r="N325">
            <v>0</v>
          </cell>
          <cell r="O325">
            <v>2049</v>
          </cell>
          <cell r="P325">
            <v>1</v>
          </cell>
          <cell r="Q325" t="b">
            <v>0</v>
          </cell>
          <cell r="S325" t="str">
            <v>402009</v>
          </cell>
          <cell r="T325" t="str">
            <v>402009FALSE</v>
          </cell>
          <cell r="U325">
            <v>2049</v>
          </cell>
        </row>
        <row r="326">
          <cell r="A326" t="str">
            <v>Näpi C-1. Kanalisatsioonitorustike rekonstrueerimine</v>
          </cell>
          <cell r="B326">
            <v>0</v>
          </cell>
          <cell r="C326">
            <v>7.9999999999999984E-3</v>
          </cell>
          <cell r="D326" t="str">
            <v>Rakvere</v>
          </cell>
          <cell r="E326">
            <v>0</v>
          </cell>
          <cell r="F326">
            <v>0</v>
          </cell>
          <cell r="G326">
            <v>40</v>
          </cell>
          <cell r="H326">
            <v>0</v>
          </cell>
          <cell r="I326">
            <v>10</v>
          </cell>
          <cell r="J326">
            <v>2009</v>
          </cell>
          <cell r="K326">
            <v>0</v>
          </cell>
          <cell r="L326">
            <v>0</v>
          </cell>
          <cell r="M326">
            <v>2009</v>
          </cell>
          <cell r="N326">
            <v>0</v>
          </cell>
          <cell r="O326">
            <v>2049</v>
          </cell>
          <cell r="P326">
            <v>1</v>
          </cell>
          <cell r="Q326" t="b">
            <v>0</v>
          </cell>
          <cell r="S326" t="str">
            <v>402009</v>
          </cell>
          <cell r="T326" t="str">
            <v>402009FALSE</v>
          </cell>
          <cell r="U326">
            <v>2049</v>
          </cell>
        </row>
        <row r="327">
          <cell r="A327" t="str">
            <v>Näpi C-3. Reoveepumplate rekonstrueerimine</v>
          </cell>
          <cell r="B327">
            <v>0</v>
          </cell>
          <cell r="C327">
            <v>7.9999999999999984E-3</v>
          </cell>
          <cell r="D327" t="str">
            <v>Rakvere</v>
          </cell>
          <cell r="E327">
            <v>0</v>
          </cell>
          <cell r="F327">
            <v>0</v>
          </cell>
          <cell r="G327">
            <v>40</v>
          </cell>
          <cell r="H327">
            <v>0</v>
          </cell>
          <cell r="I327">
            <v>10</v>
          </cell>
          <cell r="J327">
            <v>2009</v>
          </cell>
          <cell r="K327">
            <v>0</v>
          </cell>
          <cell r="L327">
            <v>0</v>
          </cell>
          <cell r="M327">
            <v>2009</v>
          </cell>
          <cell r="N327">
            <v>0</v>
          </cell>
          <cell r="O327">
            <v>2049</v>
          </cell>
          <cell r="P327">
            <v>1</v>
          </cell>
          <cell r="Q327" t="b">
            <v>0</v>
          </cell>
          <cell r="S327" t="str">
            <v>402009</v>
          </cell>
          <cell r="T327" t="str">
            <v>402009FALSE</v>
          </cell>
          <cell r="U327">
            <v>2049</v>
          </cell>
        </row>
        <row r="328">
          <cell r="A328" t="str">
            <v>Näpi C-2. Kanalisatsioonitorustike rajamine</v>
          </cell>
          <cell r="B328">
            <v>0</v>
          </cell>
          <cell r="C328">
            <v>7.9999999999999984E-3</v>
          </cell>
          <cell r="D328" t="str">
            <v>Rakvere</v>
          </cell>
          <cell r="E328">
            <v>0</v>
          </cell>
          <cell r="F328">
            <v>0</v>
          </cell>
          <cell r="G328">
            <v>40</v>
          </cell>
          <cell r="H328">
            <v>0</v>
          </cell>
          <cell r="I328">
            <v>10</v>
          </cell>
          <cell r="J328">
            <v>2009</v>
          </cell>
          <cell r="K328">
            <v>0</v>
          </cell>
          <cell r="L328">
            <v>0</v>
          </cell>
          <cell r="M328">
            <v>2009</v>
          </cell>
          <cell r="N328">
            <v>0</v>
          </cell>
          <cell r="O328">
            <v>2049</v>
          </cell>
          <cell r="P328">
            <v>1</v>
          </cell>
          <cell r="Q328" t="b">
            <v>0</v>
          </cell>
          <cell r="S328" t="str">
            <v>402009</v>
          </cell>
          <cell r="T328" t="str">
            <v>402009FALSE</v>
          </cell>
          <cell r="U328">
            <v>2049</v>
          </cell>
        </row>
        <row r="329">
          <cell r="A329" t="str">
            <v>Näpi C-4. Reoveepumplate rajamine</v>
          </cell>
          <cell r="B329">
            <v>0</v>
          </cell>
          <cell r="C329">
            <v>7.9999999999999984E-3</v>
          </cell>
          <cell r="D329" t="str">
            <v>Rakvere</v>
          </cell>
          <cell r="E329">
            <v>0</v>
          </cell>
          <cell r="F329">
            <v>0</v>
          </cell>
          <cell r="G329">
            <v>40</v>
          </cell>
          <cell r="H329">
            <v>0</v>
          </cell>
          <cell r="I329">
            <v>10</v>
          </cell>
          <cell r="J329">
            <v>2009</v>
          </cell>
          <cell r="K329">
            <v>0</v>
          </cell>
          <cell r="L329">
            <v>0</v>
          </cell>
          <cell r="M329">
            <v>2009</v>
          </cell>
          <cell r="N329">
            <v>0</v>
          </cell>
          <cell r="O329">
            <v>2049</v>
          </cell>
          <cell r="P329">
            <v>1</v>
          </cell>
          <cell r="Q329" t="b">
            <v>0</v>
          </cell>
          <cell r="S329" t="str">
            <v>402009</v>
          </cell>
          <cell r="T329" t="str">
            <v>402009FALSE</v>
          </cell>
          <cell r="U329">
            <v>2049</v>
          </cell>
        </row>
        <row r="330">
          <cell r="A330" t="str">
            <v>Roodevälja B-2. Veevõrgu rajamine</v>
          </cell>
          <cell r="B330">
            <v>0</v>
          </cell>
          <cell r="C330">
            <v>7.9999999999999984E-3</v>
          </cell>
          <cell r="D330" t="str">
            <v>Rakvere</v>
          </cell>
          <cell r="E330">
            <v>0</v>
          </cell>
          <cell r="F330">
            <v>0</v>
          </cell>
          <cell r="G330">
            <v>40</v>
          </cell>
          <cell r="H330">
            <v>0</v>
          </cell>
          <cell r="I330">
            <v>10</v>
          </cell>
          <cell r="J330">
            <v>2009</v>
          </cell>
          <cell r="K330">
            <v>0</v>
          </cell>
          <cell r="L330">
            <v>0</v>
          </cell>
          <cell r="M330">
            <v>2009</v>
          </cell>
          <cell r="N330">
            <v>0</v>
          </cell>
          <cell r="O330">
            <v>2049</v>
          </cell>
          <cell r="P330">
            <v>1</v>
          </cell>
          <cell r="Q330" t="b">
            <v>0</v>
          </cell>
          <cell r="S330" t="str">
            <v>402009</v>
          </cell>
          <cell r="T330" t="str">
            <v>402009FALSE</v>
          </cell>
          <cell r="U330">
            <v>2049</v>
          </cell>
        </row>
        <row r="331">
          <cell r="A331" t="str">
            <v>Roodevälja C-2. Kanalisatsioonitorustike rajamine</v>
          </cell>
          <cell r="B331">
            <v>0</v>
          </cell>
          <cell r="C331">
            <v>7.9999999999999984E-3</v>
          </cell>
          <cell r="D331" t="str">
            <v>Rakvere</v>
          </cell>
          <cell r="E331">
            <v>0</v>
          </cell>
          <cell r="F331">
            <v>0</v>
          </cell>
          <cell r="G331">
            <v>40</v>
          </cell>
          <cell r="H331">
            <v>0</v>
          </cell>
          <cell r="I331">
            <v>10</v>
          </cell>
          <cell r="J331">
            <v>2009</v>
          </cell>
          <cell r="K331">
            <v>0</v>
          </cell>
          <cell r="L331">
            <v>0</v>
          </cell>
          <cell r="M331">
            <v>2009</v>
          </cell>
          <cell r="N331">
            <v>0</v>
          </cell>
          <cell r="O331">
            <v>2049</v>
          </cell>
          <cell r="P331">
            <v>1</v>
          </cell>
          <cell r="Q331" t="b">
            <v>0</v>
          </cell>
          <cell r="S331" t="str">
            <v>402009</v>
          </cell>
          <cell r="T331" t="str">
            <v>402009FALSE</v>
          </cell>
          <cell r="U331">
            <v>2049</v>
          </cell>
        </row>
        <row r="332">
          <cell r="A332" t="str">
            <v>Roodevälja C-4. Reoveepumplate rajamine</v>
          </cell>
          <cell r="B332">
            <v>0</v>
          </cell>
          <cell r="C332">
            <v>7.9999999999999984E-3</v>
          </cell>
          <cell r="D332" t="str">
            <v>Rakvere</v>
          </cell>
          <cell r="E332">
            <v>0</v>
          </cell>
          <cell r="F332">
            <v>0</v>
          </cell>
          <cell r="G332">
            <v>40</v>
          </cell>
          <cell r="H332">
            <v>0</v>
          </cell>
          <cell r="I332">
            <v>10</v>
          </cell>
          <cell r="J332">
            <v>2009</v>
          </cell>
          <cell r="K332">
            <v>0</v>
          </cell>
          <cell r="L332">
            <v>0</v>
          </cell>
          <cell r="M332">
            <v>2009</v>
          </cell>
          <cell r="N332">
            <v>0</v>
          </cell>
          <cell r="O332">
            <v>2049</v>
          </cell>
          <cell r="P332">
            <v>1</v>
          </cell>
          <cell r="Q332" t="b">
            <v>0</v>
          </cell>
          <cell r="S332" t="str">
            <v>402009</v>
          </cell>
          <cell r="T332" t="str">
            <v>402009FALSE</v>
          </cell>
          <cell r="U332">
            <v>2049</v>
          </cell>
        </row>
        <row r="333">
          <cell r="A333" t="str">
            <v>B-1.1 veevõrgu rek - Kondivalu, Lepiku</v>
          </cell>
          <cell r="B333">
            <v>657500</v>
          </cell>
          <cell r="C333">
            <v>8.0000000000000002E-3</v>
          </cell>
          <cell r="D333" t="str">
            <v>Rakvere</v>
          </cell>
          <cell r="E333">
            <v>0</v>
          </cell>
          <cell r="F333">
            <v>0</v>
          </cell>
          <cell r="G333">
            <v>15</v>
          </cell>
          <cell r="H333">
            <v>0</v>
          </cell>
          <cell r="I333">
            <v>0</v>
          </cell>
          <cell r="J333">
            <v>2024</v>
          </cell>
          <cell r="K333">
            <v>0</v>
          </cell>
          <cell r="L333">
            <v>0</v>
          </cell>
          <cell r="M333">
            <v>2009</v>
          </cell>
          <cell r="N333">
            <v>0</v>
          </cell>
          <cell r="O333">
            <v>2039</v>
          </cell>
          <cell r="P333">
            <v>1.462357792303473</v>
          </cell>
          <cell r="Q333" t="b">
            <v>0</v>
          </cell>
          <cell r="S333" t="str">
            <v>152009</v>
          </cell>
          <cell r="T333" t="str">
            <v>152009FALSE</v>
          </cell>
          <cell r="U333">
            <v>2024</v>
          </cell>
        </row>
        <row r="334">
          <cell r="A334" t="str">
            <v>B-1.2 veevõrgu rek - Õpetajate Heinamaa, Seminari</v>
          </cell>
          <cell r="B334">
            <v>596250</v>
          </cell>
          <cell r="C334">
            <v>8.0000000000000002E-3</v>
          </cell>
          <cell r="D334" t="str">
            <v>Rakvere</v>
          </cell>
          <cell r="E334">
            <v>0</v>
          </cell>
          <cell r="F334">
            <v>0</v>
          </cell>
          <cell r="G334">
            <v>15</v>
          </cell>
          <cell r="H334">
            <v>0</v>
          </cell>
          <cell r="I334">
            <v>0</v>
          </cell>
          <cell r="J334">
            <v>2024</v>
          </cell>
          <cell r="K334">
            <v>0</v>
          </cell>
          <cell r="L334">
            <v>0</v>
          </cell>
          <cell r="M334">
            <v>2009</v>
          </cell>
          <cell r="N334">
            <v>0</v>
          </cell>
          <cell r="O334">
            <v>2039</v>
          </cell>
          <cell r="P334">
            <v>1.462357792303473</v>
          </cell>
          <cell r="Q334" t="b">
            <v>0</v>
          </cell>
          <cell r="S334" t="str">
            <v>152009</v>
          </cell>
          <cell r="T334" t="str">
            <v>152009FALSE</v>
          </cell>
          <cell r="U334">
            <v>2024</v>
          </cell>
        </row>
        <row r="335">
          <cell r="A335" t="str">
            <v>B-1.3 veevõrgu rek - Kurikaküla, Paemurru</v>
          </cell>
          <cell r="B335">
            <v>0</v>
          </cell>
          <cell r="C335">
            <v>8.0000000000000002E-3</v>
          </cell>
          <cell r="D335" t="str">
            <v>Rakvere</v>
          </cell>
          <cell r="E335">
            <v>0</v>
          </cell>
          <cell r="F335">
            <v>0</v>
          </cell>
          <cell r="G335">
            <v>15</v>
          </cell>
          <cell r="H335">
            <v>0</v>
          </cell>
          <cell r="I335">
            <v>0</v>
          </cell>
          <cell r="J335">
            <v>2024</v>
          </cell>
          <cell r="K335">
            <v>0</v>
          </cell>
          <cell r="L335">
            <v>0</v>
          </cell>
          <cell r="M335">
            <v>2009</v>
          </cell>
          <cell r="N335">
            <v>0</v>
          </cell>
          <cell r="O335">
            <v>2039</v>
          </cell>
          <cell r="P335">
            <v>1.462357792303473</v>
          </cell>
          <cell r="Q335" t="b">
            <v>0</v>
          </cell>
          <cell r="S335" t="str">
            <v>152009</v>
          </cell>
          <cell r="T335" t="str">
            <v>152009FALSE</v>
          </cell>
          <cell r="U335">
            <v>2024</v>
          </cell>
        </row>
        <row r="336">
          <cell r="A336" t="str">
            <v>B-1.4 veevõrgu rek - Vanalinn, Südalinn, Kukeküla</v>
          </cell>
          <cell r="B336">
            <v>0</v>
          </cell>
          <cell r="C336">
            <v>8.0000000000000002E-3</v>
          </cell>
          <cell r="D336" t="str">
            <v>Rakvere</v>
          </cell>
          <cell r="E336">
            <v>0</v>
          </cell>
          <cell r="F336">
            <v>0</v>
          </cell>
          <cell r="G336">
            <v>15</v>
          </cell>
          <cell r="H336">
            <v>0</v>
          </cell>
          <cell r="I336">
            <v>0</v>
          </cell>
          <cell r="J336">
            <v>2024</v>
          </cell>
          <cell r="K336">
            <v>0</v>
          </cell>
          <cell r="L336">
            <v>0</v>
          </cell>
          <cell r="M336">
            <v>2009</v>
          </cell>
          <cell r="N336">
            <v>0</v>
          </cell>
          <cell r="O336">
            <v>2039</v>
          </cell>
          <cell r="P336">
            <v>1.462357792303473</v>
          </cell>
          <cell r="Q336" t="b">
            <v>0</v>
          </cell>
          <cell r="S336" t="str">
            <v>152009</v>
          </cell>
          <cell r="T336" t="str">
            <v>152009FALSE</v>
          </cell>
          <cell r="U336">
            <v>2024</v>
          </cell>
        </row>
        <row r="337">
          <cell r="A337" t="str">
            <v>B-1.5 veevõrgu rek - Mõisavälja, Lilleküla</v>
          </cell>
          <cell r="B337">
            <v>402500</v>
          </cell>
          <cell r="C337">
            <v>8.0000000000000002E-3</v>
          </cell>
          <cell r="D337" t="str">
            <v>Rakvere</v>
          </cell>
          <cell r="E337">
            <v>0</v>
          </cell>
          <cell r="F337">
            <v>0</v>
          </cell>
          <cell r="G337">
            <v>15</v>
          </cell>
          <cell r="H337">
            <v>0</v>
          </cell>
          <cell r="I337">
            <v>0</v>
          </cell>
          <cell r="J337">
            <v>2024</v>
          </cell>
          <cell r="K337">
            <v>0</v>
          </cell>
          <cell r="L337">
            <v>0</v>
          </cell>
          <cell r="M337">
            <v>2009</v>
          </cell>
          <cell r="N337">
            <v>0</v>
          </cell>
          <cell r="O337">
            <v>2039</v>
          </cell>
          <cell r="P337">
            <v>1.462357792303473</v>
          </cell>
          <cell r="Q337" t="b">
            <v>0</v>
          </cell>
          <cell r="S337" t="str">
            <v>152009</v>
          </cell>
          <cell r="T337" t="str">
            <v>152009FALSE</v>
          </cell>
          <cell r="U337">
            <v>2024</v>
          </cell>
        </row>
        <row r="338">
          <cell r="A338" t="str">
            <v>B-2.1 veevõrk uus - Kondivalu, Lepiku</v>
          </cell>
          <cell r="B338">
            <v>0</v>
          </cell>
          <cell r="C338">
            <v>8.0000000000000002E-3</v>
          </cell>
          <cell r="D338" t="str">
            <v>Rakvere</v>
          </cell>
          <cell r="E338">
            <v>0</v>
          </cell>
          <cell r="F338">
            <v>0</v>
          </cell>
          <cell r="G338">
            <v>15</v>
          </cell>
          <cell r="H338">
            <v>0</v>
          </cell>
          <cell r="I338">
            <v>0</v>
          </cell>
          <cell r="J338">
            <v>2024</v>
          </cell>
          <cell r="K338">
            <v>0</v>
          </cell>
          <cell r="L338">
            <v>0</v>
          </cell>
          <cell r="M338">
            <v>2009</v>
          </cell>
          <cell r="N338">
            <v>0</v>
          </cell>
          <cell r="O338">
            <v>2039</v>
          </cell>
          <cell r="P338">
            <v>1.462357792303473</v>
          </cell>
          <cell r="Q338" t="b">
            <v>0</v>
          </cell>
          <cell r="S338" t="str">
            <v>152009</v>
          </cell>
          <cell r="T338" t="str">
            <v>152009FALSE</v>
          </cell>
          <cell r="U338">
            <v>2024</v>
          </cell>
        </row>
        <row r="339">
          <cell r="A339" t="str">
            <v>B-2.2 veevõrk uus - Õpetajate heinamaa, Seminari</v>
          </cell>
          <cell r="B339">
            <v>0</v>
          </cell>
          <cell r="C339">
            <v>8.0000000000000002E-3</v>
          </cell>
          <cell r="D339" t="str">
            <v>Rakvere</v>
          </cell>
          <cell r="E339">
            <v>0</v>
          </cell>
          <cell r="F339">
            <v>0</v>
          </cell>
          <cell r="G339">
            <v>15</v>
          </cell>
          <cell r="H339">
            <v>0</v>
          </cell>
          <cell r="I339">
            <v>0</v>
          </cell>
          <cell r="J339">
            <v>2024</v>
          </cell>
          <cell r="K339">
            <v>0</v>
          </cell>
          <cell r="L339">
            <v>0</v>
          </cell>
          <cell r="M339">
            <v>2009</v>
          </cell>
          <cell r="N339">
            <v>0</v>
          </cell>
          <cell r="O339">
            <v>2039</v>
          </cell>
          <cell r="P339">
            <v>1.462357792303473</v>
          </cell>
          <cell r="Q339" t="b">
            <v>0</v>
          </cell>
          <cell r="S339" t="str">
            <v>152009</v>
          </cell>
          <cell r="T339" t="str">
            <v>152009FALSE</v>
          </cell>
          <cell r="U339">
            <v>2024</v>
          </cell>
        </row>
        <row r="340">
          <cell r="A340" t="str">
            <v>B-2.3 veevõrk uus - Kurikaküla, Paemurru</v>
          </cell>
          <cell r="B340">
            <v>1272358</v>
          </cell>
          <cell r="C340">
            <v>8.0000000000000002E-3</v>
          </cell>
          <cell r="D340" t="str">
            <v>Rakvere</v>
          </cell>
          <cell r="E340">
            <v>0</v>
          </cell>
          <cell r="F340">
            <v>0</v>
          </cell>
          <cell r="G340">
            <v>15</v>
          </cell>
          <cell r="H340">
            <v>0</v>
          </cell>
          <cell r="I340">
            <v>0</v>
          </cell>
          <cell r="J340">
            <v>2024</v>
          </cell>
          <cell r="K340">
            <v>0</v>
          </cell>
          <cell r="L340">
            <v>0</v>
          </cell>
          <cell r="M340">
            <v>2009</v>
          </cell>
          <cell r="N340">
            <v>0</v>
          </cell>
          <cell r="O340">
            <v>2039</v>
          </cell>
          <cell r="P340">
            <v>1.462357792303473</v>
          </cell>
          <cell r="Q340" t="b">
            <v>0</v>
          </cell>
          <cell r="S340" t="str">
            <v>152009</v>
          </cell>
          <cell r="T340" t="str">
            <v>152009FALSE</v>
          </cell>
          <cell r="U340">
            <v>2024</v>
          </cell>
        </row>
        <row r="341">
          <cell r="A341" t="str">
            <v>B-2.4 veevõrk uus - Linnuriik</v>
          </cell>
          <cell r="B341">
            <v>465000</v>
          </cell>
          <cell r="C341">
            <v>8.0000000000000002E-3</v>
          </cell>
          <cell r="D341" t="str">
            <v>Rakvere</v>
          </cell>
          <cell r="E341">
            <v>0</v>
          </cell>
          <cell r="F341">
            <v>0</v>
          </cell>
          <cell r="G341">
            <v>15</v>
          </cell>
          <cell r="H341">
            <v>0</v>
          </cell>
          <cell r="I341">
            <v>0</v>
          </cell>
          <cell r="J341">
            <v>2024</v>
          </cell>
          <cell r="K341">
            <v>0</v>
          </cell>
          <cell r="L341">
            <v>0</v>
          </cell>
          <cell r="M341">
            <v>2009</v>
          </cell>
          <cell r="N341">
            <v>0</v>
          </cell>
          <cell r="O341">
            <v>2039</v>
          </cell>
          <cell r="P341">
            <v>1.462357792303473</v>
          </cell>
          <cell r="Q341" t="b">
            <v>0</v>
          </cell>
          <cell r="S341" t="str">
            <v>152009</v>
          </cell>
          <cell r="T341" t="str">
            <v>152009FALSE</v>
          </cell>
          <cell r="U341">
            <v>2024</v>
          </cell>
        </row>
        <row r="342">
          <cell r="A342" t="str">
            <v>B-2.5 veevõrk uus - Vanalinn, Südalinn</v>
          </cell>
          <cell r="B342">
            <v>0</v>
          </cell>
          <cell r="C342">
            <v>8.0000000000000002E-3</v>
          </cell>
          <cell r="D342" t="str">
            <v>Rakvere</v>
          </cell>
          <cell r="E342">
            <v>0</v>
          </cell>
          <cell r="F342">
            <v>0</v>
          </cell>
          <cell r="G342">
            <v>15</v>
          </cell>
          <cell r="H342">
            <v>0</v>
          </cell>
          <cell r="I342">
            <v>0</v>
          </cell>
          <cell r="J342">
            <v>2024</v>
          </cell>
          <cell r="K342">
            <v>0</v>
          </cell>
          <cell r="L342">
            <v>0</v>
          </cell>
          <cell r="M342">
            <v>2009</v>
          </cell>
          <cell r="N342">
            <v>0</v>
          </cell>
          <cell r="O342">
            <v>2039</v>
          </cell>
          <cell r="P342">
            <v>1.462357792303473</v>
          </cell>
          <cell r="Q342" t="b">
            <v>0</v>
          </cell>
          <cell r="S342" t="str">
            <v>152009</v>
          </cell>
          <cell r="T342" t="str">
            <v>152009FALSE</v>
          </cell>
          <cell r="U342">
            <v>2024</v>
          </cell>
        </row>
        <row r="343">
          <cell r="A343" t="str">
            <v>B-2.6 veevõrk uus - Mõisavälja, Lilleküla</v>
          </cell>
          <cell r="B343">
            <v>520000</v>
          </cell>
          <cell r="C343">
            <v>8.0000000000000002E-3</v>
          </cell>
          <cell r="D343" t="str">
            <v>Rakvere</v>
          </cell>
          <cell r="E343">
            <v>0</v>
          </cell>
          <cell r="F343">
            <v>0</v>
          </cell>
          <cell r="G343">
            <v>15</v>
          </cell>
          <cell r="H343">
            <v>0</v>
          </cell>
          <cell r="I343">
            <v>0</v>
          </cell>
          <cell r="J343">
            <v>2024</v>
          </cell>
          <cell r="K343">
            <v>0</v>
          </cell>
          <cell r="L343">
            <v>0</v>
          </cell>
          <cell r="M343">
            <v>2009</v>
          </cell>
          <cell r="N343">
            <v>0</v>
          </cell>
          <cell r="O343">
            <v>2039</v>
          </cell>
          <cell r="P343">
            <v>1.462357792303473</v>
          </cell>
          <cell r="Q343" t="b">
            <v>0</v>
          </cell>
          <cell r="S343" t="str">
            <v>152009</v>
          </cell>
          <cell r="T343" t="str">
            <v>152009FALSE</v>
          </cell>
          <cell r="U343">
            <v>2024</v>
          </cell>
        </row>
        <row r="344">
          <cell r="A344" t="str">
            <v>B-2.7 veevõrk uus - Lennuvälja, Roodevälja</v>
          </cell>
          <cell r="B344">
            <v>0</v>
          </cell>
          <cell r="C344">
            <v>8.0000000000000002E-3</v>
          </cell>
          <cell r="D344" t="str">
            <v>Rakvere</v>
          </cell>
          <cell r="E344">
            <v>0</v>
          </cell>
          <cell r="F344">
            <v>0</v>
          </cell>
          <cell r="G344">
            <v>15</v>
          </cell>
          <cell r="H344">
            <v>0</v>
          </cell>
          <cell r="I344">
            <v>0</v>
          </cell>
          <cell r="J344">
            <v>2024</v>
          </cell>
          <cell r="K344">
            <v>0</v>
          </cell>
          <cell r="L344">
            <v>0</v>
          </cell>
          <cell r="M344">
            <v>2009</v>
          </cell>
          <cell r="N344">
            <v>0</v>
          </cell>
          <cell r="O344">
            <v>2039</v>
          </cell>
          <cell r="P344">
            <v>1.462357792303473</v>
          </cell>
          <cell r="Q344" t="b">
            <v>0</v>
          </cell>
          <cell r="S344" t="str">
            <v>152009</v>
          </cell>
          <cell r="T344" t="str">
            <v>152009FALSE</v>
          </cell>
          <cell r="U344">
            <v>2024</v>
          </cell>
        </row>
        <row r="345">
          <cell r="A345" t="str">
            <v>B-2.8 veevõrk uus - Vallimäe, Tammiku, Taaravainu</v>
          </cell>
          <cell r="B345">
            <v>0</v>
          </cell>
          <cell r="C345">
            <v>8.0000000000000002E-3</v>
          </cell>
          <cell r="D345" t="str">
            <v>Rakvere</v>
          </cell>
          <cell r="E345">
            <v>0</v>
          </cell>
          <cell r="F345">
            <v>0</v>
          </cell>
          <cell r="G345">
            <v>15</v>
          </cell>
          <cell r="H345">
            <v>0</v>
          </cell>
          <cell r="I345">
            <v>0</v>
          </cell>
          <cell r="J345">
            <v>2024</v>
          </cell>
          <cell r="K345">
            <v>0</v>
          </cell>
          <cell r="L345">
            <v>0</v>
          </cell>
          <cell r="M345">
            <v>2009</v>
          </cell>
          <cell r="N345">
            <v>0</v>
          </cell>
          <cell r="O345">
            <v>2039</v>
          </cell>
          <cell r="P345">
            <v>1.462357792303473</v>
          </cell>
          <cell r="Q345" t="b">
            <v>0</v>
          </cell>
          <cell r="S345" t="str">
            <v>152009</v>
          </cell>
          <cell r="T345" t="str">
            <v>152009FALSE</v>
          </cell>
          <cell r="U345">
            <v>2024</v>
          </cell>
        </row>
        <row r="346">
          <cell r="A346" t="str">
            <v>C-1.1 kanalivõrgu rek - Kondivalu, Lepiku</v>
          </cell>
          <cell r="B346">
            <v>835250</v>
          </cell>
          <cell r="C346">
            <v>8.0000000000000002E-3</v>
          </cell>
          <cell r="D346" t="str">
            <v>Rakvere</v>
          </cell>
          <cell r="E346">
            <v>0</v>
          </cell>
          <cell r="F346">
            <v>0</v>
          </cell>
          <cell r="G346">
            <v>15</v>
          </cell>
          <cell r="H346">
            <v>0</v>
          </cell>
          <cell r="I346">
            <v>0</v>
          </cell>
          <cell r="J346">
            <v>2024</v>
          </cell>
          <cell r="K346">
            <v>0</v>
          </cell>
          <cell r="L346">
            <v>0</v>
          </cell>
          <cell r="M346">
            <v>2009</v>
          </cell>
          <cell r="N346">
            <v>0</v>
          </cell>
          <cell r="O346">
            <v>2039</v>
          </cell>
          <cell r="P346">
            <v>1.462357792303473</v>
          </cell>
          <cell r="Q346" t="b">
            <v>0</v>
          </cell>
          <cell r="S346" t="str">
            <v>152009</v>
          </cell>
          <cell r="T346" t="str">
            <v>152009FALSE</v>
          </cell>
          <cell r="U346">
            <v>2024</v>
          </cell>
        </row>
        <row r="347">
          <cell r="A347" t="str">
            <v>C-1.2 kanalivõrgu rek - Õpetajate Heinamaa, Seminari</v>
          </cell>
          <cell r="B347">
            <v>0</v>
          </cell>
          <cell r="C347">
            <v>8.0000000000000002E-3</v>
          </cell>
          <cell r="D347" t="str">
            <v>Rakvere</v>
          </cell>
          <cell r="E347">
            <v>0</v>
          </cell>
          <cell r="F347">
            <v>0</v>
          </cell>
          <cell r="G347">
            <v>15</v>
          </cell>
          <cell r="H347">
            <v>0</v>
          </cell>
          <cell r="I347">
            <v>0</v>
          </cell>
          <cell r="J347">
            <v>2024</v>
          </cell>
          <cell r="K347">
            <v>0</v>
          </cell>
          <cell r="L347">
            <v>0</v>
          </cell>
          <cell r="M347">
            <v>2009</v>
          </cell>
          <cell r="N347">
            <v>0</v>
          </cell>
          <cell r="O347">
            <v>2039</v>
          </cell>
          <cell r="P347">
            <v>1.462357792303473</v>
          </cell>
          <cell r="Q347" t="b">
            <v>0</v>
          </cell>
          <cell r="S347" t="str">
            <v>152009</v>
          </cell>
          <cell r="T347" t="str">
            <v>152009FALSE</v>
          </cell>
          <cell r="U347">
            <v>2024</v>
          </cell>
        </row>
        <row r="348">
          <cell r="A348" t="str">
            <v>C-1.3 kanalivõrgu rek - Kurikaküla, Paemurru</v>
          </cell>
          <cell r="B348">
            <v>0</v>
          </cell>
          <cell r="C348">
            <v>8.0000000000000002E-3</v>
          </cell>
          <cell r="D348" t="str">
            <v>Rakvere</v>
          </cell>
          <cell r="E348">
            <v>0</v>
          </cell>
          <cell r="F348">
            <v>0</v>
          </cell>
          <cell r="G348">
            <v>15</v>
          </cell>
          <cell r="H348">
            <v>0</v>
          </cell>
          <cell r="I348">
            <v>0</v>
          </cell>
          <cell r="J348">
            <v>2024</v>
          </cell>
          <cell r="K348">
            <v>0</v>
          </cell>
          <cell r="L348">
            <v>0</v>
          </cell>
          <cell r="M348">
            <v>2009</v>
          </cell>
          <cell r="N348">
            <v>0</v>
          </cell>
          <cell r="O348">
            <v>2039</v>
          </cell>
          <cell r="P348">
            <v>1.462357792303473</v>
          </cell>
          <cell r="Q348" t="b">
            <v>0</v>
          </cell>
          <cell r="S348" t="str">
            <v>152009</v>
          </cell>
          <cell r="T348" t="str">
            <v>152009FALSE</v>
          </cell>
          <cell r="U348">
            <v>2024</v>
          </cell>
        </row>
        <row r="349">
          <cell r="A349" t="str">
            <v>C-1.4 kanalivõrgu rek - Vanalinn, Südalinn, Kukeküla</v>
          </cell>
          <cell r="B349">
            <v>0</v>
          </cell>
          <cell r="C349">
            <v>8.0000000000000002E-3</v>
          </cell>
          <cell r="D349" t="str">
            <v>Rakvere</v>
          </cell>
          <cell r="E349">
            <v>0</v>
          </cell>
          <cell r="F349">
            <v>0</v>
          </cell>
          <cell r="G349">
            <v>15</v>
          </cell>
          <cell r="H349">
            <v>0</v>
          </cell>
          <cell r="I349">
            <v>0</v>
          </cell>
          <cell r="J349">
            <v>2024</v>
          </cell>
          <cell r="K349">
            <v>0</v>
          </cell>
          <cell r="L349">
            <v>0</v>
          </cell>
          <cell r="M349">
            <v>2009</v>
          </cell>
          <cell r="N349">
            <v>0</v>
          </cell>
          <cell r="O349">
            <v>2039</v>
          </cell>
          <cell r="P349">
            <v>1.462357792303473</v>
          </cell>
          <cell r="Q349" t="b">
            <v>0</v>
          </cell>
          <cell r="S349" t="str">
            <v>152009</v>
          </cell>
          <cell r="T349" t="str">
            <v>152009FALSE</v>
          </cell>
          <cell r="U349">
            <v>2024</v>
          </cell>
        </row>
        <row r="350">
          <cell r="A350" t="str">
            <v>C-1.5 kanalivõrgu rek - Mõisavälja, Lilleküla</v>
          </cell>
          <cell r="B350">
            <v>0</v>
          </cell>
          <cell r="C350">
            <v>8.0000000000000002E-3</v>
          </cell>
          <cell r="D350" t="str">
            <v>Rakvere</v>
          </cell>
          <cell r="E350">
            <v>0</v>
          </cell>
          <cell r="F350">
            <v>0</v>
          </cell>
          <cell r="G350">
            <v>15</v>
          </cell>
          <cell r="H350">
            <v>0</v>
          </cell>
          <cell r="I350">
            <v>0</v>
          </cell>
          <cell r="J350">
            <v>2024</v>
          </cell>
          <cell r="K350">
            <v>0</v>
          </cell>
          <cell r="L350">
            <v>0</v>
          </cell>
          <cell r="M350">
            <v>2009</v>
          </cell>
          <cell r="N350">
            <v>0</v>
          </cell>
          <cell r="O350">
            <v>2039</v>
          </cell>
          <cell r="P350">
            <v>1.462357792303473</v>
          </cell>
          <cell r="Q350" t="b">
            <v>0</v>
          </cell>
          <cell r="S350" t="str">
            <v>152009</v>
          </cell>
          <cell r="T350" t="str">
            <v>152009FALSE</v>
          </cell>
          <cell r="U350">
            <v>2024</v>
          </cell>
        </row>
        <row r="351">
          <cell r="A351" t="str">
            <v>C-1.6 kanalivõrgu rek - Lennuvälja, Roodevälja</v>
          </cell>
          <cell r="B351">
            <v>0</v>
          </cell>
          <cell r="C351">
            <v>8.0000000000000002E-3</v>
          </cell>
          <cell r="D351" t="str">
            <v>Rakvere</v>
          </cell>
          <cell r="E351">
            <v>0</v>
          </cell>
          <cell r="F351">
            <v>0</v>
          </cell>
          <cell r="G351">
            <v>15</v>
          </cell>
          <cell r="H351">
            <v>0</v>
          </cell>
          <cell r="I351">
            <v>0</v>
          </cell>
          <cell r="J351">
            <v>2024</v>
          </cell>
          <cell r="K351">
            <v>0</v>
          </cell>
          <cell r="L351">
            <v>0</v>
          </cell>
          <cell r="M351">
            <v>2009</v>
          </cell>
          <cell r="N351">
            <v>0</v>
          </cell>
          <cell r="O351">
            <v>2039</v>
          </cell>
          <cell r="P351">
            <v>1.462357792303473</v>
          </cell>
          <cell r="Q351" t="b">
            <v>0</v>
          </cell>
          <cell r="S351" t="str">
            <v>152009</v>
          </cell>
          <cell r="T351" t="str">
            <v>152009FALSE</v>
          </cell>
          <cell r="U351">
            <v>2024</v>
          </cell>
        </row>
        <row r="352">
          <cell r="A352" t="str">
            <v>C-1.7 kanalivõrgu rek - Vabaduse tn.</v>
          </cell>
          <cell r="B352">
            <v>0</v>
          </cell>
          <cell r="C352">
            <v>8.0000000000000002E-3</v>
          </cell>
          <cell r="D352" t="str">
            <v>Rakvere</v>
          </cell>
          <cell r="E352">
            <v>0</v>
          </cell>
          <cell r="F352">
            <v>0</v>
          </cell>
          <cell r="G352">
            <v>15</v>
          </cell>
          <cell r="H352">
            <v>0</v>
          </cell>
          <cell r="I352">
            <v>0</v>
          </cell>
          <cell r="J352">
            <v>2024</v>
          </cell>
          <cell r="K352">
            <v>0</v>
          </cell>
          <cell r="L352">
            <v>0</v>
          </cell>
          <cell r="M352">
            <v>2009</v>
          </cell>
          <cell r="N352">
            <v>0</v>
          </cell>
          <cell r="O352">
            <v>2039</v>
          </cell>
          <cell r="P352">
            <v>1.462357792303473</v>
          </cell>
          <cell r="Q352" t="b">
            <v>0</v>
          </cell>
          <cell r="S352" t="str">
            <v>152009</v>
          </cell>
          <cell r="T352" t="str">
            <v>152009FALSE</v>
          </cell>
          <cell r="U352">
            <v>2024</v>
          </cell>
        </row>
        <row r="353">
          <cell r="A353" t="str">
            <v>C-2.1 kanalivõrk uus - Kondivalu, Lepiku</v>
          </cell>
          <cell r="B353">
            <v>0</v>
          </cell>
          <cell r="C353">
            <v>8.0000000000000002E-3</v>
          </cell>
          <cell r="D353" t="str">
            <v>Rakvere</v>
          </cell>
          <cell r="E353">
            <v>0</v>
          </cell>
          <cell r="F353">
            <v>0</v>
          </cell>
          <cell r="G353">
            <v>15</v>
          </cell>
          <cell r="H353">
            <v>0</v>
          </cell>
          <cell r="I353">
            <v>0</v>
          </cell>
          <cell r="J353">
            <v>2024</v>
          </cell>
          <cell r="K353">
            <v>0</v>
          </cell>
          <cell r="L353">
            <v>0</v>
          </cell>
          <cell r="M353">
            <v>2009</v>
          </cell>
          <cell r="N353">
            <v>0</v>
          </cell>
          <cell r="O353">
            <v>2039</v>
          </cell>
          <cell r="P353">
            <v>1.462357792303473</v>
          </cell>
          <cell r="Q353" t="b">
            <v>0</v>
          </cell>
          <cell r="S353" t="str">
            <v>152009</v>
          </cell>
          <cell r="T353" t="str">
            <v>152009FALSE</v>
          </cell>
          <cell r="U353">
            <v>2024</v>
          </cell>
        </row>
        <row r="354">
          <cell r="A354" t="str">
            <v>C-2.2 kanalivõrk uus - Õpetajate Heinamaa, Seminari</v>
          </cell>
          <cell r="B354">
            <v>0</v>
          </cell>
          <cell r="C354">
            <v>8.0000000000000002E-3</v>
          </cell>
          <cell r="D354" t="str">
            <v>Rakvere</v>
          </cell>
          <cell r="E354">
            <v>0</v>
          </cell>
          <cell r="F354">
            <v>0</v>
          </cell>
          <cell r="G354">
            <v>15</v>
          </cell>
          <cell r="H354">
            <v>0</v>
          </cell>
          <cell r="I354">
            <v>0</v>
          </cell>
          <cell r="J354">
            <v>2024</v>
          </cell>
          <cell r="K354">
            <v>0</v>
          </cell>
          <cell r="L354">
            <v>0</v>
          </cell>
          <cell r="M354">
            <v>2009</v>
          </cell>
          <cell r="N354">
            <v>0</v>
          </cell>
          <cell r="O354">
            <v>2039</v>
          </cell>
          <cell r="P354">
            <v>1.462357792303473</v>
          </cell>
          <cell r="Q354" t="b">
            <v>0</v>
          </cell>
          <cell r="S354" t="str">
            <v>152009</v>
          </cell>
          <cell r="T354" t="str">
            <v>152009FALSE</v>
          </cell>
          <cell r="U354">
            <v>2024</v>
          </cell>
        </row>
        <row r="355">
          <cell r="A355" t="str">
            <v>C-2.3 kanalivõrk uus - Kurikaküla, Paemurru</v>
          </cell>
          <cell r="B355">
            <v>0</v>
          </cell>
          <cell r="C355">
            <v>8.0000000000000002E-3</v>
          </cell>
          <cell r="D355" t="str">
            <v>Rakvere</v>
          </cell>
          <cell r="E355">
            <v>0</v>
          </cell>
          <cell r="F355">
            <v>0</v>
          </cell>
          <cell r="G355">
            <v>15</v>
          </cell>
          <cell r="H355">
            <v>0</v>
          </cell>
          <cell r="I355">
            <v>0</v>
          </cell>
          <cell r="J355">
            <v>2024</v>
          </cell>
          <cell r="K355">
            <v>0</v>
          </cell>
          <cell r="L355">
            <v>0</v>
          </cell>
          <cell r="M355">
            <v>2009</v>
          </cell>
          <cell r="N355">
            <v>0</v>
          </cell>
          <cell r="O355">
            <v>2039</v>
          </cell>
          <cell r="P355">
            <v>1.462357792303473</v>
          </cell>
          <cell r="Q355" t="b">
            <v>0</v>
          </cell>
          <cell r="S355" t="str">
            <v>152009</v>
          </cell>
          <cell r="T355" t="str">
            <v>152009FALSE</v>
          </cell>
          <cell r="U355">
            <v>2024</v>
          </cell>
        </row>
        <row r="356">
          <cell r="A356" t="str">
            <v>C-2.4 kanalivõrk uus - Linnuriik</v>
          </cell>
          <cell r="B356">
            <v>0</v>
          </cell>
          <cell r="C356">
            <v>8.0000000000000002E-3</v>
          </cell>
          <cell r="D356" t="str">
            <v>Rakvere</v>
          </cell>
          <cell r="E356">
            <v>0</v>
          </cell>
          <cell r="F356">
            <v>0</v>
          </cell>
          <cell r="G356">
            <v>15</v>
          </cell>
          <cell r="H356">
            <v>0</v>
          </cell>
          <cell r="I356">
            <v>0</v>
          </cell>
          <cell r="J356">
            <v>2024</v>
          </cell>
          <cell r="K356">
            <v>0</v>
          </cell>
          <cell r="L356">
            <v>0</v>
          </cell>
          <cell r="M356">
            <v>2009</v>
          </cell>
          <cell r="N356">
            <v>0</v>
          </cell>
          <cell r="O356">
            <v>2039</v>
          </cell>
          <cell r="P356">
            <v>1.462357792303473</v>
          </cell>
          <cell r="Q356" t="b">
            <v>0</v>
          </cell>
          <cell r="S356" t="str">
            <v>152009</v>
          </cell>
          <cell r="T356" t="str">
            <v>152009FALSE</v>
          </cell>
          <cell r="U356">
            <v>2024</v>
          </cell>
        </row>
        <row r="357">
          <cell r="A357" t="str">
            <v>C-2.5 kanalivõrk uus - Vanalinn, Südalinn</v>
          </cell>
          <cell r="B357">
            <v>0</v>
          </cell>
          <cell r="C357">
            <v>8.0000000000000002E-3</v>
          </cell>
          <cell r="D357" t="str">
            <v>Rakvere</v>
          </cell>
          <cell r="E357">
            <v>0</v>
          </cell>
          <cell r="F357">
            <v>0</v>
          </cell>
          <cell r="G357">
            <v>15</v>
          </cell>
          <cell r="H357">
            <v>0</v>
          </cell>
          <cell r="I357">
            <v>0</v>
          </cell>
          <cell r="J357">
            <v>2024</v>
          </cell>
          <cell r="K357">
            <v>0</v>
          </cell>
          <cell r="L357">
            <v>0</v>
          </cell>
          <cell r="M357">
            <v>2009</v>
          </cell>
          <cell r="N357">
            <v>0</v>
          </cell>
          <cell r="O357">
            <v>2039</v>
          </cell>
          <cell r="P357">
            <v>1.462357792303473</v>
          </cell>
          <cell r="Q357" t="b">
            <v>0</v>
          </cell>
          <cell r="S357" t="str">
            <v>152009</v>
          </cell>
          <cell r="T357" t="str">
            <v>152009FALSE</v>
          </cell>
          <cell r="U357">
            <v>2024</v>
          </cell>
        </row>
        <row r="358">
          <cell r="A358" t="str">
            <v>C-2.6 kanalivõrk uus - Mõisavälja, Lilleküla</v>
          </cell>
          <cell r="B358">
            <v>0</v>
          </cell>
          <cell r="C358">
            <v>8.0000000000000002E-3</v>
          </cell>
          <cell r="D358" t="str">
            <v>Rakvere</v>
          </cell>
          <cell r="E358">
            <v>0</v>
          </cell>
          <cell r="F358">
            <v>0</v>
          </cell>
          <cell r="G358">
            <v>15</v>
          </cell>
          <cell r="H358">
            <v>0</v>
          </cell>
          <cell r="I358">
            <v>0</v>
          </cell>
          <cell r="J358">
            <v>2024</v>
          </cell>
          <cell r="K358">
            <v>0</v>
          </cell>
          <cell r="L358">
            <v>0</v>
          </cell>
          <cell r="M358">
            <v>2009</v>
          </cell>
          <cell r="N358">
            <v>0</v>
          </cell>
          <cell r="O358">
            <v>2039</v>
          </cell>
          <cell r="P358">
            <v>1.462357792303473</v>
          </cell>
          <cell r="Q358" t="b">
            <v>0</v>
          </cell>
          <cell r="S358" t="str">
            <v>152009</v>
          </cell>
          <cell r="T358" t="str">
            <v>152009FALSE</v>
          </cell>
          <cell r="U358">
            <v>2024</v>
          </cell>
        </row>
        <row r="359">
          <cell r="A359" t="str">
            <v>C-2.7 kanalivõrk uus - Lennuvälja, Roodevälja</v>
          </cell>
          <cell r="B359">
            <v>0</v>
          </cell>
          <cell r="C359">
            <v>8.0000000000000002E-3</v>
          </cell>
          <cell r="D359" t="str">
            <v>Rakvere</v>
          </cell>
          <cell r="E359">
            <v>0</v>
          </cell>
          <cell r="F359">
            <v>0</v>
          </cell>
          <cell r="G359">
            <v>15</v>
          </cell>
          <cell r="H359">
            <v>0</v>
          </cell>
          <cell r="I359">
            <v>0</v>
          </cell>
          <cell r="J359">
            <v>2024</v>
          </cell>
          <cell r="K359">
            <v>0</v>
          </cell>
          <cell r="L359">
            <v>0</v>
          </cell>
          <cell r="M359">
            <v>2009</v>
          </cell>
          <cell r="N359">
            <v>0</v>
          </cell>
          <cell r="O359">
            <v>2039</v>
          </cell>
          <cell r="P359">
            <v>1.462357792303473</v>
          </cell>
          <cell r="Q359" t="b">
            <v>0</v>
          </cell>
          <cell r="S359" t="str">
            <v>152009</v>
          </cell>
          <cell r="T359" t="str">
            <v>152009FALSE</v>
          </cell>
          <cell r="U359">
            <v>2024</v>
          </cell>
        </row>
        <row r="360">
          <cell r="A360" t="str">
            <v>C-2.8 kanalivõrk uus - Vallimäe, Tammiku, Taaravainu</v>
          </cell>
          <cell r="B360">
            <v>0</v>
          </cell>
          <cell r="C360">
            <v>8.0000000000000002E-3</v>
          </cell>
          <cell r="D360" t="str">
            <v>Rakvere</v>
          </cell>
          <cell r="E360">
            <v>0</v>
          </cell>
          <cell r="F360">
            <v>0</v>
          </cell>
          <cell r="G360">
            <v>15</v>
          </cell>
          <cell r="H360">
            <v>0</v>
          </cell>
          <cell r="I360">
            <v>0</v>
          </cell>
          <cell r="J360">
            <v>2024</v>
          </cell>
          <cell r="K360">
            <v>0</v>
          </cell>
          <cell r="L360">
            <v>0</v>
          </cell>
          <cell r="M360">
            <v>2009</v>
          </cell>
          <cell r="N360">
            <v>0</v>
          </cell>
          <cell r="O360">
            <v>2039</v>
          </cell>
          <cell r="P360">
            <v>1.462357792303473</v>
          </cell>
          <cell r="Q360" t="b">
            <v>0</v>
          </cell>
          <cell r="S360" t="str">
            <v>152009</v>
          </cell>
          <cell r="T360" t="str">
            <v>152009FALSE</v>
          </cell>
          <cell r="U360">
            <v>2024</v>
          </cell>
        </row>
        <row r="361">
          <cell r="A361" t="str">
            <v>C-2.9 kanalivõrk uus - J. Kunderi (Rahu-Laskeraja)</v>
          </cell>
          <cell r="B361">
            <v>0</v>
          </cell>
          <cell r="C361">
            <v>8.0000000000000002E-3</v>
          </cell>
          <cell r="D361" t="str">
            <v>Rakvere</v>
          </cell>
          <cell r="E361">
            <v>0</v>
          </cell>
          <cell r="F361">
            <v>0</v>
          </cell>
          <cell r="G361">
            <v>15</v>
          </cell>
          <cell r="H361">
            <v>0</v>
          </cell>
          <cell r="I361">
            <v>0</v>
          </cell>
          <cell r="J361">
            <v>2024</v>
          </cell>
          <cell r="K361">
            <v>0</v>
          </cell>
          <cell r="L361">
            <v>0</v>
          </cell>
          <cell r="M361">
            <v>2009</v>
          </cell>
          <cell r="N361">
            <v>0</v>
          </cell>
          <cell r="O361">
            <v>2039</v>
          </cell>
          <cell r="P361">
            <v>1.462357792303473</v>
          </cell>
          <cell r="Q361" t="b">
            <v>0</v>
          </cell>
          <cell r="S361" t="str">
            <v>152009</v>
          </cell>
          <cell r="T361" t="str">
            <v>152009FALSE</v>
          </cell>
          <cell r="U361">
            <v>2024</v>
          </cell>
        </row>
        <row r="362">
          <cell r="A362" t="str">
            <v>C-2.10 kanalivõrk uus - Narva tn.</v>
          </cell>
          <cell r="B362">
            <v>0</v>
          </cell>
          <cell r="C362">
            <v>8.0000000000000002E-3</v>
          </cell>
          <cell r="D362" t="str">
            <v>Rakvere</v>
          </cell>
          <cell r="E362">
            <v>0</v>
          </cell>
          <cell r="F362">
            <v>0</v>
          </cell>
          <cell r="G362">
            <v>15</v>
          </cell>
          <cell r="H362">
            <v>0</v>
          </cell>
          <cell r="I362">
            <v>0</v>
          </cell>
          <cell r="J362">
            <v>2024</v>
          </cell>
          <cell r="K362">
            <v>0</v>
          </cell>
          <cell r="L362">
            <v>0</v>
          </cell>
          <cell r="M362">
            <v>2009</v>
          </cell>
          <cell r="N362">
            <v>0</v>
          </cell>
          <cell r="O362">
            <v>2039</v>
          </cell>
          <cell r="P362">
            <v>1.462357792303473</v>
          </cell>
          <cell r="Q362" t="b">
            <v>0</v>
          </cell>
          <cell r="S362" t="str">
            <v>152009</v>
          </cell>
          <cell r="T362" t="str">
            <v>152009FALSE</v>
          </cell>
          <cell r="U362">
            <v>2024</v>
          </cell>
        </row>
        <row r="363">
          <cell r="A363" t="str">
            <v>C-4.1 pumpla, kanal - KPJ-Narva 2</v>
          </cell>
          <cell r="B363">
            <v>0</v>
          </cell>
          <cell r="C363">
            <v>8.0000000000000002E-3</v>
          </cell>
          <cell r="D363" t="str">
            <v>Rakvere</v>
          </cell>
          <cell r="E363">
            <v>0</v>
          </cell>
          <cell r="F363">
            <v>0</v>
          </cell>
          <cell r="G363">
            <v>15</v>
          </cell>
          <cell r="H363">
            <v>0</v>
          </cell>
          <cell r="I363">
            <v>0</v>
          </cell>
          <cell r="J363">
            <v>2024</v>
          </cell>
          <cell r="K363">
            <v>0</v>
          </cell>
          <cell r="L363">
            <v>0</v>
          </cell>
          <cell r="M363">
            <v>2009</v>
          </cell>
          <cell r="N363">
            <v>0</v>
          </cell>
          <cell r="O363">
            <v>2039</v>
          </cell>
          <cell r="P363">
            <v>1.462357792303473</v>
          </cell>
          <cell r="Q363" t="b">
            <v>0</v>
          </cell>
          <cell r="S363" t="str">
            <v>152009</v>
          </cell>
          <cell r="T363" t="str">
            <v>152009FALSE</v>
          </cell>
          <cell r="U363">
            <v>2024</v>
          </cell>
        </row>
        <row r="364">
          <cell r="A364" t="str">
            <v>C-4.2 pumpla, kanal - KPJ-Kunderi</v>
          </cell>
          <cell r="B364">
            <v>0</v>
          </cell>
          <cell r="C364">
            <v>8.0000000000000002E-3</v>
          </cell>
          <cell r="D364" t="str">
            <v>Rakvere</v>
          </cell>
          <cell r="E364">
            <v>0</v>
          </cell>
          <cell r="F364">
            <v>0</v>
          </cell>
          <cell r="G364">
            <v>15</v>
          </cell>
          <cell r="H364">
            <v>0</v>
          </cell>
          <cell r="I364">
            <v>0</v>
          </cell>
          <cell r="J364">
            <v>2024</v>
          </cell>
          <cell r="K364">
            <v>0</v>
          </cell>
          <cell r="L364">
            <v>0</v>
          </cell>
          <cell r="M364">
            <v>2009</v>
          </cell>
          <cell r="N364">
            <v>0</v>
          </cell>
          <cell r="O364">
            <v>2039</v>
          </cell>
          <cell r="P364">
            <v>1.462357792303473</v>
          </cell>
          <cell r="Q364" t="b">
            <v>0</v>
          </cell>
          <cell r="S364" t="str">
            <v>152009</v>
          </cell>
          <cell r="T364" t="str">
            <v>152009FALSE</v>
          </cell>
          <cell r="U364">
            <v>2024</v>
          </cell>
        </row>
        <row r="365">
          <cell r="A365" t="str">
            <v>E-1. Lahkvoolse sademevee kanalisatsiooni rajamine</v>
          </cell>
          <cell r="B365">
            <v>0</v>
          </cell>
          <cell r="C365">
            <v>8.0000000000000002E-3</v>
          </cell>
          <cell r="D365" t="str">
            <v>Rakvere</v>
          </cell>
          <cell r="E365">
            <v>0</v>
          </cell>
          <cell r="F365">
            <v>0</v>
          </cell>
          <cell r="G365">
            <v>15</v>
          </cell>
          <cell r="H365">
            <v>0</v>
          </cell>
          <cell r="I365">
            <v>0</v>
          </cell>
          <cell r="J365">
            <v>2024</v>
          </cell>
          <cell r="K365">
            <v>0</v>
          </cell>
          <cell r="L365">
            <v>0</v>
          </cell>
          <cell r="M365">
            <v>2009</v>
          </cell>
          <cell r="N365">
            <v>0</v>
          </cell>
          <cell r="O365">
            <v>2039</v>
          </cell>
          <cell r="P365">
            <v>1.462357792303473</v>
          </cell>
          <cell r="Q365" t="b">
            <v>1</v>
          </cell>
          <cell r="S365" t="str">
            <v>152009</v>
          </cell>
          <cell r="T365" t="str">
            <v>152009TRUE</v>
          </cell>
          <cell r="U365">
            <v>2024</v>
          </cell>
        </row>
        <row r="366">
          <cell r="A366" t="str">
            <v>E-2. Sademevee puhastite rajamine</v>
          </cell>
          <cell r="B366">
            <v>0</v>
          </cell>
          <cell r="C366">
            <v>8.0000000000000002E-3</v>
          </cell>
          <cell r="D366" t="str">
            <v>Rakvere</v>
          </cell>
          <cell r="E366">
            <v>0</v>
          </cell>
          <cell r="F366">
            <v>0</v>
          </cell>
          <cell r="G366">
            <v>15</v>
          </cell>
          <cell r="H366">
            <v>0</v>
          </cell>
          <cell r="I366">
            <v>0</v>
          </cell>
          <cell r="J366">
            <v>2024</v>
          </cell>
          <cell r="K366">
            <v>0</v>
          </cell>
          <cell r="L366">
            <v>0</v>
          </cell>
          <cell r="M366">
            <v>2009</v>
          </cell>
          <cell r="N366">
            <v>0</v>
          </cell>
          <cell r="O366">
            <v>2039</v>
          </cell>
          <cell r="P366">
            <v>1.462357792303473</v>
          </cell>
          <cell r="Q366" t="b">
            <v>1</v>
          </cell>
          <cell r="S366" t="str">
            <v>152009</v>
          </cell>
          <cell r="T366" t="str">
            <v>152009TRUE</v>
          </cell>
          <cell r="U366">
            <v>2024</v>
          </cell>
        </row>
        <row r="367">
          <cell r="A367" t="str">
            <v>RVP - D-1.1 (Eeltöötlus-esmase töötlemise hoone)</v>
          </cell>
          <cell r="B367">
            <v>0</v>
          </cell>
          <cell r="C367">
            <v>8.0000000000000002E-3</v>
          </cell>
          <cell r="D367" t="str">
            <v>Rakvere</v>
          </cell>
          <cell r="E367">
            <v>0</v>
          </cell>
          <cell r="F367">
            <v>0</v>
          </cell>
          <cell r="G367">
            <v>15</v>
          </cell>
          <cell r="H367">
            <v>0</v>
          </cell>
          <cell r="I367">
            <v>0</v>
          </cell>
          <cell r="J367">
            <v>2024</v>
          </cell>
          <cell r="K367">
            <v>0</v>
          </cell>
          <cell r="L367">
            <v>0</v>
          </cell>
          <cell r="M367">
            <v>2009</v>
          </cell>
          <cell r="N367">
            <v>0</v>
          </cell>
          <cell r="O367">
            <v>2039</v>
          </cell>
          <cell r="P367">
            <v>1.462357792303473</v>
          </cell>
          <cell r="Q367" t="b">
            <v>0</v>
          </cell>
          <cell r="S367" t="str">
            <v>152009</v>
          </cell>
          <cell r="T367" t="str">
            <v>152009FALSE</v>
          </cell>
          <cell r="U367">
            <v>2024</v>
          </cell>
        </row>
        <row r="368">
          <cell r="A368" t="str">
            <v>RVP - D-1.2 (Eelsetiti pumbahoone)</v>
          </cell>
          <cell r="B368">
            <v>0</v>
          </cell>
          <cell r="C368">
            <v>8.0000000000000002E-3</v>
          </cell>
          <cell r="D368" t="str">
            <v>Rakvere</v>
          </cell>
          <cell r="E368">
            <v>0</v>
          </cell>
          <cell r="F368">
            <v>0</v>
          </cell>
          <cell r="G368">
            <v>15</v>
          </cell>
          <cell r="H368">
            <v>0</v>
          </cell>
          <cell r="I368">
            <v>0</v>
          </cell>
          <cell r="J368">
            <v>2024</v>
          </cell>
          <cell r="K368">
            <v>0</v>
          </cell>
          <cell r="L368">
            <v>0</v>
          </cell>
          <cell r="M368">
            <v>2009</v>
          </cell>
          <cell r="N368">
            <v>0</v>
          </cell>
          <cell r="O368">
            <v>2039</v>
          </cell>
          <cell r="P368">
            <v>1.462357792303473</v>
          </cell>
          <cell r="Q368" t="b">
            <v>0</v>
          </cell>
          <cell r="S368" t="str">
            <v>152009</v>
          </cell>
          <cell r="T368" t="str">
            <v>152009FALSE</v>
          </cell>
          <cell r="U368">
            <v>2024</v>
          </cell>
        </row>
        <row r="369">
          <cell r="A369" t="str">
            <v>RVP - D-1.3 (Mudatihendajate pumbahoone)</v>
          </cell>
          <cell r="B369">
            <v>0</v>
          </cell>
          <cell r="C369">
            <v>8.0000000000000002E-3</v>
          </cell>
          <cell r="D369" t="str">
            <v>Rakvere</v>
          </cell>
          <cell r="E369">
            <v>0</v>
          </cell>
          <cell r="F369">
            <v>0</v>
          </cell>
          <cell r="G369">
            <v>15</v>
          </cell>
          <cell r="H369">
            <v>0</v>
          </cell>
          <cell r="I369">
            <v>0</v>
          </cell>
          <cell r="J369">
            <v>2024</v>
          </cell>
          <cell r="K369">
            <v>0</v>
          </cell>
          <cell r="L369">
            <v>0</v>
          </cell>
          <cell r="M369">
            <v>2009</v>
          </cell>
          <cell r="N369">
            <v>0</v>
          </cell>
          <cell r="O369">
            <v>2039</v>
          </cell>
          <cell r="P369">
            <v>1.462357792303473</v>
          </cell>
          <cell r="Q369" t="b">
            <v>0</v>
          </cell>
          <cell r="S369" t="str">
            <v>152009</v>
          </cell>
          <cell r="T369" t="str">
            <v>152009FALSE</v>
          </cell>
          <cell r="U369">
            <v>2024</v>
          </cell>
        </row>
        <row r="370">
          <cell r="A370" t="str">
            <v>RVP - D-1.4 (Bioloogiline töötlus-puhurite hoone)</v>
          </cell>
          <cell r="B370">
            <v>0</v>
          </cell>
          <cell r="C370">
            <v>8.0000000000000002E-3</v>
          </cell>
          <cell r="D370" t="str">
            <v>Rakvere</v>
          </cell>
          <cell r="E370">
            <v>0</v>
          </cell>
          <cell r="F370">
            <v>0</v>
          </cell>
          <cell r="G370">
            <v>15</v>
          </cell>
          <cell r="H370">
            <v>0</v>
          </cell>
          <cell r="I370">
            <v>0</v>
          </cell>
          <cell r="J370">
            <v>2024</v>
          </cell>
          <cell r="K370">
            <v>0</v>
          </cell>
          <cell r="L370">
            <v>0</v>
          </cell>
          <cell r="M370">
            <v>2009</v>
          </cell>
          <cell r="N370">
            <v>0</v>
          </cell>
          <cell r="O370">
            <v>2039</v>
          </cell>
          <cell r="P370">
            <v>1.462357792303473</v>
          </cell>
          <cell r="Q370" t="b">
            <v>0</v>
          </cell>
          <cell r="S370" t="str">
            <v>152009</v>
          </cell>
          <cell r="T370" t="str">
            <v>152009FALSE</v>
          </cell>
          <cell r="U370">
            <v>2024</v>
          </cell>
        </row>
        <row r="371">
          <cell r="A371" t="str">
            <v>RVP - D-1.5 (Seadmete maksumus)</v>
          </cell>
          <cell r="B371">
            <v>0</v>
          </cell>
          <cell r="C371">
            <v>8.0000000000000002E-3</v>
          </cell>
          <cell r="D371" t="str">
            <v>Rakvere</v>
          </cell>
          <cell r="E371">
            <v>0</v>
          </cell>
          <cell r="F371">
            <v>0</v>
          </cell>
          <cell r="G371">
            <v>15</v>
          </cell>
          <cell r="H371">
            <v>0</v>
          </cell>
          <cell r="I371">
            <v>0</v>
          </cell>
          <cell r="J371">
            <v>2024</v>
          </cell>
          <cell r="K371">
            <v>0</v>
          </cell>
          <cell r="L371">
            <v>0</v>
          </cell>
          <cell r="M371">
            <v>2009</v>
          </cell>
          <cell r="N371">
            <v>0</v>
          </cell>
          <cell r="O371">
            <v>2039</v>
          </cell>
          <cell r="P371">
            <v>1.462357792303473</v>
          </cell>
          <cell r="Q371" t="b">
            <v>0</v>
          </cell>
          <cell r="S371" t="str">
            <v>152009</v>
          </cell>
          <cell r="T371" t="str">
            <v>152009FALSE</v>
          </cell>
          <cell r="U371">
            <v>2024</v>
          </cell>
        </row>
        <row r="372">
          <cell r="A372" t="str">
            <v>RVP - F. Rajatiste hoolduse seadmete hankimine (puhastusauto)</v>
          </cell>
          <cell r="B372">
            <v>0</v>
          </cell>
          <cell r="C372">
            <v>8.0000000000000002E-3</v>
          </cell>
          <cell r="D372" t="str">
            <v>Rakvere</v>
          </cell>
          <cell r="E372">
            <v>0</v>
          </cell>
          <cell r="F372">
            <v>0</v>
          </cell>
          <cell r="G372">
            <v>15</v>
          </cell>
          <cell r="H372">
            <v>0</v>
          </cell>
          <cell r="I372">
            <v>0</v>
          </cell>
          <cell r="J372">
            <v>2024</v>
          </cell>
          <cell r="K372">
            <v>0</v>
          </cell>
          <cell r="L372">
            <v>0</v>
          </cell>
          <cell r="M372">
            <v>2009</v>
          </cell>
          <cell r="N372">
            <v>0</v>
          </cell>
          <cell r="O372">
            <v>2039</v>
          </cell>
          <cell r="P372">
            <v>1.462357792303473</v>
          </cell>
          <cell r="Q372" t="b">
            <v>0</v>
          </cell>
          <cell r="S372" t="str">
            <v>152009</v>
          </cell>
          <cell r="T372" t="str">
            <v>152009FALSE</v>
          </cell>
          <cell r="U372">
            <v>2024</v>
          </cell>
        </row>
        <row r="373">
          <cell r="A373" t="str">
            <v>Sõmeru B-1. Veevõrgu rekonstrueerimine</v>
          </cell>
          <cell r="B373" t="e">
            <v>#REF!</v>
          </cell>
          <cell r="C373">
            <v>8.0000000000000002E-3</v>
          </cell>
          <cell r="D373" t="str">
            <v>Rakvere</v>
          </cell>
          <cell r="E373">
            <v>0</v>
          </cell>
          <cell r="F373">
            <v>0</v>
          </cell>
          <cell r="G373">
            <v>15</v>
          </cell>
          <cell r="H373">
            <v>0</v>
          </cell>
          <cell r="I373">
            <v>0</v>
          </cell>
          <cell r="J373">
            <v>2024</v>
          </cell>
          <cell r="K373">
            <v>0</v>
          </cell>
          <cell r="L373">
            <v>0</v>
          </cell>
          <cell r="M373">
            <v>2009</v>
          </cell>
          <cell r="N373">
            <v>0</v>
          </cell>
          <cell r="O373">
            <v>2039</v>
          </cell>
          <cell r="P373">
            <v>1.462357792303473</v>
          </cell>
          <cell r="Q373" t="b">
            <v>0</v>
          </cell>
          <cell r="S373" t="str">
            <v>152009</v>
          </cell>
          <cell r="T373" t="str">
            <v>152009FALSE</v>
          </cell>
          <cell r="U373">
            <v>2024</v>
          </cell>
        </row>
        <row r="374">
          <cell r="A374" t="str">
            <v>Sõmeru B-2. Veevõrgu rajamine</v>
          </cell>
          <cell r="B374" t="e">
            <v>#REF!</v>
          </cell>
          <cell r="C374">
            <v>8.0000000000000002E-3</v>
          </cell>
          <cell r="D374" t="str">
            <v>Rakvere</v>
          </cell>
          <cell r="E374">
            <v>0</v>
          </cell>
          <cell r="F374">
            <v>0</v>
          </cell>
          <cell r="G374">
            <v>15</v>
          </cell>
          <cell r="H374">
            <v>0</v>
          </cell>
          <cell r="I374">
            <v>0</v>
          </cell>
          <cell r="J374">
            <v>2024</v>
          </cell>
          <cell r="K374">
            <v>0</v>
          </cell>
          <cell r="L374">
            <v>0</v>
          </cell>
          <cell r="M374">
            <v>2009</v>
          </cell>
          <cell r="N374">
            <v>0</v>
          </cell>
          <cell r="O374">
            <v>2039</v>
          </cell>
          <cell r="P374">
            <v>1.462357792303473</v>
          </cell>
          <cell r="Q374" t="b">
            <v>0</v>
          </cell>
          <cell r="S374" t="str">
            <v>152009</v>
          </cell>
          <cell r="T374" t="str">
            <v>152009FALSE</v>
          </cell>
          <cell r="U374">
            <v>2024</v>
          </cell>
        </row>
        <row r="375">
          <cell r="A375" t="str">
            <v>Sõmeru A-1. Puurkaevu pumpla PK-1 ümberehitus reservpumplaks</v>
          </cell>
          <cell r="B375" t="e">
            <v>#REF!</v>
          </cell>
          <cell r="C375">
            <v>8.0000000000000002E-3</v>
          </cell>
          <cell r="D375" t="str">
            <v>Rakvere</v>
          </cell>
          <cell r="E375">
            <v>0</v>
          </cell>
          <cell r="F375">
            <v>0</v>
          </cell>
          <cell r="G375">
            <v>15</v>
          </cell>
          <cell r="H375">
            <v>0</v>
          </cell>
          <cell r="I375">
            <v>0</v>
          </cell>
          <cell r="J375">
            <v>2024</v>
          </cell>
          <cell r="K375">
            <v>0</v>
          </cell>
          <cell r="L375">
            <v>0</v>
          </cell>
          <cell r="M375">
            <v>2009</v>
          </cell>
          <cell r="N375">
            <v>0</v>
          </cell>
          <cell r="O375">
            <v>2039</v>
          </cell>
          <cell r="P375">
            <v>1.462357792303473</v>
          </cell>
          <cell r="Q375" t="b">
            <v>0</v>
          </cell>
          <cell r="S375" t="str">
            <v>152009</v>
          </cell>
          <cell r="T375" t="str">
            <v>152009FALSE</v>
          </cell>
          <cell r="U375">
            <v>2024</v>
          </cell>
        </row>
        <row r="376">
          <cell r="A376" t="str">
            <v>Sõmeru C-1. Kanalisatsioonitorustike rekonstrueerimine</v>
          </cell>
          <cell r="B376">
            <v>0</v>
          </cell>
          <cell r="C376">
            <v>8.0000000000000002E-3</v>
          </cell>
          <cell r="D376" t="str">
            <v>Rakvere</v>
          </cell>
          <cell r="E376">
            <v>0</v>
          </cell>
          <cell r="F376">
            <v>0</v>
          </cell>
          <cell r="G376">
            <v>15</v>
          </cell>
          <cell r="H376">
            <v>0</v>
          </cell>
          <cell r="I376">
            <v>0</v>
          </cell>
          <cell r="J376">
            <v>2024</v>
          </cell>
          <cell r="K376">
            <v>0</v>
          </cell>
          <cell r="L376">
            <v>0</v>
          </cell>
          <cell r="M376">
            <v>2009</v>
          </cell>
          <cell r="N376">
            <v>0</v>
          </cell>
          <cell r="O376">
            <v>2039</v>
          </cell>
          <cell r="P376">
            <v>1.462357792303473</v>
          </cell>
          <cell r="Q376" t="b">
            <v>0</v>
          </cell>
          <cell r="S376" t="str">
            <v>152009</v>
          </cell>
          <cell r="T376" t="str">
            <v>152009FALSE</v>
          </cell>
          <cell r="U376">
            <v>2024</v>
          </cell>
        </row>
        <row r="377">
          <cell r="A377" t="str">
            <v>Sõmeru C-3. Reoveepumplate rekonstrueerimine</v>
          </cell>
          <cell r="B377">
            <v>0</v>
          </cell>
          <cell r="C377">
            <v>8.0000000000000002E-3</v>
          </cell>
          <cell r="D377" t="str">
            <v>Rakvere</v>
          </cell>
          <cell r="E377">
            <v>0</v>
          </cell>
          <cell r="F377">
            <v>0</v>
          </cell>
          <cell r="G377">
            <v>15</v>
          </cell>
          <cell r="H377">
            <v>0</v>
          </cell>
          <cell r="I377">
            <v>0</v>
          </cell>
          <cell r="J377">
            <v>2024</v>
          </cell>
          <cell r="K377">
            <v>0</v>
          </cell>
          <cell r="L377">
            <v>0</v>
          </cell>
          <cell r="M377">
            <v>2009</v>
          </cell>
          <cell r="N377">
            <v>0</v>
          </cell>
          <cell r="O377">
            <v>2039</v>
          </cell>
          <cell r="P377">
            <v>1.462357792303473</v>
          </cell>
          <cell r="Q377" t="b">
            <v>0</v>
          </cell>
          <cell r="S377" t="str">
            <v>152009</v>
          </cell>
          <cell r="T377" t="str">
            <v>152009FALSE</v>
          </cell>
          <cell r="U377">
            <v>2024</v>
          </cell>
        </row>
        <row r="378">
          <cell r="A378" t="str">
            <v>Sõmeru C-2. Kanalisatsioonitorustike rajamine</v>
          </cell>
          <cell r="B378">
            <v>0</v>
          </cell>
          <cell r="C378">
            <v>8.0000000000000002E-3</v>
          </cell>
          <cell r="D378" t="str">
            <v>Rakvere</v>
          </cell>
          <cell r="E378">
            <v>0</v>
          </cell>
          <cell r="F378">
            <v>0</v>
          </cell>
          <cell r="G378">
            <v>15</v>
          </cell>
          <cell r="H378">
            <v>0</v>
          </cell>
          <cell r="I378">
            <v>0</v>
          </cell>
          <cell r="J378">
            <v>2024</v>
          </cell>
          <cell r="K378">
            <v>0</v>
          </cell>
          <cell r="L378">
            <v>0</v>
          </cell>
          <cell r="M378">
            <v>2009</v>
          </cell>
          <cell r="N378">
            <v>0</v>
          </cell>
          <cell r="O378">
            <v>2039</v>
          </cell>
          <cell r="P378">
            <v>1.462357792303473</v>
          </cell>
          <cell r="Q378" t="b">
            <v>0</v>
          </cell>
          <cell r="S378" t="str">
            <v>152009</v>
          </cell>
          <cell r="T378" t="str">
            <v>152009FALSE</v>
          </cell>
          <cell r="U378">
            <v>2024</v>
          </cell>
        </row>
        <row r="379">
          <cell r="A379" t="str">
            <v>Sõmeru C-4. Reoveepumplate rajamine</v>
          </cell>
          <cell r="B379">
            <v>0</v>
          </cell>
          <cell r="C379">
            <v>8.0000000000000002E-3</v>
          </cell>
          <cell r="D379" t="str">
            <v>Rakvere</v>
          </cell>
          <cell r="E379">
            <v>0</v>
          </cell>
          <cell r="F379">
            <v>0</v>
          </cell>
          <cell r="G379">
            <v>15</v>
          </cell>
          <cell r="H379">
            <v>0</v>
          </cell>
          <cell r="I379">
            <v>0</v>
          </cell>
          <cell r="J379">
            <v>2024</v>
          </cell>
          <cell r="K379">
            <v>0</v>
          </cell>
          <cell r="L379">
            <v>0</v>
          </cell>
          <cell r="M379">
            <v>2009</v>
          </cell>
          <cell r="N379">
            <v>0</v>
          </cell>
          <cell r="O379">
            <v>2039</v>
          </cell>
          <cell r="P379">
            <v>1.462357792303473</v>
          </cell>
          <cell r="Q379" t="b">
            <v>0</v>
          </cell>
          <cell r="S379" t="str">
            <v>152009</v>
          </cell>
          <cell r="T379" t="str">
            <v>152009FALSE</v>
          </cell>
          <cell r="U379">
            <v>2024</v>
          </cell>
        </row>
        <row r="380">
          <cell r="A380" t="str">
            <v>Näpi B-1. Veevõrgu rekonstrueerimine</v>
          </cell>
          <cell r="B380">
            <v>0</v>
          </cell>
          <cell r="C380">
            <v>8.0000000000000002E-3</v>
          </cell>
          <cell r="D380" t="str">
            <v>Rakvere</v>
          </cell>
          <cell r="E380">
            <v>0</v>
          </cell>
          <cell r="F380">
            <v>0</v>
          </cell>
          <cell r="G380">
            <v>15</v>
          </cell>
          <cell r="H380">
            <v>0</v>
          </cell>
          <cell r="I380">
            <v>0</v>
          </cell>
          <cell r="J380">
            <v>2024</v>
          </cell>
          <cell r="K380">
            <v>0</v>
          </cell>
          <cell r="L380">
            <v>0</v>
          </cell>
          <cell r="M380">
            <v>2009</v>
          </cell>
          <cell r="N380">
            <v>0</v>
          </cell>
          <cell r="O380">
            <v>2039</v>
          </cell>
          <cell r="P380">
            <v>1.462357792303473</v>
          </cell>
          <cell r="Q380" t="b">
            <v>0</v>
          </cell>
          <cell r="S380" t="str">
            <v>152009</v>
          </cell>
          <cell r="T380" t="str">
            <v>152009FALSE</v>
          </cell>
          <cell r="U380">
            <v>2024</v>
          </cell>
        </row>
        <row r="381">
          <cell r="A381" t="str">
            <v>Näpi A-2. Puurkaevpumpla PK-Keskuse tamponeerimine</v>
          </cell>
          <cell r="B381">
            <v>0</v>
          </cell>
          <cell r="C381">
            <v>8.0000000000000002E-3</v>
          </cell>
          <cell r="D381" t="str">
            <v>Rakvere</v>
          </cell>
          <cell r="E381">
            <v>0</v>
          </cell>
          <cell r="F381">
            <v>0</v>
          </cell>
          <cell r="G381">
            <v>15</v>
          </cell>
          <cell r="H381">
            <v>0</v>
          </cell>
          <cell r="I381">
            <v>0</v>
          </cell>
          <cell r="J381">
            <v>2024</v>
          </cell>
          <cell r="K381">
            <v>0</v>
          </cell>
          <cell r="L381">
            <v>0</v>
          </cell>
          <cell r="M381">
            <v>2009</v>
          </cell>
          <cell r="N381">
            <v>0</v>
          </cell>
          <cell r="O381">
            <v>2039</v>
          </cell>
          <cell r="P381">
            <v>1.462357792303473</v>
          </cell>
          <cell r="Q381" t="b">
            <v>0</v>
          </cell>
          <cell r="S381" t="str">
            <v>152009</v>
          </cell>
          <cell r="T381" t="str">
            <v>152009FALSE</v>
          </cell>
          <cell r="U381">
            <v>2024</v>
          </cell>
        </row>
        <row r="382">
          <cell r="A382" t="str">
            <v>Näpi B-2. Veevõrgu rajamine</v>
          </cell>
          <cell r="B382">
            <v>0</v>
          </cell>
          <cell r="C382">
            <v>8.0000000000000002E-3</v>
          </cell>
          <cell r="D382" t="str">
            <v>Rakvere</v>
          </cell>
          <cell r="E382">
            <v>0</v>
          </cell>
          <cell r="F382">
            <v>0</v>
          </cell>
          <cell r="G382">
            <v>15</v>
          </cell>
          <cell r="H382">
            <v>0</v>
          </cell>
          <cell r="I382">
            <v>0</v>
          </cell>
          <cell r="J382">
            <v>2024</v>
          </cell>
          <cell r="K382">
            <v>0</v>
          </cell>
          <cell r="L382">
            <v>0</v>
          </cell>
          <cell r="M382">
            <v>2009</v>
          </cell>
          <cell r="N382">
            <v>0</v>
          </cell>
          <cell r="O382">
            <v>2039</v>
          </cell>
          <cell r="P382">
            <v>1.462357792303473</v>
          </cell>
          <cell r="Q382" t="b">
            <v>0</v>
          </cell>
          <cell r="S382" t="str">
            <v>152009</v>
          </cell>
          <cell r="T382" t="str">
            <v>152009FALSE</v>
          </cell>
          <cell r="U382">
            <v>2024</v>
          </cell>
        </row>
        <row r="383">
          <cell r="A383" t="str">
            <v>Näpi C-1. Kanalisatsioonitorustike rekonstrueerimine</v>
          </cell>
          <cell r="B383">
            <v>0</v>
          </cell>
          <cell r="C383">
            <v>8.0000000000000002E-3</v>
          </cell>
          <cell r="D383" t="str">
            <v>Rakvere</v>
          </cell>
          <cell r="E383">
            <v>0</v>
          </cell>
          <cell r="F383">
            <v>0</v>
          </cell>
          <cell r="G383">
            <v>15</v>
          </cell>
          <cell r="H383">
            <v>0</v>
          </cell>
          <cell r="I383">
            <v>0</v>
          </cell>
          <cell r="J383">
            <v>2024</v>
          </cell>
          <cell r="K383">
            <v>0</v>
          </cell>
          <cell r="L383">
            <v>0</v>
          </cell>
          <cell r="M383">
            <v>2009</v>
          </cell>
          <cell r="N383">
            <v>0</v>
          </cell>
          <cell r="O383">
            <v>2039</v>
          </cell>
          <cell r="P383">
            <v>1.462357792303473</v>
          </cell>
          <cell r="Q383" t="b">
            <v>0</v>
          </cell>
          <cell r="S383" t="str">
            <v>152009</v>
          </cell>
          <cell r="T383" t="str">
            <v>152009FALSE</v>
          </cell>
          <cell r="U383">
            <v>2024</v>
          </cell>
        </row>
        <row r="384">
          <cell r="A384" t="str">
            <v>Näpi C-3. Reoveepumplate rekonstrueerimine</v>
          </cell>
          <cell r="B384">
            <v>0</v>
          </cell>
          <cell r="C384">
            <v>8.0000000000000002E-3</v>
          </cell>
          <cell r="D384" t="str">
            <v>Rakvere</v>
          </cell>
          <cell r="E384">
            <v>0</v>
          </cell>
          <cell r="F384">
            <v>0</v>
          </cell>
          <cell r="G384">
            <v>15</v>
          </cell>
          <cell r="H384">
            <v>0</v>
          </cell>
          <cell r="I384">
            <v>0</v>
          </cell>
          <cell r="J384">
            <v>2024</v>
          </cell>
          <cell r="K384">
            <v>0</v>
          </cell>
          <cell r="L384">
            <v>0</v>
          </cell>
          <cell r="M384">
            <v>2009</v>
          </cell>
          <cell r="N384">
            <v>0</v>
          </cell>
          <cell r="O384">
            <v>2039</v>
          </cell>
          <cell r="P384">
            <v>1.462357792303473</v>
          </cell>
          <cell r="Q384" t="b">
            <v>0</v>
          </cell>
          <cell r="S384" t="str">
            <v>152009</v>
          </cell>
          <cell r="T384" t="str">
            <v>152009FALSE</v>
          </cell>
          <cell r="U384">
            <v>2024</v>
          </cell>
        </row>
        <row r="385">
          <cell r="A385" t="str">
            <v>Näpi C-2. Kanalisatsioonitorustike rajamine</v>
          </cell>
          <cell r="B385">
            <v>0</v>
          </cell>
          <cell r="C385">
            <v>8.0000000000000002E-3</v>
          </cell>
          <cell r="D385" t="str">
            <v>Rakvere</v>
          </cell>
          <cell r="E385">
            <v>0</v>
          </cell>
          <cell r="F385">
            <v>0</v>
          </cell>
          <cell r="G385">
            <v>15</v>
          </cell>
          <cell r="H385">
            <v>0</v>
          </cell>
          <cell r="I385">
            <v>0</v>
          </cell>
          <cell r="J385">
            <v>2024</v>
          </cell>
          <cell r="K385">
            <v>0</v>
          </cell>
          <cell r="L385">
            <v>0</v>
          </cell>
          <cell r="M385">
            <v>2009</v>
          </cell>
          <cell r="N385">
            <v>0</v>
          </cell>
          <cell r="O385">
            <v>2039</v>
          </cell>
          <cell r="P385">
            <v>1.462357792303473</v>
          </cell>
          <cell r="Q385" t="b">
            <v>0</v>
          </cell>
          <cell r="S385" t="str">
            <v>152009</v>
          </cell>
          <cell r="T385" t="str">
            <v>152009FALSE</v>
          </cell>
          <cell r="U385">
            <v>2024</v>
          </cell>
        </row>
        <row r="386">
          <cell r="A386" t="str">
            <v>Näpi C-4. Reoveepumplate rajamine</v>
          </cell>
          <cell r="B386">
            <v>0</v>
          </cell>
          <cell r="C386">
            <v>8.0000000000000002E-3</v>
          </cell>
          <cell r="D386" t="str">
            <v>Rakvere</v>
          </cell>
          <cell r="E386">
            <v>0</v>
          </cell>
          <cell r="F386">
            <v>0</v>
          </cell>
          <cell r="G386">
            <v>15</v>
          </cell>
          <cell r="H386">
            <v>0</v>
          </cell>
          <cell r="I386">
            <v>0</v>
          </cell>
          <cell r="J386">
            <v>2024</v>
          </cell>
          <cell r="K386">
            <v>0</v>
          </cell>
          <cell r="L386">
            <v>0</v>
          </cell>
          <cell r="M386">
            <v>2009</v>
          </cell>
          <cell r="N386">
            <v>0</v>
          </cell>
          <cell r="O386">
            <v>2039</v>
          </cell>
          <cell r="P386">
            <v>1.462357792303473</v>
          </cell>
          <cell r="Q386" t="b">
            <v>0</v>
          </cell>
          <cell r="S386" t="str">
            <v>152009</v>
          </cell>
          <cell r="T386" t="str">
            <v>152009FALSE</v>
          </cell>
          <cell r="U386">
            <v>2024</v>
          </cell>
        </row>
        <row r="387">
          <cell r="A387" t="str">
            <v>Roodevälja B-2. Veevõrgu rajamine</v>
          </cell>
          <cell r="B387">
            <v>0</v>
          </cell>
          <cell r="C387">
            <v>8.0000000000000002E-3</v>
          </cell>
          <cell r="D387" t="str">
            <v>Rakvere</v>
          </cell>
          <cell r="E387">
            <v>0</v>
          </cell>
          <cell r="F387">
            <v>0</v>
          </cell>
          <cell r="G387">
            <v>15</v>
          </cell>
          <cell r="H387">
            <v>0</v>
          </cell>
          <cell r="I387">
            <v>0</v>
          </cell>
          <cell r="J387">
            <v>2024</v>
          </cell>
          <cell r="K387">
            <v>0</v>
          </cell>
          <cell r="L387">
            <v>0</v>
          </cell>
          <cell r="M387">
            <v>2009</v>
          </cell>
          <cell r="N387">
            <v>0</v>
          </cell>
          <cell r="O387">
            <v>2039</v>
          </cell>
          <cell r="P387">
            <v>1.462357792303473</v>
          </cell>
          <cell r="Q387" t="b">
            <v>0</v>
          </cell>
          <cell r="S387" t="str">
            <v>152009</v>
          </cell>
          <cell r="T387" t="str">
            <v>152009FALSE</v>
          </cell>
          <cell r="U387">
            <v>2024</v>
          </cell>
        </row>
        <row r="388">
          <cell r="A388" t="str">
            <v>Roodevälja C-2. Kanalisatsioonitorustike rajamine</v>
          </cell>
          <cell r="B388">
            <v>0</v>
          </cell>
          <cell r="C388">
            <v>8.0000000000000002E-3</v>
          </cell>
          <cell r="D388" t="str">
            <v>Rakvere</v>
          </cell>
          <cell r="E388">
            <v>0</v>
          </cell>
          <cell r="F388">
            <v>0</v>
          </cell>
          <cell r="G388">
            <v>15</v>
          </cell>
          <cell r="H388">
            <v>0</v>
          </cell>
          <cell r="I388">
            <v>0</v>
          </cell>
          <cell r="J388">
            <v>2024</v>
          </cell>
          <cell r="K388">
            <v>0</v>
          </cell>
          <cell r="L388">
            <v>0</v>
          </cell>
          <cell r="M388">
            <v>2009</v>
          </cell>
          <cell r="N388">
            <v>0</v>
          </cell>
          <cell r="O388">
            <v>2039</v>
          </cell>
          <cell r="P388">
            <v>1.462357792303473</v>
          </cell>
          <cell r="Q388" t="b">
            <v>0</v>
          </cell>
          <cell r="S388" t="str">
            <v>152009</v>
          </cell>
          <cell r="T388" t="str">
            <v>152009FALSE</v>
          </cell>
          <cell r="U388">
            <v>2024</v>
          </cell>
        </row>
        <row r="389">
          <cell r="A389" t="str">
            <v>Roodevälja C-4. Reoveepumplate rajamine</v>
          </cell>
          <cell r="B389">
            <v>0</v>
          </cell>
          <cell r="C389">
            <v>8.0000000000000002E-3</v>
          </cell>
          <cell r="D389" t="str">
            <v>Rakvere</v>
          </cell>
          <cell r="E389">
            <v>0</v>
          </cell>
          <cell r="F389">
            <v>0</v>
          </cell>
          <cell r="G389">
            <v>15</v>
          </cell>
          <cell r="H389">
            <v>0</v>
          </cell>
          <cell r="I389">
            <v>0</v>
          </cell>
          <cell r="J389">
            <v>2024</v>
          </cell>
          <cell r="K389">
            <v>0</v>
          </cell>
          <cell r="L389">
            <v>0</v>
          </cell>
          <cell r="M389">
            <v>2009</v>
          </cell>
          <cell r="N389">
            <v>0</v>
          </cell>
          <cell r="O389">
            <v>2039</v>
          </cell>
          <cell r="P389">
            <v>1.462357792303473</v>
          </cell>
          <cell r="Q389" t="b">
            <v>0</v>
          </cell>
          <cell r="S389" t="str">
            <v>152009</v>
          </cell>
          <cell r="T389" t="str">
            <v>152009FALSE</v>
          </cell>
          <cell r="U389">
            <v>2024</v>
          </cell>
        </row>
        <row r="390">
          <cell r="A390" t="str">
            <v>B-1.1 veevõrgu rek - Kondivalu, Lepiku</v>
          </cell>
          <cell r="B390">
            <v>317500</v>
          </cell>
          <cell r="C390">
            <v>0.57465123235748927</v>
          </cell>
          <cell r="D390" t="str">
            <v>Rakvere</v>
          </cell>
          <cell r="E390">
            <v>0</v>
          </cell>
          <cell r="F390">
            <v>0</v>
          </cell>
          <cell r="G390">
            <v>40</v>
          </cell>
          <cell r="H390">
            <v>0</v>
          </cell>
          <cell r="I390">
            <v>11</v>
          </cell>
          <cell r="J390">
            <v>2010</v>
          </cell>
          <cell r="K390">
            <v>0</v>
          </cell>
          <cell r="L390">
            <v>0</v>
          </cell>
          <cell r="M390">
            <v>2010</v>
          </cell>
          <cell r="N390">
            <v>0</v>
          </cell>
          <cell r="O390">
            <v>2050</v>
          </cell>
          <cell r="P390">
            <v>1.016</v>
          </cell>
          <cell r="Q390" t="b">
            <v>0</v>
          </cell>
          <cell r="S390" t="str">
            <v>402010</v>
          </cell>
          <cell r="T390" t="str">
            <v>402010FALSE</v>
          </cell>
          <cell r="U390">
            <v>2050</v>
          </cell>
        </row>
        <row r="391">
          <cell r="A391" t="str">
            <v>B-1.2 veevõrgu rek - Õpetajate Heinamaa, Seminari</v>
          </cell>
          <cell r="B391">
            <v>951250</v>
          </cell>
          <cell r="C391">
            <v>0.57465123235748927</v>
          </cell>
          <cell r="D391" t="str">
            <v>Rakvere</v>
          </cell>
          <cell r="E391">
            <v>0</v>
          </cell>
          <cell r="F391">
            <v>0</v>
          </cell>
          <cell r="G391">
            <v>40</v>
          </cell>
          <cell r="H391">
            <v>0</v>
          </cell>
          <cell r="I391">
            <v>11</v>
          </cell>
          <cell r="J391">
            <v>2010</v>
          </cell>
          <cell r="K391">
            <v>0</v>
          </cell>
          <cell r="L391">
            <v>0</v>
          </cell>
          <cell r="M391">
            <v>2010</v>
          </cell>
          <cell r="N391">
            <v>0</v>
          </cell>
          <cell r="O391">
            <v>2050</v>
          </cell>
          <cell r="P391">
            <v>1.016</v>
          </cell>
          <cell r="Q391" t="b">
            <v>0</v>
          </cell>
          <cell r="S391" t="str">
            <v>402010</v>
          </cell>
          <cell r="T391" t="str">
            <v>402010FALSE</v>
          </cell>
          <cell r="U391">
            <v>2050</v>
          </cell>
        </row>
        <row r="392">
          <cell r="A392" t="str">
            <v>B-1.3 veevõrgu rek - Kurikaküla, Paemurru</v>
          </cell>
          <cell r="B392">
            <v>2608125</v>
          </cell>
          <cell r="C392">
            <v>0.57465123235748927</v>
          </cell>
          <cell r="D392" t="str">
            <v>Rakvere</v>
          </cell>
          <cell r="E392">
            <v>0</v>
          </cell>
          <cell r="F392">
            <v>0</v>
          </cell>
          <cell r="G392">
            <v>40</v>
          </cell>
          <cell r="H392">
            <v>0</v>
          </cell>
          <cell r="I392">
            <v>11</v>
          </cell>
          <cell r="J392">
            <v>2010</v>
          </cell>
          <cell r="K392">
            <v>0</v>
          </cell>
          <cell r="L392">
            <v>0</v>
          </cell>
          <cell r="M392">
            <v>2010</v>
          </cell>
          <cell r="N392">
            <v>0</v>
          </cell>
          <cell r="O392">
            <v>2050</v>
          </cell>
          <cell r="P392">
            <v>1.016</v>
          </cell>
          <cell r="Q392" t="b">
            <v>0</v>
          </cell>
          <cell r="S392" t="str">
            <v>402010</v>
          </cell>
          <cell r="T392" t="str">
            <v>402010FALSE</v>
          </cell>
          <cell r="U392">
            <v>2050</v>
          </cell>
        </row>
        <row r="393">
          <cell r="A393" t="str">
            <v>B-1.4 veevõrgu rek - Vanalinn, Südalinn, Kukeküla</v>
          </cell>
          <cell r="B393">
            <v>7129250</v>
          </cell>
          <cell r="C393">
            <v>0.57465123235748927</v>
          </cell>
          <cell r="D393" t="str">
            <v>Rakvere</v>
          </cell>
          <cell r="E393">
            <v>0</v>
          </cell>
          <cell r="F393">
            <v>0</v>
          </cell>
          <cell r="G393">
            <v>40</v>
          </cell>
          <cell r="H393">
            <v>0</v>
          </cell>
          <cell r="I393">
            <v>11</v>
          </cell>
          <cell r="J393">
            <v>2010</v>
          </cell>
          <cell r="K393">
            <v>0</v>
          </cell>
          <cell r="L393">
            <v>0</v>
          </cell>
          <cell r="M393">
            <v>2010</v>
          </cell>
          <cell r="N393">
            <v>0</v>
          </cell>
          <cell r="O393">
            <v>2050</v>
          </cell>
          <cell r="P393">
            <v>1.016</v>
          </cell>
          <cell r="Q393" t="b">
            <v>0</v>
          </cell>
          <cell r="S393" t="str">
            <v>402010</v>
          </cell>
          <cell r="T393" t="str">
            <v>402010FALSE</v>
          </cell>
          <cell r="U393">
            <v>2050</v>
          </cell>
        </row>
        <row r="394">
          <cell r="A394" t="str">
            <v>B-1.5 veevõrgu rek - Mõisavälja, Lilleküla</v>
          </cell>
          <cell r="B394">
            <v>1610000</v>
          </cell>
          <cell r="C394">
            <v>0.57465123235748927</v>
          </cell>
          <cell r="D394" t="str">
            <v>Rakvere</v>
          </cell>
          <cell r="E394">
            <v>0</v>
          </cell>
          <cell r="F394">
            <v>0</v>
          </cell>
          <cell r="G394">
            <v>40</v>
          </cell>
          <cell r="H394">
            <v>0</v>
          </cell>
          <cell r="I394">
            <v>11</v>
          </cell>
          <cell r="J394">
            <v>2010</v>
          </cell>
          <cell r="K394">
            <v>0</v>
          </cell>
          <cell r="L394">
            <v>0</v>
          </cell>
          <cell r="M394">
            <v>2010</v>
          </cell>
          <cell r="N394">
            <v>0</v>
          </cell>
          <cell r="O394">
            <v>2050</v>
          </cell>
          <cell r="P394">
            <v>1.016</v>
          </cell>
          <cell r="Q394" t="b">
            <v>0</v>
          </cell>
          <cell r="S394" t="str">
            <v>402010</v>
          </cell>
          <cell r="T394" t="str">
            <v>402010FALSE</v>
          </cell>
          <cell r="U394">
            <v>2050</v>
          </cell>
        </row>
        <row r="395">
          <cell r="A395" t="str">
            <v>B-2.1 veevõrk uus - Kondivalu, Lepiku</v>
          </cell>
          <cell r="B395">
            <v>4398750</v>
          </cell>
          <cell r="C395">
            <v>0.57465123235748927</v>
          </cell>
          <cell r="D395" t="str">
            <v>Rakvere</v>
          </cell>
          <cell r="E395">
            <v>0</v>
          </cell>
          <cell r="F395">
            <v>0</v>
          </cell>
          <cell r="G395">
            <v>40</v>
          </cell>
          <cell r="H395">
            <v>0</v>
          </cell>
          <cell r="I395">
            <v>11</v>
          </cell>
          <cell r="J395">
            <v>2010</v>
          </cell>
          <cell r="K395">
            <v>0</v>
          </cell>
          <cell r="L395">
            <v>0</v>
          </cell>
          <cell r="M395">
            <v>2010</v>
          </cell>
          <cell r="N395">
            <v>0</v>
          </cell>
          <cell r="O395">
            <v>2050</v>
          </cell>
          <cell r="P395">
            <v>1.016</v>
          </cell>
          <cell r="Q395" t="b">
            <v>0</v>
          </cell>
          <cell r="S395" t="str">
            <v>402010</v>
          </cell>
          <cell r="T395" t="str">
            <v>402010FALSE</v>
          </cell>
          <cell r="U395">
            <v>2050</v>
          </cell>
        </row>
        <row r="396">
          <cell r="A396" t="str">
            <v>B-2.2 veevõrk uus - Õpetajate heinamaa, Seminari</v>
          </cell>
          <cell r="B396">
            <v>4558750</v>
          </cell>
          <cell r="C396">
            <v>0.57465123235748927</v>
          </cell>
          <cell r="D396" t="str">
            <v>Rakvere</v>
          </cell>
          <cell r="E396">
            <v>0</v>
          </cell>
          <cell r="F396">
            <v>0</v>
          </cell>
          <cell r="G396">
            <v>40</v>
          </cell>
          <cell r="H396">
            <v>0</v>
          </cell>
          <cell r="I396">
            <v>11</v>
          </cell>
          <cell r="J396">
            <v>2010</v>
          </cell>
          <cell r="K396">
            <v>0</v>
          </cell>
          <cell r="L396">
            <v>0</v>
          </cell>
          <cell r="M396">
            <v>2010</v>
          </cell>
          <cell r="N396">
            <v>0</v>
          </cell>
          <cell r="O396">
            <v>2050</v>
          </cell>
          <cell r="P396">
            <v>1.016</v>
          </cell>
          <cell r="Q396" t="b">
            <v>0</v>
          </cell>
          <cell r="S396" t="str">
            <v>402010</v>
          </cell>
          <cell r="T396" t="str">
            <v>402010FALSE</v>
          </cell>
          <cell r="U396">
            <v>2050</v>
          </cell>
        </row>
        <row r="397">
          <cell r="A397" t="str">
            <v>B-2.3 veevõrk uus - Kurikaküla, Paemurru</v>
          </cell>
          <cell r="B397">
            <v>1908537</v>
          </cell>
          <cell r="C397">
            <v>0.57465123235748927</v>
          </cell>
          <cell r="D397" t="str">
            <v>Rakvere</v>
          </cell>
          <cell r="E397">
            <v>0</v>
          </cell>
          <cell r="F397">
            <v>0</v>
          </cell>
          <cell r="G397">
            <v>40</v>
          </cell>
          <cell r="H397">
            <v>0</v>
          </cell>
          <cell r="I397">
            <v>11</v>
          </cell>
          <cell r="J397">
            <v>2010</v>
          </cell>
          <cell r="K397">
            <v>0</v>
          </cell>
          <cell r="L397">
            <v>0</v>
          </cell>
          <cell r="M397">
            <v>2010</v>
          </cell>
          <cell r="N397">
            <v>0</v>
          </cell>
          <cell r="O397">
            <v>2050</v>
          </cell>
          <cell r="P397">
            <v>1.016</v>
          </cell>
          <cell r="Q397" t="b">
            <v>0</v>
          </cell>
          <cell r="S397" t="str">
            <v>402010</v>
          </cell>
          <cell r="T397" t="str">
            <v>402010FALSE</v>
          </cell>
          <cell r="U397">
            <v>2050</v>
          </cell>
        </row>
        <row r="398">
          <cell r="A398" t="str">
            <v>B-2.4 veevõrk uus - Linnuriik</v>
          </cell>
          <cell r="B398">
            <v>217500</v>
          </cell>
          <cell r="C398">
            <v>0.57465123235748927</v>
          </cell>
          <cell r="D398" t="str">
            <v>Rakvere</v>
          </cell>
          <cell r="E398">
            <v>0</v>
          </cell>
          <cell r="F398">
            <v>0</v>
          </cell>
          <cell r="G398">
            <v>40</v>
          </cell>
          <cell r="H398">
            <v>0</v>
          </cell>
          <cell r="I398">
            <v>11</v>
          </cell>
          <cell r="J398">
            <v>2010</v>
          </cell>
          <cell r="K398">
            <v>0</v>
          </cell>
          <cell r="L398">
            <v>0</v>
          </cell>
          <cell r="M398">
            <v>2010</v>
          </cell>
          <cell r="N398">
            <v>0</v>
          </cell>
          <cell r="O398">
            <v>2050</v>
          </cell>
          <cell r="P398">
            <v>1.016</v>
          </cell>
          <cell r="Q398" t="b">
            <v>0</v>
          </cell>
          <cell r="S398" t="str">
            <v>402010</v>
          </cell>
          <cell r="T398" t="str">
            <v>402010FALSE</v>
          </cell>
          <cell r="U398">
            <v>2050</v>
          </cell>
        </row>
        <row r="399">
          <cell r="A399" t="str">
            <v>B-2.5 veevõrk uus - Vanalinn, Südalinn</v>
          </cell>
          <cell r="B399">
            <v>2516875</v>
          </cell>
          <cell r="C399">
            <v>0.57465123235748927</v>
          </cell>
          <cell r="D399" t="str">
            <v>Rakvere</v>
          </cell>
          <cell r="E399">
            <v>0</v>
          </cell>
          <cell r="F399">
            <v>0</v>
          </cell>
          <cell r="G399">
            <v>40</v>
          </cell>
          <cell r="H399">
            <v>0</v>
          </cell>
          <cell r="I399">
            <v>11</v>
          </cell>
          <cell r="J399">
            <v>2010</v>
          </cell>
          <cell r="K399">
            <v>0</v>
          </cell>
          <cell r="L399">
            <v>0</v>
          </cell>
          <cell r="M399">
            <v>2010</v>
          </cell>
          <cell r="N399">
            <v>0</v>
          </cell>
          <cell r="O399">
            <v>2050</v>
          </cell>
          <cell r="P399">
            <v>1.016</v>
          </cell>
          <cell r="Q399" t="b">
            <v>0</v>
          </cell>
          <cell r="S399" t="str">
            <v>402010</v>
          </cell>
          <cell r="T399" t="str">
            <v>402010FALSE</v>
          </cell>
          <cell r="U399">
            <v>2050</v>
          </cell>
        </row>
        <row r="400">
          <cell r="A400" t="str">
            <v>B-2.6 veevõrk uus - Mõisavälja, Lilleküla</v>
          </cell>
          <cell r="B400">
            <v>217500</v>
          </cell>
          <cell r="C400">
            <v>0.57465123235748927</v>
          </cell>
          <cell r="D400" t="str">
            <v>Rakvere</v>
          </cell>
          <cell r="E400">
            <v>0</v>
          </cell>
          <cell r="F400">
            <v>0</v>
          </cell>
          <cell r="G400">
            <v>40</v>
          </cell>
          <cell r="H400">
            <v>0</v>
          </cell>
          <cell r="I400">
            <v>11</v>
          </cell>
          <cell r="J400">
            <v>2010</v>
          </cell>
          <cell r="K400">
            <v>0</v>
          </cell>
          <cell r="L400">
            <v>0</v>
          </cell>
          <cell r="M400">
            <v>2010</v>
          </cell>
          <cell r="N400">
            <v>0</v>
          </cell>
          <cell r="O400">
            <v>2050</v>
          </cell>
          <cell r="P400">
            <v>1.016</v>
          </cell>
          <cell r="Q400" t="b">
            <v>0</v>
          </cell>
          <cell r="S400" t="str">
            <v>402010</v>
          </cell>
          <cell r="T400" t="str">
            <v>402010FALSE</v>
          </cell>
          <cell r="U400">
            <v>2050</v>
          </cell>
        </row>
        <row r="401">
          <cell r="A401" t="str">
            <v>B-2.7 veevõrk uus - Lennuvälja, Roodevälja</v>
          </cell>
          <cell r="B401">
            <v>182500</v>
          </cell>
          <cell r="C401">
            <v>0.57465123235748927</v>
          </cell>
          <cell r="D401" t="str">
            <v>Rakvere</v>
          </cell>
          <cell r="E401">
            <v>0</v>
          </cell>
          <cell r="F401">
            <v>0</v>
          </cell>
          <cell r="G401">
            <v>40</v>
          </cell>
          <cell r="H401">
            <v>0</v>
          </cell>
          <cell r="I401">
            <v>11</v>
          </cell>
          <cell r="J401">
            <v>2010</v>
          </cell>
          <cell r="K401">
            <v>0</v>
          </cell>
          <cell r="L401">
            <v>0</v>
          </cell>
          <cell r="M401">
            <v>2010</v>
          </cell>
          <cell r="N401">
            <v>0</v>
          </cell>
          <cell r="O401">
            <v>2050</v>
          </cell>
          <cell r="P401">
            <v>1.016</v>
          </cell>
          <cell r="Q401" t="b">
            <v>0</v>
          </cell>
          <cell r="S401" t="str">
            <v>402010</v>
          </cell>
          <cell r="T401" t="str">
            <v>402010FALSE</v>
          </cell>
          <cell r="U401">
            <v>2050</v>
          </cell>
        </row>
        <row r="402">
          <cell r="A402" t="str">
            <v>B-2.8 veevõrk uus - Vallimäe, Tammiku, Taaravainu</v>
          </cell>
          <cell r="B402">
            <v>458000</v>
          </cell>
          <cell r="C402">
            <v>0.57465123235748927</v>
          </cell>
          <cell r="D402" t="str">
            <v>Rakvere</v>
          </cell>
          <cell r="E402">
            <v>0</v>
          </cell>
          <cell r="F402">
            <v>0</v>
          </cell>
          <cell r="G402">
            <v>40</v>
          </cell>
          <cell r="H402">
            <v>0</v>
          </cell>
          <cell r="I402">
            <v>11</v>
          </cell>
          <cell r="J402">
            <v>2010</v>
          </cell>
          <cell r="K402">
            <v>0</v>
          </cell>
          <cell r="L402">
            <v>0</v>
          </cell>
          <cell r="M402">
            <v>2010</v>
          </cell>
          <cell r="N402">
            <v>0</v>
          </cell>
          <cell r="O402">
            <v>2050</v>
          </cell>
          <cell r="P402">
            <v>1.016</v>
          </cell>
          <cell r="Q402" t="b">
            <v>0</v>
          </cell>
          <cell r="S402" t="str">
            <v>402010</v>
          </cell>
          <cell r="T402" t="str">
            <v>402010FALSE</v>
          </cell>
          <cell r="U402">
            <v>2050</v>
          </cell>
        </row>
        <row r="403">
          <cell r="A403" t="str">
            <v>C-1.1 kanalivõrgu rek - Kondivalu, Lepiku</v>
          </cell>
          <cell r="B403">
            <v>262500</v>
          </cell>
          <cell r="C403">
            <v>0.57465123235748927</v>
          </cell>
          <cell r="D403" t="str">
            <v>Rakvere</v>
          </cell>
          <cell r="E403">
            <v>0</v>
          </cell>
          <cell r="F403">
            <v>0</v>
          </cell>
          <cell r="G403">
            <v>40</v>
          </cell>
          <cell r="H403">
            <v>0</v>
          </cell>
          <cell r="I403">
            <v>11</v>
          </cell>
          <cell r="J403">
            <v>2010</v>
          </cell>
          <cell r="K403">
            <v>0</v>
          </cell>
          <cell r="L403">
            <v>0</v>
          </cell>
          <cell r="M403">
            <v>2010</v>
          </cell>
          <cell r="N403">
            <v>0</v>
          </cell>
          <cell r="O403">
            <v>2050</v>
          </cell>
          <cell r="P403">
            <v>1.016</v>
          </cell>
          <cell r="Q403" t="b">
            <v>0</v>
          </cell>
          <cell r="S403" t="str">
            <v>402010</v>
          </cell>
          <cell r="T403" t="str">
            <v>402010FALSE</v>
          </cell>
          <cell r="U403">
            <v>2050</v>
          </cell>
        </row>
        <row r="404">
          <cell r="A404" t="str">
            <v>C-1.2 kanalivõrgu rek - Õpetajate Heinamaa, Seminari</v>
          </cell>
          <cell r="B404">
            <v>1698125</v>
          </cell>
          <cell r="C404">
            <v>0.57465123235748927</v>
          </cell>
          <cell r="D404" t="str">
            <v>Rakvere</v>
          </cell>
          <cell r="E404">
            <v>0</v>
          </cell>
          <cell r="F404">
            <v>0</v>
          </cell>
          <cell r="G404">
            <v>40</v>
          </cell>
          <cell r="H404">
            <v>0</v>
          </cell>
          <cell r="I404">
            <v>11</v>
          </cell>
          <cell r="J404">
            <v>2010</v>
          </cell>
          <cell r="K404">
            <v>0</v>
          </cell>
          <cell r="L404">
            <v>0</v>
          </cell>
          <cell r="M404">
            <v>2010</v>
          </cell>
          <cell r="N404">
            <v>0</v>
          </cell>
          <cell r="O404">
            <v>2050</v>
          </cell>
          <cell r="P404">
            <v>1.016</v>
          </cell>
          <cell r="Q404" t="b">
            <v>0</v>
          </cell>
          <cell r="S404" t="str">
            <v>402010</v>
          </cell>
          <cell r="T404" t="str">
            <v>402010FALSE</v>
          </cell>
          <cell r="U404">
            <v>2050</v>
          </cell>
        </row>
        <row r="405">
          <cell r="A405" t="str">
            <v>C-1.3 kanalivõrgu rek - Kurikaküla, Paemurru</v>
          </cell>
          <cell r="B405">
            <v>0</v>
          </cell>
          <cell r="C405">
            <v>0.57465123235748927</v>
          </cell>
          <cell r="D405" t="str">
            <v>Rakvere</v>
          </cell>
          <cell r="E405">
            <v>0</v>
          </cell>
          <cell r="F405">
            <v>0</v>
          </cell>
          <cell r="G405">
            <v>40</v>
          </cell>
          <cell r="H405">
            <v>0</v>
          </cell>
          <cell r="I405">
            <v>11</v>
          </cell>
          <cell r="J405">
            <v>2010</v>
          </cell>
          <cell r="K405">
            <v>0</v>
          </cell>
          <cell r="L405">
            <v>0</v>
          </cell>
          <cell r="M405">
            <v>2010</v>
          </cell>
          <cell r="N405">
            <v>0</v>
          </cell>
          <cell r="O405">
            <v>2050</v>
          </cell>
          <cell r="P405">
            <v>1.016</v>
          </cell>
          <cell r="Q405" t="b">
            <v>0</v>
          </cell>
          <cell r="S405" t="str">
            <v>402010</v>
          </cell>
          <cell r="T405" t="str">
            <v>402010FALSE</v>
          </cell>
          <cell r="U405">
            <v>2050</v>
          </cell>
        </row>
        <row r="406">
          <cell r="A406" t="str">
            <v>C-1.4 kanalivõrgu rek - Vanalinn, Südalinn, Kukeküla</v>
          </cell>
          <cell r="B406">
            <v>0</v>
          </cell>
          <cell r="C406">
            <v>0.57465123235748927</v>
          </cell>
          <cell r="D406" t="str">
            <v>Rakvere</v>
          </cell>
          <cell r="E406">
            <v>0</v>
          </cell>
          <cell r="F406">
            <v>0</v>
          </cell>
          <cell r="G406">
            <v>40</v>
          </cell>
          <cell r="H406">
            <v>0</v>
          </cell>
          <cell r="I406">
            <v>11</v>
          </cell>
          <cell r="J406">
            <v>2010</v>
          </cell>
          <cell r="K406">
            <v>0</v>
          </cell>
          <cell r="L406">
            <v>0</v>
          </cell>
          <cell r="M406">
            <v>2010</v>
          </cell>
          <cell r="N406">
            <v>0</v>
          </cell>
          <cell r="O406">
            <v>2050</v>
          </cell>
          <cell r="P406">
            <v>1.016</v>
          </cell>
          <cell r="Q406" t="b">
            <v>0</v>
          </cell>
          <cell r="S406" t="str">
            <v>402010</v>
          </cell>
          <cell r="T406" t="str">
            <v>402010FALSE</v>
          </cell>
          <cell r="U406">
            <v>2050</v>
          </cell>
        </row>
        <row r="407">
          <cell r="A407" t="str">
            <v>C-1.5 kanalivõrgu rek - Mõisavälja, Lilleküla</v>
          </cell>
          <cell r="B407">
            <v>0</v>
          </cell>
          <cell r="C407">
            <v>0.57465123235748927</v>
          </cell>
          <cell r="D407" t="str">
            <v>Rakvere</v>
          </cell>
          <cell r="E407">
            <v>0</v>
          </cell>
          <cell r="F407">
            <v>0</v>
          </cell>
          <cell r="G407">
            <v>40</v>
          </cell>
          <cell r="H407">
            <v>0</v>
          </cell>
          <cell r="I407">
            <v>11</v>
          </cell>
          <cell r="J407">
            <v>2010</v>
          </cell>
          <cell r="K407">
            <v>0</v>
          </cell>
          <cell r="L407">
            <v>0</v>
          </cell>
          <cell r="M407">
            <v>2010</v>
          </cell>
          <cell r="N407">
            <v>0</v>
          </cell>
          <cell r="O407">
            <v>2050</v>
          </cell>
          <cell r="P407">
            <v>1.016</v>
          </cell>
          <cell r="Q407" t="b">
            <v>0</v>
          </cell>
          <cell r="S407" t="str">
            <v>402010</v>
          </cell>
          <cell r="T407" t="str">
            <v>402010FALSE</v>
          </cell>
          <cell r="U407">
            <v>2050</v>
          </cell>
        </row>
        <row r="408">
          <cell r="A408" t="str">
            <v>C-1.6 kanalivõrgu rek - Lennuvälja, Roodevälja</v>
          </cell>
          <cell r="B408">
            <v>0</v>
          </cell>
          <cell r="C408">
            <v>0.57465123235748927</v>
          </cell>
          <cell r="D408" t="str">
            <v>Rakvere</v>
          </cell>
          <cell r="E408">
            <v>0</v>
          </cell>
          <cell r="F408">
            <v>0</v>
          </cell>
          <cell r="G408">
            <v>40</v>
          </cell>
          <cell r="H408">
            <v>0</v>
          </cell>
          <cell r="I408">
            <v>11</v>
          </cell>
          <cell r="J408">
            <v>2010</v>
          </cell>
          <cell r="K408">
            <v>0</v>
          </cell>
          <cell r="L408">
            <v>0</v>
          </cell>
          <cell r="M408">
            <v>2010</v>
          </cell>
          <cell r="N408">
            <v>0</v>
          </cell>
          <cell r="O408">
            <v>2050</v>
          </cell>
          <cell r="P408">
            <v>1.016</v>
          </cell>
          <cell r="Q408" t="b">
            <v>0</v>
          </cell>
          <cell r="S408" t="str">
            <v>402010</v>
          </cell>
          <cell r="T408" t="str">
            <v>402010FALSE</v>
          </cell>
          <cell r="U408">
            <v>2050</v>
          </cell>
        </row>
        <row r="409">
          <cell r="A409" t="str">
            <v>C-1.7 kanalivõrgu rek - Vabaduse tn.</v>
          </cell>
          <cell r="B409">
            <v>0</v>
          </cell>
          <cell r="C409">
            <v>0.57465123235748927</v>
          </cell>
          <cell r="D409" t="str">
            <v>Rakvere</v>
          </cell>
          <cell r="E409">
            <v>0</v>
          </cell>
          <cell r="F409">
            <v>0</v>
          </cell>
          <cell r="G409">
            <v>40</v>
          </cell>
          <cell r="H409">
            <v>0</v>
          </cell>
          <cell r="I409">
            <v>11</v>
          </cell>
          <cell r="J409">
            <v>2010</v>
          </cell>
          <cell r="K409">
            <v>0</v>
          </cell>
          <cell r="L409">
            <v>0</v>
          </cell>
          <cell r="M409">
            <v>2010</v>
          </cell>
          <cell r="N409">
            <v>0</v>
          </cell>
          <cell r="O409">
            <v>2050</v>
          </cell>
          <cell r="P409">
            <v>1.016</v>
          </cell>
          <cell r="Q409" t="b">
            <v>0</v>
          </cell>
          <cell r="S409" t="str">
            <v>402010</v>
          </cell>
          <cell r="T409" t="str">
            <v>402010FALSE</v>
          </cell>
          <cell r="U409">
            <v>2050</v>
          </cell>
        </row>
        <row r="410">
          <cell r="A410" t="str">
            <v>C-2.1 kanalivõrk uus - Kondivalu, Lepiku</v>
          </cell>
          <cell r="B410">
            <v>0</v>
          </cell>
          <cell r="C410">
            <v>0.57465123235748927</v>
          </cell>
          <cell r="D410" t="str">
            <v>Rakvere</v>
          </cell>
          <cell r="E410">
            <v>0</v>
          </cell>
          <cell r="F410">
            <v>0</v>
          </cell>
          <cell r="G410">
            <v>40</v>
          </cell>
          <cell r="H410">
            <v>0</v>
          </cell>
          <cell r="I410">
            <v>11</v>
          </cell>
          <cell r="J410">
            <v>2010</v>
          </cell>
          <cell r="K410">
            <v>0</v>
          </cell>
          <cell r="L410">
            <v>0</v>
          </cell>
          <cell r="M410">
            <v>2010</v>
          </cell>
          <cell r="N410">
            <v>0</v>
          </cell>
          <cell r="O410">
            <v>2050</v>
          </cell>
          <cell r="P410">
            <v>1.016</v>
          </cell>
          <cell r="Q410" t="b">
            <v>0</v>
          </cell>
          <cell r="S410" t="str">
            <v>402010</v>
          </cell>
          <cell r="T410" t="str">
            <v>402010FALSE</v>
          </cell>
          <cell r="U410">
            <v>2050</v>
          </cell>
        </row>
        <row r="411">
          <cell r="A411" t="str">
            <v>C-2.2 kanalivõrk uus - Õpetajate Heinamaa, Seminari</v>
          </cell>
          <cell r="B411">
            <v>0</v>
          </cell>
          <cell r="C411">
            <v>0.57465123235748927</v>
          </cell>
          <cell r="D411" t="str">
            <v>Rakvere</v>
          </cell>
          <cell r="E411">
            <v>0</v>
          </cell>
          <cell r="F411">
            <v>0</v>
          </cell>
          <cell r="G411">
            <v>40</v>
          </cell>
          <cell r="H411">
            <v>0</v>
          </cell>
          <cell r="I411">
            <v>11</v>
          </cell>
          <cell r="J411">
            <v>2010</v>
          </cell>
          <cell r="K411">
            <v>0</v>
          </cell>
          <cell r="L411">
            <v>0</v>
          </cell>
          <cell r="M411">
            <v>2010</v>
          </cell>
          <cell r="N411">
            <v>0</v>
          </cell>
          <cell r="O411">
            <v>2050</v>
          </cell>
          <cell r="P411">
            <v>1.016</v>
          </cell>
          <cell r="Q411" t="b">
            <v>0</v>
          </cell>
          <cell r="S411" t="str">
            <v>402010</v>
          </cell>
          <cell r="T411" t="str">
            <v>402010FALSE</v>
          </cell>
          <cell r="U411">
            <v>2050</v>
          </cell>
        </row>
        <row r="412">
          <cell r="A412" t="str">
            <v>C-2.3 kanalivõrk uus - Kurikaküla, Paemurru</v>
          </cell>
          <cell r="B412">
            <v>0</v>
          </cell>
          <cell r="C412">
            <v>0.57465123235748927</v>
          </cell>
          <cell r="D412" t="str">
            <v>Rakvere</v>
          </cell>
          <cell r="E412">
            <v>0</v>
          </cell>
          <cell r="F412">
            <v>0</v>
          </cell>
          <cell r="G412">
            <v>40</v>
          </cell>
          <cell r="H412">
            <v>0</v>
          </cell>
          <cell r="I412">
            <v>11</v>
          </cell>
          <cell r="J412">
            <v>2010</v>
          </cell>
          <cell r="K412">
            <v>0</v>
          </cell>
          <cell r="L412">
            <v>0</v>
          </cell>
          <cell r="M412">
            <v>2010</v>
          </cell>
          <cell r="N412">
            <v>0</v>
          </cell>
          <cell r="O412">
            <v>2050</v>
          </cell>
          <cell r="P412">
            <v>1.016</v>
          </cell>
          <cell r="Q412" t="b">
            <v>0</v>
          </cell>
          <cell r="S412" t="str">
            <v>402010</v>
          </cell>
          <cell r="T412" t="str">
            <v>402010FALSE</v>
          </cell>
          <cell r="U412">
            <v>2050</v>
          </cell>
        </row>
        <row r="413">
          <cell r="A413" t="str">
            <v>C-2.4 kanalivõrk uus - Linnuriik</v>
          </cell>
          <cell r="B413">
            <v>0</v>
          </cell>
          <cell r="C413">
            <v>0.57465123235748927</v>
          </cell>
          <cell r="D413" t="str">
            <v>Rakvere</v>
          </cell>
          <cell r="E413">
            <v>0</v>
          </cell>
          <cell r="F413">
            <v>0</v>
          </cell>
          <cell r="G413">
            <v>40</v>
          </cell>
          <cell r="H413">
            <v>0</v>
          </cell>
          <cell r="I413">
            <v>11</v>
          </cell>
          <cell r="J413">
            <v>2010</v>
          </cell>
          <cell r="K413">
            <v>0</v>
          </cell>
          <cell r="L413">
            <v>0</v>
          </cell>
          <cell r="M413">
            <v>2010</v>
          </cell>
          <cell r="N413">
            <v>0</v>
          </cell>
          <cell r="O413">
            <v>2050</v>
          </cell>
          <cell r="P413">
            <v>1.016</v>
          </cell>
          <cell r="Q413" t="b">
            <v>0</v>
          </cell>
          <cell r="S413" t="str">
            <v>402010</v>
          </cell>
          <cell r="T413" t="str">
            <v>402010FALSE</v>
          </cell>
          <cell r="U413">
            <v>2050</v>
          </cell>
        </row>
        <row r="414">
          <cell r="A414" t="str">
            <v>C-2.5 kanalivõrk uus - Vanalinn, Südalinn</v>
          </cell>
          <cell r="B414">
            <v>0</v>
          </cell>
          <cell r="C414">
            <v>0.57465123235748927</v>
          </cell>
          <cell r="D414" t="str">
            <v>Rakvere</v>
          </cell>
          <cell r="E414">
            <v>0</v>
          </cell>
          <cell r="F414">
            <v>0</v>
          </cell>
          <cell r="G414">
            <v>40</v>
          </cell>
          <cell r="H414">
            <v>0</v>
          </cell>
          <cell r="I414">
            <v>11</v>
          </cell>
          <cell r="J414">
            <v>2010</v>
          </cell>
          <cell r="K414">
            <v>0</v>
          </cell>
          <cell r="L414">
            <v>0</v>
          </cell>
          <cell r="M414">
            <v>2010</v>
          </cell>
          <cell r="N414">
            <v>0</v>
          </cell>
          <cell r="O414">
            <v>2050</v>
          </cell>
          <cell r="P414">
            <v>1.016</v>
          </cell>
          <cell r="Q414" t="b">
            <v>0</v>
          </cell>
          <cell r="S414" t="str">
            <v>402010</v>
          </cell>
          <cell r="T414" t="str">
            <v>402010FALSE</v>
          </cell>
          <cell r="U414">
            <v>2050</v>
          </cell>
        </row>
        <row r="415">
          <cell r="A415" t="str">
            <v>C-2.6 kanalivõrk uus - Mõisavälja, Lilleküla</v>
          </cell>
          <cell r="B415">
            <v>0</v>
          </cell>
          <cell r="C415">
            <v>0.57465123235748927</v>
          </cell>
          <cell r="D415" t="str">
            <v>Rakvere</v>
          </cell>
          <cell r="E415">
            <v>0</v>
          </cell>
          <cell r="F415">
            <v>0</v>
          </cell>
          <cell r="G415">
            <v>40</v>
          </cell>
          <cell r="H415">
            <v>0</v>
          </cell>
          <cell r="I415">
            <v>11</v>
          </cell>
          <cell r="J415">
            <v>2010</v>
          </cell>
          <cell r="K415">
            <v>0</v>
          </cell>
          <cell r="L415">
            <v>0</v>
          </cell>
          <cell r="M415">
            <v>2010</v>
          </cell>
          <cell r="N415">
            <v>0</v>
          </cell>
          <cell r="O415">
            <v>2050</v>
          </cell>
          <cell r="P415">
            <v>1.016</v>
          </cell>
          <cell r="Q415" t="b">
            <v>0</v>
          </cell>
          <cell r="S415" t="str">
            <v>402010</v>
          </cell>
          <cell r="T415" t="str">
            <v>402010FALSE</v>
          </cell>
          <cell r="U415">
            <v>2050</v>
          </cell>
        </row>
        <row r="416">
          <cell r="A416" t="str">
            <v>C-2.7 kanalivõrk uus - Lennuvälja, Roodevälja</v>
          </cell>
          <cell r="B416">
            <v>0</v>
          </cell>
          <cell r="C416">
            <v>0.57465123235748927</v>
          </cell>
          <cell r="D416" t="str">
            <v>Rakvere</v>
          </cell>
          <cell r="E416">
            <v>0</v>
          </cell>
          <cell r="F416">
            <v>0</v>
          </cell>
          <cell r="G416">
            <v>40</v>
          </cell>
          <cell r="H416">
            <v>0</v>
          </cell>
          <cell r="I416">
            <v>11</v>
          </cell>
          <cell r="J416">
            <v>2010</v>
          </cell>
          <cell r="K416">
            <v>0</v>
          </cell>
          <cell r="L416">
            <v>0</v>
          </cell>
          <cell r="M416">
            <v>2010</v>
          </cell>
          <cell r="N416">
            <v>0</v>
          </cell>
          <cell r="O416">
            <v>2050</v>
          </cell>
          <cell r="P416">
            <v>1.016</v>
          </cell>
          <cell r="Q416" t="b">
            <v>0</v>
          </cell>
          <cell r="S416" t="str">
            <v>402010</v>
          </cell>
          <cell r="T416" t="str">
            <v>402010FALSE</v>
          </cell>
          <cell r="U416">
            <v>2050</v>
          </cell>
        </row>
        <row r="417">
          <cell r="A417" t="str">
            <v>C-2.8 kanalivõrk uus - Vallimäe, Tammiku, Taaravainu</v>
          </cell>
          <cell r="B417">
            <v>0</v>
          </cell>
          <cell r="C417">
            <v>0.57465123235748927</v>
          </cell>
          <cell r="D417" t="str">
            <v>Rakvere</v>
          </cell>
          <cell r="E417">
            <v>0</v>
          </cell>
          <cell r="F417">
            <v>0</v>
          </cell>
          <cell r="G417">
            <v>40</v>
          </cell>
          <cell r="H417">
            <v>0</v>
          </cell>
          <cell r="I417">
            <v>11</v>
          </cell>
          <cell r="J417">
            <v>2010</v>
          </cell>
          <cell r="K417">
            <v>0</v>
          </cell>
          <cell r="L417">
            <v>0</v>
          </cell>
          <cell r="M417">
            <v>2010</v>
          </cell>
          <cell r="N417">
            <v>0</v>
          </cell>
          <cell r="O417">
            <v>2050</v>
          </cell>
          <cell r="P417">
            <v>1.016</v>
          </cell>
          <cell r="Q417" t="b">
            <v>0</v>
          </cell>
          <cell r="S417" t="str">
            <v>402010</v>
          </cell>
          <cell r="T417" t="str">
            <v>402010FALSE</v>
          </cell>
          <cell r="U417">
            <v>2050</v>
          </cell>
        </row>
        <row r="418">
          <cell r="A418" t="str">
            <v>C-2.9 kanalivõrk uus - J. Kunderi (Rahu-Laskeraja)</v>
          </cell>
          <cell r="B418">
            <v>0</v>
          </cell>
          <cell r="C418">
            <v>0.57465123235748927</v>
          </cell>
          <cell r="D418" t="str">
            <v>Rakvere</v>
          </cell>
          <cell r="E418">
            <v>0</v>
          </cell>
          <cell r="F418">
            <v>0</v>
          </cell>
          <cell r="G418">
            <v>40</v>
          </cell>
          <cell r="H418">
            <v>0</v>
          </cell>
          <cell r="I418">
            <v>11</v>
          </cell>
          <cell r="J418">
            <v>2010</v>
          </cell>
          <cell r="K418">
            <v>0</v>
          </cell>
          <cell r="L418">
            <v>0</v>
          </cell>
          <cell r="M418">
            <v>2010</v>
          </cell>
          <cell r="N418">
            <v>0</v>
          </cell>
          <cell r="O418">
            <v>2050</v>
          </cell>
          <cell r="P418">
            <v>1.016</v>
          </cell>
          <cell r="Q418" t="b">
            <v>0</v>
          </cell>
          <cell r="S418" t="str">
            <v>402010</v>
          </cell>
          <cell r="T418" t="str">
            <v>402010FALSE</v>
          </cell>
          <cell r="U418">
            <v>2050</v>
          </cell>
        </row>
        <row r="419">
          <cell r="A419" t="str">
            <v>C-2.10 kanalivõrk uus - Narva tn.</v>
          </cell>
          <cell r="B419">
            <v>0</v>
          </cell>
          <cell r="C419">
            <v>0.57465123235748927</v>
          </cell>
          <cell r="D419" t="str">
            <v>Rakvere</v>
          </cell>
          <cell r="E419">
            <v>0</v>
          </cell>
          <cell r="F419">
            <v>0</v>
          </cell>
          <cell r="G419">
            <v>40</v>
          </cell>
          <cell r="H419">
            <v>0</v>
          </cell>
          <cell r="I419">
            <v>11</v>
          </cell>
          <cell r="J419">
            <v>2010</v>
          </cell>
          <cell r="K419">
            <v>0</v>
          </cell>
          <cell r="L419">
            <v>0</v>
          </cell>
          <cell r="M419">
            <v>2010</v>
          </cell>
          <cell r="N419">
            <v>0</v>
          </cell>
          <cell r="O419">
            <v>2050</v>
          </cell>
          <cell r="P419">
            <v>1.016</v>
          </cell>
          <cell r="Q419" t="b">
            <v>0</v>
          </cell>
          <cell r="S419" t="str">
            <v>402010</v>
          </cell>
          <cell r="T419" t="str">
            <v>402010FALSE</v>
          </cell>
          <cell r="U419">
            <v>2050</v>
          </cell>
        </row>
        <row r="420">
          <cell r="A420" t="str">
            <v>C-4.1 pumpla, kanal - KPJ-Narva 2</v>
          </cell>
          <cell r="B420">
            <v>0</v>
          </cell>
          <cell r="C420">
            <v>0.57465123235748927</v>
          </cell>
          <cell r="D420" t="str">
            <v>Rakvere</v>
          </cell>
          <cell r="E420">
            <v>0</v>
          </cell>
          <cell r="F420">
            <v>0</v>
          </cell>
          <cell r="G420">
            <v>40</v>
          </cell>
          <cell r="H420">
            <v>0</v>
          </cell>
          <cell r="I420">
            <v>11</v>
          </cell>
          <cell r="J420">
            <v>2010</v>
          </cell>
          <cell r="K420">
            <v>0</v>
          </cell>
          <cell r="L420">
            <v>0</v>
          </cell>
          <cell r="M420">
            <v>2010</v>
          </cell>
          <cell r="N420">
            <v>0</v>
          </cell>
          <cell r="O420">
            <v>2050</v>
          </cell>
          <cell r="P420">
            <v>1.016</v>
          </cell>
          <cell r="Q420" t="b">
            <v>0</v>
          </cell>
          <cell r="S420" t="str">
            <v>402010</v>
          </cell>
          <cell r="T420" t="str">
            <v>402010FALSE</v>
          </cell>
          <cell r="U420">
            <v>2050</v>
          </cell>
        </row>
        <row r="421">
          <cell r="A421" t="str">
            <v>C-4.2 pumpla, kanal - KPJ-Kunderi</v>
          </cell>
          <cell r="B421">
            <v>0</v>
          </cell>
          <cell r="C421">
            <v>0.57465123235748927</v>
          </cell>
          <cell r="D421" t="str">
            <v>Rakvere</v>
          </cell>
          <cell r="E421">
            <v>0</v>
          </cell>
          <cell r="F421">
            <v>0</v>
          </cell>
          <cell r="G421">
            <v>40</v>
          </cell>
          <cell r="H421">
            <v>0</v>
          </cell>
          <cell r="I421">
            <v>11</v>
          </cell>
          <cell r="J421">
            <v>2010</v>
          </cell>
          <cell r="K421">
            <v>0</v>
          </cell>
          <cell r="L421">
            <v>0</v>
          </cell>
          <cell r="M421">
            <v>2010</v>
          </cell>
          <cell r="N421">
            <v>0</v>
          </cell>
          <cell r="O421">
            <v>2050</v>
          </cell>
          <cell r="P421">
            <v>1.016</v>
          </cell>
          <cell r="Q421" t="b">
            <v>0</v>
          </cell>
          <cell r="S421" t="str">
            <v>402010</v>
          </cell>
          <cell r="T421" t="str">
            <v>402010FALSE</v>
          </cell>
          <cell r="U421">
            <v>2050</v>
          </cell>
        </row>
        <row r="422">
          <cell r="A422" t="str">
            <v>E-1. Lahkvoolse sademevee kanalisatsiooni rajamine</v>
          </cell>
          <cell r="B422">
            <v>0</v>
          </cell>
          <cell r="C422">
            <v>0.57465123235748927</v>
          </cell>
          <cell r="D422" t="str">
            <v>Rakvere</v>
          </cell>
          <cell r="E422">
            <v>0</v>
          </cell>
          <cell r="F422">
            <v>0</v>
          </cell>
          <cell r="G422">
            <v>40</v>
          </cell>
          <cell r="H422">
            <v>0</v>
          </cell>
          <cell r="I422">
            <v>11</v>
          </cell>
          <cell r="J422">
            <v>2010</v>
          </cell>
          <cell r="K422">
            <v>0</v>
          </cell>
          <cell r="L422">
            <v>0</v>
          </cell>
          <cell r="M422">
            <v>2010</v>
          </cell>
          <cell r="N422">
            <v>0</v>
          </cell>
          <cell r="O422">
            <v>2050</v>
          </cell>
          <cell r="P422">
            <v>1.016</v>
          </cell>
          <cell r="Q422" t="b">
            <v>1</v>
          </cell>
          <cell r="S422" t="str">
            <v>402010</v>
          </cell>
          <cell r="T422" t="str">
            <v>402010TRUE</v>
          </cell>
          <cell r="U422">
            <v>2050</v>
          </cell>
        </row>
        <row r="423">
          <cell r="A423" t="str">
            <v>E-2. Sademevee puhastite rajamine</v>
          </cell>
          <cell r="B423">
            <v>0</v>
          </cell>
          <cell r="C423">
            <v>0.57465123235748927</v>
          </cell>
          <cell r="D423" t="str">
            <v>Rakvere</v>
          </cell>
          <cell r="E423">
            <v>0</v>
          </cell>
          <cell r="F423">
            <v>0</v>
          </cell>
          <cell r="G423">
            <v>40</v>
          </cell>
          <cell r="H423">
            <v>0</v>
          </cell>
          <cell r="I423">
            <v>11</v>
          </cell>
          <cell r="J423">
            <v>2010</v>
          </cell>
          <cell r="K423">
            <v>0</v>
          </cell>
          <cell r="L423">
            <v>0</v>
          </cell>
          <cell r="M423">
            <v>2010</v>
          </cell>
          <cell r="N423">
            <v>0</v>
          </cell>
          <cell r="O423">
            <v>2050</v>
          </cell>
          <cell r="P423">
            <v>1.016</v>
          </cell>
          <cell r="Q423" t="b">
            <v>1</v>
          </cell>
          <cell r="S423" t="str">
            <v>402010</v>
          </cell>
          <cell r="T423" t="str">
            <v>402010TRUE</v>
          </cell>
          <cell r="U423">
            <v>2050</v>
          </cell>
        </row>
        <row r="424">
          <cell r="A424" t="str">
            <v>RVP - D-1.1 (Eeltöötlus-esmase töötlemise hoone)</v>
          </cell>
          <cell r="B424">
            <v>0</v>
          </cell>
          <cell r="C424">
            <v>0.57465123235748927</v>
          </cell>
          <cell r="D424" t="str">
            <v>Rakvere</v>
          </cell>
          <cell r="E424">
            <v>0</v>
          </cell>
          <cell r="F424">
            <v>0</v>
          </cell>
          <cell r="G424">
            <v>40</v>
          </cell>
          <cell r="H424">
            <v>0</v>
          </cell>
          <cell r="I424">
            <v>11</v>
          </cell>
          <cell r="J424">
            <v>2010</v>
          </cell>
          <cell r="K424">
            <v>0</v>
          </cell>
          <cell r="L424">
            <v>0</v>
          </cell>
          <cell r="M424">
            <v>2010</v>
          </cell>
          <cell r="N424">
            <v>0</v>
          </cell>
          <cell r="O424">
            <v>2050</v>
          </cell>
          <cell r="P424">
            <v>1.016</v>
          </cell>
          <cell r="Q424" t="b">
            <v>0</v>
          </cell>
          <cell r="S424" t="str">
            <v>402010</v>
          </cell>
          <cell r="T424" t="str">
            <v>402010FALSE</v>
          </cell>
          <cell r="U424">
            <v>2050</v>
          </cell>
        </row>
        <row r="425">
          <cell r="A425" t="str">
            <v>RVP - D-1.2 (Eelsetiti pumbahoone)</v>
          </cell>
          <cell r="B425">
            <v>0</v>
          </cell>
          <cell r="C425">
            <v>0.57465123235748927</v>
          </cell>
          <cell r="D425" t="str">
            <v>Rakvere</v>
          </cell>
          <cell r="E425">
            <v>0</v>
          </cell>
          <cell r="F425">
            <v>0</v>
          </cell>
          <cell r="G425">
            <v>40</v>
          </cell>
          <cell r="H425">
            <v>0</v>
          </cell>
          <cell r="I425">
            <v>11</v>
          </cell>
          <cell r="J425">
            <v>2010</v>
          </cell>
          <cell r="K425">
            <v>0</v>
          </cell>
          <cell r="L425">
            <v>0</v>
          </cell>
          <cell r="M425">
            <v>2010</v>
          </cell>
          <cell r="N425">
            <v>0</v>
          </cell>
          <cell r="O425">
            <v>2050</v>
          </cell>
          <cell r="P425">
            <v>1.016</v>
          </cell>
          <cell r="Q425" t="b">
            <v>0</v>
          </cell>
          <cell r="S425" t="str">
            <v>402010</v>
          </cell>
          <cell r="T425" t="str">
            <v>402010FALSE</v>
          </cell>
          <cell r="U425">
            <v>2050</v>
          </cell>
        </row>
        <row r="426">
          <cell r="A426" t="str">
            <v>RVP - D-1.3 (Mudatihendajate pumbahoone)</v>
          </cell>
          <cell r="B426">
            <v>0</v>
          </cell>
          <cell r="C426">
            <v>0.57465123235748927</v>
          </cell>
          <cell r="D426" t="str">
            <v>Rakvere</v>
          </cell>
          <cell r="E426">
            <v>0</v>
          </cell>
          <cell r="F426">
            <v>0</v>
          </cell>
          <cell r="G426">
            <v>40</v>
          </cell>
          <cell r="H426">
            <v>0</v>
          </cell>
          <cell r="I426">
            <v>11</v>
          </cell>
          <cell r="J426">
            <v>2010</v>
          </cell>
          <cell r="K426">
            <v>0</v>
          </cell>
          <cell r="L426">
            <v>0</v>
          </cell>
          <cell r="M426">
            <v>2010</v>
          </cell>
          <cell r="N426">
            <v>0</v>
          </cell>
          <cell r="O426">
            <v>2050</v>
          </cell>
          <cell r="P426">
            <v>1.016</v>
          </cell>
          <cell r="Q426" t="b">
            <v>0</v>
          </cell>
          <cell r="S426" t="str">
            <v>402010</v>
          </cell>
          <cell r="T426" t="str">
            <v>402010FALSE</v>
          </cell>
          <cell r="U426">
            <v>2050</v>
          </cell>
        </row>
        <row r="427">
          <cell r="A427" t="str">
            <v>RVP - D-1.4 (Bioloogiline töötlus-puhurite hoone)</v>
          </cell>
          <cell r="B427">
            <v>0</v>
          </cell>
          <cell r="C427">
            <v>0.57465123235748927</v>
          </cell>
          <cell r="D427" t="str">
            <v>Rakvere</v>
          </cell>
          <cell r="E427">
            <v>0</v>
          </cell>
          <cell r="F427">
            <v>0</v>
          </cell>
          <cell r="G427">
            <v>40</v>
          </cell>
          <cell r="H427">
            <v>0</v>
          </cell>
          <cell r="I427">
            <v>11</v>
          </cell>
          <cell r="J427">
            <v>2010</v>
          </cell>
          <cell r="K427">
            <v>0</v>
          </cell>
          <cell r="L427">
            <v>0</v>
          </cell>
          <cell r="M427">
            <v>2010</v>
          </cell>
          <cell r="N427">
            <v>0</v>
          </cell>
          <cell r="O427">
            <v>2050</v>
          </cell>
          <cell r="P427">
            <v>1.016</v>
          </cell>
          <cell r="Q427" t="b">
            <v>0</v>
          </cell>
          <cell r="S427" t="str">
            <v>402010</v>
          </cell>
          <cell r="T427" t="str">
            <v>402010FALSE</v>
          </cell>
          <cell r="U427">
            <v>2050</v>
          </cell>
        </row>
        <row r="428">
          <cell r="A428" t="str">
            <v>RVP - D-1.5 (Seadmete maksumus)</v>
          </cell>
          <cell r="B428">
            <v>0</v>
          </cell>
          <cell r="C428">
            <v>0.57465123235748927</v>
          </cell>
          <cell r="D428" t="str">
            <v>Rakvere</v>
          </cell>
          <cell r="E428">
            <v>0</v>
          </cell>
          <cell r="F428">
            <v>0</v>
          </cell>
          <cell r="G428">
            <v>40</v>
          </cell>
          <cell r="H428">
            <v>0</v>
          </cell>
          <cell r="I428">
            <v>11</v>
          </cell>
          <cell r="J428">
            <v>2010</v>
          </cell>
          <cell r="K428">
            <v>0</v>
          </cell>
          <cell r="L428">
            <v>0</v>
          </cell>
          <cell r="M428">
            <v>2010</v>
          </cell>
          <cell r="N428">
            <v>0</v>
          </cell>
          <cell r="O428">
            <v>2050</v>
          </cell>
          <cell r="P428">
            <v>1.016</v>
          </cell>
          <cell r="Q428" t="b">
            <v>0</v>
          </cell>
          <cell r="S428" t="str">
            <v>402010</v>
          </cell>
          <cell r="T428" t="str">
            <v>402010FALSE</v>
          </cell>
          <cell r="U428">
            <v>2050</v>
          </cell>
        </row>
        <row r="429">
          <cell r="A429" t="str">
            <v>RVP - F. Rajatiste hoolduse seadmete hankimine (puhastusauto)</v>
          </cell>
          <cell r="B429">
            <v>0</v>
          </cell>
          <cell r="C429">
            <v>0.57465123235748927</v>
          </cell>
          <cell r="D429" t="str">
            <v>Rakvere</v>
          </cell>
          <cell r="E429">
            <v>0</v>
          </cell>
          <cell r="F429">
            <v>0</v>
          </cell>
          <cell r="G429">
            <v>40</v>
          </cell>
          <cell r="H429">
            <v>0</v>
          </cell>
          <cell r="I429">
            <v>11</v>
          </cell>
          <cell r="J429">
            <v>2010</v>
          </cell>
          <cell r="K429">
            <v>0</v>
          </cell>
          <cell r="L429">
            <v>0</v>
          </cell>
          <cell r="M429">
            <v>2010</v>
          </cell>
          <cell r="N429">
            <v>0</v>
          </cell>
          <cell r="O429">
            <v>2050</v>
          </cell>
          <cell r="P429">
            <v>1.016</v>
          </cell>
          <cell r="Q429" t="b">
            <v>0</v>
          </cell>
          <cell r="S429" t="str">
            <v>402010</v>
          </cell>
          <cell r="T429" t="str">
            <v>402010FALSE</v>
          </cell>
          <cell r="U429">
            <v>2050</v>
          </cell>
        </row>
        <row r="430">
          <cell r="A430" t="str">
            <v>Sõmeru B-1. Veevõrgu rekonstrueerimine</v>
          </cell>
          <cell r="B430" t="e">
            <v>#REF!</v>
          </cell>
          <cell r="C430">
            <v>0.76510349134548028</v>
          </cell>
          <cell r="D430" t="str">
            <v>Rakvere</v>
          </cell>
          <cell r="E430">
            <v>0</v>
          </cell>
          <cell r="F430">
            <v>0</v>
          </cell>
          <cell r="G430">
            <v>40</v>
          </cell>
          <cell r="H430">
            <v>0</v>
          </cell>
          <cell r="I430">
            <v>11</v>
          </cell>
          <cell r="J430">
            <v>2010</v>
          </cell>
          <cell r="K430">
            <v>0</v>
          </cell>
          <cell r="L430">
            <v>0</v>
          </cell>
          <cell r="M430">
            <v>2010</v>
          </cell>
          <cell r="N430">
            <v>0</v>
          </cell>
          <cell r="O430">
            <v>2050</v>
          </cell>
          <cell r="P430">
            <v>1.016</v>
          </cell>
          <cell r="Q430" t="b">
            <v>0</v>
          </cell>
          <cell r="S430" t="str">
            <v>402010</v>
          </cell>
          <cell r="T430" t="str">
            <v>402010FALSE</v>
          </cell>
          <cell r="U430">
            <v>2050</v>
          </cell>
        </row>
        <row r="431">
          <cell r="A431" t="str">
            <v>Sõmeru B-2. Veevõrgu rajamine</v>
          </cell>
          <cell r="B431" t="e">
            <v>#REF!</v>
          </cell>
          <cell r="C431">
            <v>0.76510349134548028</v>
          </cell>
          <cell r="D431" t="str">
            <v>Rakvere</v>
          </cell>
          <cell r="E431">
            <v>0</v>
          </cell>
          <cell r="F431">
            <v>0</v>
          </cell>
          <cell r="G431">
            <v>40</v>
          </cell>
          <cell r="H431">
            <v>0</v>
          </cell>
          <cell r="I431">
            <v>11</v>
          </cell>
          <cell r="J431">
            <v>2010</v>
          </cell>
          <cell r="K431">
            <v>0</v>
          </cell>
          <cell r="L431">
            <v>0</v>
          </cell>
          <cell r="M431">
            <v>2010</v>
          </cell>
          <cell r="N431">
            <v>0</v>
          </cell>
          <cell r="O431">
            <v>2050</v>
          </cell>
          <cell r="P431">
            <v>1.016</v>
          </cell>
          <cell r="Q431" t="b">
            <v>0</v>
          </cell>
          <cell r="S431" t="str">
            <v>402010</v>
          </cell>
          <cell r="T431" t="str">
            <v>402010FALSE</v>
          </cell>
          <cell r="U431">
            <v>2050</v>
          </cell>
        </row>
        <row r="432">
          <cell r="A432" t="str">
            <v>Sõmeru A-1. Puurkaevu pumpla PK-1 ümberehitus reservpumplaks</v>
          </cell>
          <cell r="B432" t="e">
            <v>#REF!</v>
          </cell>
          <cell r="C432">
            <v>0.76510349134548028</v>
          </cell>
          <cell r="D432" t="str">
            <v>Rakvere</v>
          </cell>
          <cell r="E432">
            <v>0</v>
          </cell>
          <cell r="F432">
            <v>0</v>
          </cell>
          <cell r="G432">
            <v>40</v>
          </cell>
          <cell r="H432">
            <v>0</v>
          </cell>
          <cell r="I432">
            <v>11</v>
          </cell>
          <cell r="J432">
            <v>2010</v>
          </cell>
          <cell r="K432">
            <v>0</v>
          </cell>
          <cell r="L432">
            <v>0</v>
          </cell>
          <cell r="M432">
            <v>2010</v>
          </cell>
          <cell r="N432">
            <v>0</v>
          </cell>
          <cell r="O432">
            <v>2050</v>
          </cell>
          <cell r="P432">
            <v>1.016</v>
          </cell>
          <cell r="Q432" t="b">
            <v>0</v>
          </cell>
          <cell r="S432" t="str">
            <v>402010</v>
          </cell>
          <cell r="T432" t="str">
            <v>402010FALSE</v>
          </cell>
          <cell r="U432">
            <v>2050</v>
          </cell>
        </row>
        <row r="433">
          <cell r="A433" t="str">
            <v>Sõmeru C-1. Kanalisatsioonitorustike rekonstrueerimine</v>
          </cell>
          <cell r="B433">
            <v>0</v>
          </cell>
          <cell r="C433">
            <v>0.76510349134548028</v>
          </cell>
          <cell r="D433" t="str">
            <v>Rakvere</v>
          </cell>
          <cell r="E433">
            <v>0</v>
          </cell>
          <cell r="F433">
            <v>0</v>
          </cell>
          <cell r="G433">
            <v>40</v>
          </cell>
          <cell r="H433">
            <v>0</v>
          </cell>
          <cell r="I433">
            <v>11</v>
          </cell>
          <cell r="J433">
            <v>2010</v>
          </cell>
          <cell r="K433">
            <v>0</v>
          </cell>
          <cell r="L433">
            <v>0</v>
          </cell>
          <cell r="M433">
            <v>2010</v>
          </cell>
          <cell r="N433">
            <v>0</v>
          </cell>
          <cell r="O433">
            <v>2050</v>
          </cell>
          <cell r="P433">
            <v>1.016</v>
          </cell>
          <cell r="Q433" t="b">
            <v>0</v>
          </cell>
          <cell r="S433" t="str">
            <v>402010</v>
          </cell>
          <cell r="T433" t="str">
            <v>402010FALSE</v>
          </cell>
          <cell r="U433">
            <v>2050</v>
          </cell>
        </row>
        <row r="434">
          <cell r="A434" t="str">
            <v>Sõmeru C-3. Reoveepumplate rekonstrueerimine</v>
          </cell>
          <cell r="B434">
            <v>0</v>
          </cell>
          <cell r="C434">
            <v>0.76510349134548028</v>
          </cell>
          <cell r="D434" t="str">
            <v>Rakvere</v>
          </cell>
          <cell r="E434">
            <v>0</v>
          </cell>
          <cell r="F434">
            <v>0</v>
          </cell>
          <cell r="G434">
            <v>40</v>
          </cell>
          <cell r="H434">
            <v>0</v>
          </cell>
          <cell r="I434">
            <v>11</v>
          </cell>
          <cell r="J434">
            <v>2010</v>
          </cell>
          <cell r="K434">
            <v>0</v>
          </cell>
          <cell r="L434">
            <v>0</v>
          </cell>
          <cell r="M434">
            <v>2010</v>
          </cell>
          <cell r="N434">
            <v>0</v>
          </cell>
          <cell r="O434">
            <v>2050</v>
          </cell>
          <cell r="P434">
            <v>1.016</v>
          </cell>
          <cell r="Q434" t="b">
            <v>0</v>
          </cell>
          <cell r="S434" t="str">
            <v>402010</v>
          </cell>
          <cell r="T434" t="str">
            <v>402010FALSE</v>
          </cell>
          <cell r="U434">
            <v>2050</v>
          </cell>
        </row>
        <row r="435">
          <cell r="A435" t="str">
            <v>Sõmeru C-2. Kanalisatsioonitorustike rajamine</v>
          </cell>
          <cell r="B435">
            <v>0</v>
          </cell>
          <cell r="C435">
            <v>0.76510349134548028</v>
          </cell>
          <cell r="D435" t="str">
            <v>Rakvere</v>
          </cell>
          <cell r="E435">
            <v>0</v>
          </cell>
          <cell r="F435">
            <v>0</v>
          </cell>
          <cell r="G435">
            <v>40</v>
          </cell>
          <cell r="H435">
            <v>0</v>
          </cell>
          <cell r="I435">
            <v>11</v>
          </cell>
          <cell r="J435">
            <v>2010</v>
          </cell>
          <cell r="K435">
            <v>0</v>
          </cell>
          <cell r="L435">
            <v>0</v>
          </cell>
          <cell r="M435">
            <v>2010</v>
          </cell>
          <cell r="N435">
            <v>0</v>
          </cell>
          <cell r="O435">
            <v>2050</v>
          </cell>
          <cell r="P435">
            <v>1.016</v>
          </cell>
          <cell r="Q435" t="b">
            <v>0</v>
          </cell>
          <cell r="S435" t="str">
            <v>402010</v>
          </cell>
          <cell r="T435" t="str">
            <v>402010FALSE</v>
          </cell>
          <cell r="U435">
            <v>2050</v>
          </cell>
        </row>
        <row r="436">
          <cell r="A436" t="str">
            <v>Sõmeru C-4. Reoveepumplate rajamine</v>
          </cell>
          <cell r="B436">
            <v>0</v>
          </cell>
          <cell r="C436">
            <v>0.76510349134548028</v>
          </cell>
          <cell r="D436" t="str">
            <v>Rakvere</v>
          </cell>
          <cell r="E436">
            <v>0</v>
          </cell>
          <cell r="F436">
            <v>0</v>
          </cell>
          <cell r="G436">
            <v>40</v>
          </cell>
          <cell r="H436">
            <v>0</v>
          </cell>
          <cell r="I436">
            <v>11</v>
          </cell>
          <cell r="J436">
            <v>2010</v>
          </cell>
          <cell r="K436">
            <v>0</v>
          </cell>
          <cell r="L436">
            <v>0</v>
          </cell>
          <cell r="M436">
            <v>2010</v>
          </cell>
          <cell r="N436">
            <v>0</v>
          </cell>
          <cell r="O436">
            <v>2050</v>
          </cell>
          <cell r="P436">
            <v>1.016</v>
          </cell>
          <cell r="Q436" t="b">
            <v>0</v>
          </cell>
          <cell r="S436" t="str">
            <v>402010</v>
          </cell>
          <cell r="T436" t="str">
            <v>402010FALSE</v>
          </cell>
          <cell r="U436">
            <v>2050</v>
          </cell>
        </row>
        <row r="437">
          <cell r="A437" t="str">
            <v>Näpi B-1. Veevõrgu rekonstrueerimine</v>
          </cell>
          <cell r="B437">
            <v>0</v>
          </cell>
          <cell r="C437">
            <v>0.76510349134548028</v>
          </cell>
          <cell r="D437" t="str">
            <v>Rakvere</v>
          </cell>
          <cell r="E437">
            <v>0</v>
          </cell>
          <cell r="F437">
            <v>0</v>
          </cell>
          <cell r="G437">
            <v>40</v>
          </cell>
          <cell r="H437">
            <v>0</v>
          </cell>
          <cell r="I437">
            <v>11</v>
          </cell>
          <cell r="J437">
            <v>2010</v>
          </cell>
          <cell r="K437">
            <v>0</v>
          </cell>
          <cell r="L437">
            <v>0</v>
          </cell>
          <cell r="M437">
            <v>2010</v>
          </cell>
          <cell r="N437">
            <v>0</v>
          </cell>
          <cell r="O437">
            <v>2050</v>
          </cell>
          <cell r="P437">
            <v>1.016</v>
          </cell>
          <cell r="Q437" t="b">
            <v>0</v>
          </cell>
          <cell r="S437" t="str">
            <v>402010</v>
          </cell>
          <cell r="T437" t="str">
            <v>402010FALSE</v>
          </cell>
          <cell r="U437">
            <v>2050</v>
          </cell>
        </row>
        <row r="438">
          <cell r="A438" t="str">
            <v>Näpi A-2. Puurkaevpumpla PK-Keskuse tamponeerimine</v>
          </cell>
          <cell r="B438">
            <v>0</v>
          </cell>
          <cell r="C438">
            <v>0.76510349134548028</v>
          </cell>
          <cell r="D438" t="str">
            <v>Rakvere</v>
          </cell>
          <cell r="E438">
            <v>0</v>
          </cell>
          <cell r="F438">
            <v>0</v>
          </cell>
          <cell r="G438">
            <v>40</v>
          </cell>
          <cell r="H438">
            <v>0</v>
          </cell>
          <cell r="I438">
            <v>11</v>
          </cell>
          <cell r="J438">
            <v>2010</v>
          </cell>
          <cell r="K438">
            <v>0</v>
          </cell>
          <cell r="L438">
            <v>0</v>
          </cell>
          <cell r="M438">
            <v>2010</v>
          </cell>
          <cell r="N438">
            <v>0</v>
          </cell>
          <cell r="O438">
            <v>2050</v>
          </cell>
          <cell r="P438">
            <v>1.016</v>
          </cell>
          <cell r="Q438" t="b">
            <v>0</v>
          </cell>
          <cell r="S438" t="str">
            <v>402010</v>
          </cell>
          <cell r="T438" t="str">
            <v>402010FALSE</v>
          </cell>
          <cell r="U438">
            <v>2050</v>
          </cell>
        </row>
        <row r="439">
          <cell r="A439" t="str">
            <v>Näpi B-2. Veevõrgu rajamine</v>
          </cell>
          <cell r="B439">
            <v>0</v>
          </cell>
          <cell r="C439">
            <v>0.76510349134548028</v>
          </cell>
          <cell r="D439" t="str">
            <v>Rakvere</v>
          </cell>
          <cell r="E439">
            <v>0</v>
          </cell>
          <cell r="F439">
            <v>0</v>
          </cell>
          <cell r="G439">
            <v>40</v>
          </cell>
          <cell r="H439">
            <v>0</v>
          </cell>
          <cell r="I439">
            <v>11</v>
          </cell>
          <cell r="J439">
            <v>2010</v>
          </cell>
          <cell r="K439">
            <v>0</v>
          </cell>
          <cell r="L439">
            <v>0</v>
          </cell>
          <cell r="M439">
            <v>2010</v>
          </cell>
          <cell r="N439">
            <v>0</v>
          </cell>
          <cell r="O439">
            <v>2050</v>
          </cell>
          <cell r="P439">
            <v>1.016</v>
          </cell>
          <cell r="Q439" t="b">
            <v>0</v>
          </cell>
          <cell r="S439" t="str">
            <v>402010</v>
          </cell>
          <cell r="T439" t="str">
            <v>402010FALSE</v>
          </cell>
          <cell r="U439">
            <v>2050</v>
          </cell>
        </row>
        <row r="440">
          <cell r="A440" t="str">
            <v>Näpi C-1. Kanalisatsioonitorustike rekonstrueerimine</v>
          </cell>
          <cell r="B440">
            <v>0</v>
          </cell>
          <cell r="C440">
            <v>0.76510349134548028</v>
          </cell>
          <cell r="D440" t="str">
            <v>Rakvere</v>
          </cell>
          <cell r="E440">
            <v>0</v>
          </cell>
          <cell r="F440">
            <v>0</v>
          </cell>
          <cell r="G440">
            <v>40</v>
          </cell>
          <cell r="H440">
            <v>0</v>
          </cell>
          <cell r="I440">
            <v>11</v>
          </cell>
          <cell r="J440">
            <v>2010</v>
          </cell>
          <cell r="K440">
            <v>0</v>
          </cell>
          <cell r="L440">
            <v>0</v>
          </cell>
          <cell r="M440">
            <v>2010</v>
          </cell>
          <cell r="N440">
            <v>0</v>
          </cell>
          <cell r="O440">
            <v>2050</v>
          </cell>
          <cell r="P440">
            <v>1.016</v>
          </cell>
          <cell r="Q440" t="b">
            <v>0</v>
          </cell>
          <cell r="S440" t="str">
            <v>402010</v>
          </cell>
          <cell r="T440" t="str">
            <v>402010FALSE</v>
          </cell>
          <cell r="U440">
            <v>2050</v>
          </cell>
        </row>
        <row r="441">
          <cell r="A441" t="str">
            <v>Näpi C-3. Reoveepumplate rekonstrueerimine</v>
          </cell>
          <cell r="B441">
            <v>0</v>
          </cell>
          <cell r="C441">
            <v>0.76510349134548028</v>
          </cell>
          <cell r="D441" t="str">
            <v>Rakvere</v>
          </cell>
          <cell r="E441">
            <v>0</v>
          </cell>
          <cell r="F441">
            <v>0</v>
          </cell>
          <cell r="G441">
            <v>40</v>
          </cell>
          <cell r="H441">
            <v>0</v>
          </cell>
          <cell r="I441">
            <v>11</v>
          </cell>
          <cell r="J441">
            <v>2010</v>
          </cell>
          <cell r="K441">
            <v>0</v>
          </cell>
          <cell r="L441">
            <v>0</v>
          </cell>
          <cell r="M441">
            <v>2010</v>
          </cell>
          <cell r="N441">
            <v>0</v>
          </cell>
          <cell r="O441">
            <v>2050</v>
          </cell>
          <cell r="P441">
            <v>1.016</v>
          </cell>
          <cell r="Q441" t="b">
            <v>0</v>
          </cell>
          <cell r="S441" t="str">
            <v>402010</v>
          </cell>
          <cell r="T441" t="str">
            <v>402010FALSE</v>
          </cell>
          <cell r="U441">
            <v>2050</v>
          </cell>
        </row>
        <row r="442">
          <cell r="A442" t="str">
            <v>Näpi C-2. Kanalisatsioonitorustike rajamine</v>
          </cell>
          <cell r="B442">
            <v>0</v>
          </cell>
          <cell r="C442">
            <v>0.76510349134548028</v>
          </cell>
          <cell r="D442" t="str">
            <v>Rakvere</v>
          </cell>
          <cell r="E442">
            <v>0</v>
          </cell>
          <cell r="F442">
            <v>0</v>
          </cell>
          <cell r="G442">
            <v>40</v>
          </cell>
          <cell r="H442">
            <v>0</v>
          </cell>
          <cell r="I442">
            <v>11</v>
          </cell>
          <cell r="J442">
            <v>2010</v>
          </cell>
          <cell r="K442">
            <v>0</v>
          </cell>
          <cell r="L442">
            <v>0</v>
          </cell>
          <cell r="M442">
            <v>2010</v>
          </cell>
          <cell r="N442">
            <v>0</v>
          </cell>
          <cell r="O442">
            <v>2050</v>
          </cell>
          <cell r="P442">
            <v>1.016</v>
          </cell>
          <cell r="Q442" t="b">
            <v>0</v>
          </cell>
          <cell r="S442" t="str">
            <v>402010</v>
          </cell>
          <cell r="T442" t="str">
            <v>402010FALSE</v>
          </cell>
          <cell r="U442">
            <v>2050</v>
          </cell>
        </row>
        <row r="443">
          <cell r="A443" t="str">
            <v>Näpi C-4. Reoveepumplate rajamine</v>
          </cell>
          <cell r="B443">
            <v>0</v>
          </cell>
          <cell r="C443">
            <v>0.76510349134548028</v>
          </cell>
          <cell r="D443" t="str">
            <v>Rakvere</v>
          </cell>
          <cell r="E443">
            <v>0</v>
          </cell>
          <cell r="F443">
            <v>0</v>
          </cell>
          <cell r="G443">
            <v>40</v>
          </cell>
          <cell r="H443">
            <v>0</v>
          </cell>
          <cell r="I443">
            <v>11</v>
          </cell>
          <cell r="J443">
            <v>2010</v>
          </cell>
          <cell r="K443">
            <v>0</v>
          </cell>
          <cell r="L443">
            <v>0</v>
          </cell>
          <cell r="M443">
            <v>2010</v>
          </cell>
          <cell r="N443">
            <v>0</v>
          </cell>
          <cell r="O443">
            <v>2050</v>
          </cell>
          <cell r="P443">
            <v>1.016</v>
          </cell>
          <cell r="Q443" t="b">
            <v>0</v>
          </cell>
          <cell r="S443" t="str">
            <v>402010</v>
          </cell>
          <cell r="T443" t="str">
            <v>402010FALSE</v>
          </cell>
          <cell r="U443">
            <v>2050</v>
          </cell>
        </row>
        <row r="444">
          <cell r="A444" t="str">
            <v>Roodevälja B-2. Veevõrgu rajamine</v>
          </cell>
          <cell r="B444">
            <v>0</v>
          </cell>
          <cell r="C444">
            <v>0.76510349134548028</v>
          </cell>
          <cell r="D444" t="str">
            <v>Rakvere</v>
          </cell>
          <cell r="E444">
            <v>0</v>
          </cell>
          <cell r="F444">
            <v>0</v>
          </cell>
          <cell r="G444">
            <v>40</v>
          </cell>
          <cell r="H444">
            <v>0</v>
          </cell>
          <cell r="I444">
            <v>11</v>
          </cell>
          <cell r="J444">
            <v>2010</v>
          </cell>
          <cell r="K444">
            <v>0</v>
          </cell>
          <cell r="L444">
            <v>0</v>
          </cell>
          <cell r="M444">
            <v>2010</v>
          </cell>
          <cell r="N444">
            <v>0</v>
          </cell>
          <cell r="O444">
            <v>2050</v>
          </cell>
          <cell r="P444">
            <v>1.016</v>
          </cell>
          <cell r="Q444" t="b">
            <v>0</v>
          </cell>
          <cell r="S444" t="str">
            <v>402010</v>
          </cell>
          <cell r="T444" t="str">
            <v>402010FALSE</v>
          </cell>
          <cell r="U444">
            <v>2050</v>
          </cell>
        </row>
        <row r="445">
          <cell r="A445" t="str">
            <v>Roodevälja C-2. Kanalisatsioonitorustike rajamine</v>
          </cell>
          <cell r="B445">
            <v>0</v>
          </cell>
          <cell r="C445">
            <v>0.76510349134548028</v>
          </cell>
          <cell r="D445" t="str">
            <v>Rakvere</v>
          </cell>
          <cell r="E445">
            <v>0</v>
          </cell>
          <cell r="F445">
            <v>0</v>
          </cell>
          <cell r="G445">
            <v>40</v>
          </cell>
          <cell r="H445">
            <v>0</v>
          </cell>
          <cell r="I445">
            <v>11</v>
          </cell>
          <cell r="J445">
            <v>2010</v>
          </cell>
          <cell r="K445">
            <v>0</v>
          </cell>
          <cell r="L445">
            <v>0</v>
          </cell>
          <cell r="M445">
            <v>2010</v>
          </cell>
          <cell r="N445">
            <v>0</v>
          </cell>
          <cell r="O445">
            <v>2050</v>
          </cell>
          <cell r="P445">
            <v>1.016</v>
          </cell>
          <cell r="Q445" t="b">
            <v>0</v>
          </cell>
          <cell r="S445" t="str">
            <v>402010</v>
          </cell>
          <cell r="T445" t="str">
            <v>402010FALSE</v>
          </cell>
          <cell r="U445">
            <v>2050</v>
          </cell>
        </row>
        <row r="446">
          <cell r="A446" t="str">
            <v>Roodevälja C-4. Reoveepumplate rajamine</v>
          </cell>
          <cell r="B446">
            <v>0</v>
          </cell>
          <cell r="C446">
            <v>0.76510349134548028</v>
          </cell>
          <cell r="D446" t="str">
            <v>Rakvere</v>
          </cell>
          <cell r="E446">
            <v>0</v>
          </cell>
          <cell r="F446">
            <v>0</v>
          </cell>
          <cell r="G446">
            <v>40</v>
          </cell>
          <cell r="H446">
            <v>0</v>
          </cell>
          <cell r="I446">
            <v>11</v>
          </cell>
          <cell r="J446">
            <v>2010</v>
          </cell>
          <cell r="K446">
            <v>0</v>
          </cell>
          <cell r="L446">
            <v>0</v>
          </cell>
          <cell r="M446">
            <v>2010</v>
          </cell>
          <cell r="N446">
            <v>0</v>
          </cell>
          <cell r="O446">
            <v>2050</v>
          </cell>
          <cell r="P446">
            <v>1.016</v>
          </cell>
          <cell r="Q446" t="b">
            <v>0</v>
          </cell>
          <cell r="S446" t="str">
            <v>402010</v>
          </cell>
          <cell r="T446" t="str">
            <v>402010FALSE</v>
          </cell>
          <cell r="U446">
            <v>2050</v>
          </cell>
        </row>
        <row r="447">
          <cell r="A447" t="str">
            <v>B-1.1 veevõrgu rek - Kondivalu, Lepiku</v>
          </cell>
          <cell r="B447">
            <v>657500</v>
          </cell>
          <cell r="C447">
            <v>0.57465123235748927</v>
          </cell>
          <cell r="D447" t="str">
            <v>Rakvere</v>
          </cell>
          <cell r="E447">
            <v>0</v>
          </cell>
          <cell r="F447">
            <v>0</v>
          </cell>
          <cell r="G447">
            <v>15</v>
          </cell>
          <cell r="H447">
            <v>0</v>
          </cell>
          <cell r="I447">
            <v>1</v>
          </cell>
          <cell r="J447">
            <v>2025</v>
          </cell>
          <cell r="K447">
            <v>0</v>
          </cell>
          <cell r="L447">
            <v>0</v>
          </cell>
          <cell r="M447">
            <v>2010</v>
          </cell>
          <cell r="N447">
            <v>0</v>
          </cell>
          <cell r="O447">
            <v>2040</v>
          </cell>
          <cell r="P447">
            <v>1.4974543793187562</v>
          </cell>
          <cell r="Q447" t="b">
            <v>0</v>
          </cell>
          <cell r="S447" t="str">
            <v>152010</v>
          </cell>
          <cell r="T447" t="str">
            <v>152010FALSE</v>
          </cell>
          <cell r="U447">
            <v>2025</v>
          </cell>
        </row>
        <row r="448">
          <cell r="A448" t="str">
            <v>B-1.2 veevõrgu rek - Õpetajate Heinamaa, Seminari</v>
          </cell>
          <cell r="B448">
            <v>596250</v>
          </cell>
          <cell r="C448">
            <v>0.57465123235748927</v>
          </cell>
          <cell r="D448" t="str">
            <v>Rakvere</v>
          </cell>
          <cell r="E448">
            <v>0</v>
          </cell>
          <cell r="F448">
            <v>0</v>
          </cell>
          <cell r="G448">
            <v>15</v>
          </cell>
          <cell r="H448">
            <v>0</v>
          </cell>
          <cell r="I448">
            <v>1</v>
          </cell>
          <cell r="J448">
            <v>2025</v>
          </cell>
          <cell r="K448">
            <v>0</v>
          </cell>
          <cell r="L448">
            <v>0</v>
          </cell>
          <cell r="M448">
            <v>2010</v>
          </cell>
          <cell r="N448">
            <v>0</v>
          </cell>
          <cell r="O448">
            <v>2040</v>
          </cell>
          <cell r="P448">
            <v>1.4974543793187562</v>
          </cell>
          <cell r="Q448" t="b">
            <v>0</v>
          </cell>
          <cell r="S448" t="str">
            <v>152010</v>
          </cell>
          <cell r="T448" t="str">
            <v>152010FALSE</v>
          </cell>
          <cell r="U448">
            <v>2025</v>
          </cell>
        </row>
        <row r="449">
          <cell r="A449" t="str">
            <v>B-1.3 veevõrgu rek - Kurikaküla, Paemurru</v>
          </cell>
          <cell r="B449">
            <v>0</v>
          </cell>
          <cell r="C449">
            <v>0.57465123235748927</v>
          </cell>
          <cell r="D449" t="str">
            <v>Rakvere</v>
          </cell>
          <cell r="E449">
            <v>0</v>
          </cell>
          <cell r="F449">
            <v>0</v>
          </cell>
          <cell r="G449">
            <v>15</v>
          </cell>
          <cell r="H449">
            <v>0</v>
          </cell>
          <cell r="I449">
            <v>1</v>
          </cell>
          <cell r="J449">
            <v>2025</v>
          </cell>
          <cell r="K449">
            <v>0</v>
          </cell>
          <cell r="L449">
            <v>0</v>
          </cell>
          <cell r="M449">
            <v>2010</v>
          </cell>
          <cell r="N449">
            <v>0</v>
          </cell>
          <cell r="O449">
            <v>2040</v>
          </cell>
          <cell r="P449">
            <v>1.4974543793187562</v>
          </cell>
          <cell r="Q449" t="b">
            <v>0</v>
          </cell>
          <cell r="S449" t="str">
            <v>152010</v>
          </cell>
          <cell r="T449" t="str">
            <v>152010FALSE</v>
          </cell>
          <cell r="U449">
            <v>2025</v>
          </cell>
        </row>
        <row r="450">
          <cell r="A450" t="str">
            <v>B-1.4 veevõrgu rek - Vanalinn, Südalinn, Kukeküla</v>
          </cell>
          <cell r="B450">
            <v>0</v>
          </cell>
          <cell r="C450">
            <v>0.57465123235748927</v>
          </cell>
          <cell r="D450" t="str">
            <v>Rakvere</v>
          </cell>
          <cell r="E450">
            <v>0</v>
          </cell>
          <cell r="F450">
            <v>0</v>
          </cell>
          <cell r="G450">
            <v>15</v>
          </cell>
          <cell r="H450">
            <v>0</v>
          </cell>
          <cell r="I450">
            <v>1</v>
          </cell>
          <cell r="J450">
            <v>2025</v>
          </cell>
          <cell r="K450">
            <v>0</v>
          </cell>
          <cell r="L450">
            <v>0</v>
          </cell>
          <cell r="M450">
            <v>2010</v>
          </cell>
          <cell r="N450">
            <v>0</v>
          </cell>
          <cell r="O450">
            <v>2040</v>
          </cell>
          <cell r="P450">
            <v>1.4974543793187562</v>
          </cell>
          <cell r="Q450" t="b">
            <v>0</v>
          </cell>
          <cell r="S450" t="str">
            <v>152010</v>
          </cell>
          <cell r="T450" t="str">
            <v>152010FALSE</v>
          </cell>
          <cell r="U450">
            <v>2025</v>
          </cell>
        </row>
        <row r="451">
          <cell r="A451" t="str">
            <v>B-1.5 veevõrgu rek - Mõisavälja, Lilleküla</v>
          </cell>
          <cell r="B451">
            <v>402500</v>
          </cell>
          <cell r="C451">
            <v>0.57465123235748927</v>
          </cell>
          <cell r="D451" t="str">
            <v>Rakvere</v>
          </cell>
          <cell r="E451">
            <v>0</v>
          </cell>
          <cell r="F451">
            <v>0</v>
          </cell>
          <cell r="G451">
            <v>15</v>
          </cell>
          <cell r="H451">
            <v>0</v>
          </cell>
          <cell r="I451">
            <v>1</v>
          </cell>
          <cell r="J451">
            <v>2025</v>
          </cell>
          <cell r="K451">
            <v>0</v>
          </cell>
          <cell r="L451">
            <v>0</v>
          </cell>
          <cell r="M451">
            <v>2010</v>
          </cell>
          <cell r="N451">
            <v>0</v>
          </cell>
          <cell r="O451">
            <v>2040</v>
          </cell>
          <cell r="P451">
            <v>1.4974543793187562</v>
          </cell>
          <cell r="Q451" t="b">
            <v>0</v>
          </cell>
          <cell r="S451" t="str">
            <v>152010</v>
          </cell>
          <cell r="T451" t="str">
            <v>152010FALSE</v>
          </cell>
          <cell r="U451">
            <v>2025</v>
          </cell>
        </row>
        <row r="452">
          <cell r="A452" t="str">
            <v>B-2.1 veevõrk uus - Kondivalu, Lepiku</v>
          </cell>
          <cell r="B452">
            <v>0</v>
          </cell>
          <cell r="C452">
            <v>0.57465123235748927</v>
          </cell>
          <cell r="D452" t="str">
            <v>Rakvere</v>
          </cell>
          <cell r="E452">
            <v>0</v>
          </cell>
          <cell r="F452">
            <v>0</v>
          </cell>
          <cell r="G452">
            <v>15</v>
          </cell>
          <cell r="H452">
            <v>0</v>
          </cell>
          <cell r="I452">
            <v>1</v>
          </cell>
          <cell r="J452">
            <v>2025</v>
          </cell>
          <cell r="K452">
            <v>0</v>
          </cell>
          <cell r="L452">
            <v>0</v>
          </cell>
          <cell r="M452">
            <v>2010</v>
          </cell>
          <cell r="N452">
            <v>0</v>
          </cell>
          <cell r="O452">
            <v>2040</v>
          </cell>
          <cell r="P452">
            <v>1.4974543793187562</v>
          </cell>
          <cell r="Q452" t="b">
            <v>0</v>
          </cell>
          <cell r="S452" t="str">
            <v>152010</v>
          </cell>
          <cell r="T452" t="str">
            <v>152010FALSE</v>
          </cell>
          <cell r="U452">
            <v>2025</v>
          </cell>
        </row>
        <row r="453">
          <cell r="A453" t="str">
            <v>B-2.2 veevõrk uus - Õpetajate heinamaa, Seminari</v>
          </cell>
          <cell r="B453">
            <v>0</v>
          </cell>
          <cell r="C453">
            <v>0.57465123235748927</v>
          </cell>
          <cell r="D453" t="str">
            <v>Rakvere</v>
          </cell>
          <cell r="E453">
            <v>0</v>
          </cell>
          <cell r="F453">
            <v>0</v>
          </cell>
          <cell r="G453">
            <v>15</v>
          </cell>
          <cell r="H453">
            <v>0</v>
          </cell>
          <cell r="I453">
            <v>1</v>
          </cell>
          <cell r="J453">
            <v>2025</v>
          </cell>
          <cell r="K453">
            <v>0</v>
          </cell>
          <cell r="L453">
            <v>0</v>
          </cell>
          <cell r="M453">
            <v>2010</v>
          </cell>
          <cell r="N453">
            <v>0</v>
          </cell>
          <cell r="O453">
            <v>2040</v>
          </cell>
          <cell r="P453">
            <v>1.4974543793187562</v>
          </cell>
          <cell r="Q453" t="b">
            <v>0</v>
          </cell>
          <cell r="S453" t="str">
            <v>152010</v>
          </cell>
          <cell r="T453" t="str">
            <v>152010FALSE</v>
          </cell>
          <cell r="U453">
            <v>2025</v>
          </cell>
        </row>
        <row r="454">
          <cell r="A454" t="str">
            <v>B-2.3 veevõrk uus - Kurikaküla, Paemurru</v>
          </cell>
          <cell r="B454">
            <v>1272358</v>
          </cell>
          <cell r="C454">
            <v>0.57465123235748927</v>
          </cell>
          <cell r="D454" t="str">
            <v>Rakvere</v>
          </cell>
          <cell r="E454">
            <v>0</v>
          </cell>
          <cell r="F454">
            <v>0</v>
          </cell>
          <cell r="G454">
            <v>15</v>
          </cell>
          <cell r="H454">
            <v>0</v>
          </cell>
          <cell r="I454">
            <v>1</v>
          </cell>
          <cell r="J454">
            <v>2025</v>
          </cell>
          <cell r="K454">
            <v>0</v>
          </cell>
          <cell r="L454">
            <v>0</v>
          </cell>
          <cell r="M454">
            <v>2010</v>
          </cell>
          <cell r="N454">
            <v>0</v>
          </cell>
          <cell r="O454">
            <v>2040</v>
          </cell>
          <cell r="P454">
            <v>1.4974543793187562</v>
          </cell>
          <cell r="Q454" t="b">
            <v>0</v>
          </cell>
          <cell r="S454" t="str">
            <v>152010</v>
          </cell>
          <cell r="T454" t="str">
            <v>152010FALSE</v>
          </cell>
          <cell r="U454">
            <v>2025</v>
          </cell>
        </row>
        <row r="455">
          <cell r="A455" t="str">
            <v>B-2.4 veevõrk uus - Linnuriik</v>
          </cell>
          <cell r="B455">
            <v>465000</v>
          </cell>
          <cell r="C455">
            <v>0.57465123235748927</v>
          </cell>
          <cell r="D455" t="str">
            <v>Rakvere</v>
          </cell>
          <cell r="E455">
            <v>0</v>
          </cell>
          <cell r="F455">
            <v>0</v>
          </cell>
          <cell r="G455">
            <v>15</v>
          </cell>
          <cell r="H455">
            <v>0</v>
          </cell>
          <cell r="I455">
            <v>1</v>
          </cell>
          <cell r="J455">
            <v>2025</v>
          </cell>
          <cell r="K455">
            <v>0</v>
          </cell>
          <cell r="L455">
            <v>0</v>
          </cell>
          <cell r="M455">
            <v>2010</v>
          </cell>
          <cell r="N455">
            <v>0</v>
          </cell>
          <cell r="O455">
            <v>2040</v>
          </cell>
          <cell r="P455">
            <v>1.4974543793187562</v>
          </cell>
          <cell r="Q455" t="b">
            <v>0</v>
          </cell>
          <cell r="S455" t="str">
            <v>152010</v>
          </cell>
          <cell r="T455" t="str">
            <v>152010FALSE</v>
          </cell>
          <cell r="U455">
            <v>2025</v>
          </cell>
        </row>
        <row r="456">
          <cell r="A456" t="str">
            <v>B-2.5 veevõrk uus - Vanalinn, Südalinn</v>
          </cell>
          <cell r="B456">
            <v>0</v>
          </cell>
          <cell r="C456">
            <v>0.57465123235748927</v>
          </cell>
          <cell r="D456" t="str">
            <v>Rakvere</v>
          </cell>
          <cell r="E456">
            <v>0</v>
          </cell>
          <cell r="F456">
            <v>0</v>
          </cell>
          <cell r="G456">
            <v>15</v>
          </cell>
          <cell r="H456">
            <v>0</v>
          </cell>
          <cell r="I456">
            <v>1</v>
          </cell>
          <cell r="J456">
            <v>2025</v>
          </cell>
          <cell r="K456">
            <v>0</v>
          </cell>
          <cell r="L456">
            <v>0</v>
          </cell>
          <cell r="M456">
            <v>2010</v>
          </cell>
          <cell r="N456">
            <v>0</v>
          </cell>
          <cell r="O456">
            <v>2040</v>
          </cell>
          <cell r="P456">
            <v>1.4974543793187562</v>
          </cell>
          <cell r="Q456" t="b">
            <v>0</v>
          </cell>
          <cell r="S456" t="str">
            <v>152010</v>
          </cell>
          <cell r="T456" t="str">
            <v>152010FALSE</v>
          </cell>
          <cell r="U456">
            <v>2025</v>
          </cell>
        </row>
        <row r="457">
          <cell r="A457" t="str">
            <v>B-2.6 veevõrk uus - Mõisavälja, Lilleküla</v>
          </cell>
          <cell r="B457">
            <v>520000</v>
          </cell>
          <cell r="C457">
            <v>0.57465123235748927</v>
          </cell>
          <cell r="D457" t="str">
            <v>Rakvere</v>
          </cell>
          <cell r="E457">
            <v>0</v>
          </cell>
          <cell r="F457">
            <v>0</v>
          </cell>
          <cell r="G457">
            <v>15</v>
          </cell>
          <cell r="H457">
            <v>0</v>
          </cell>
          <cell r="I457">
            <v>1</v>
          </cell>
          <cell r="J457">
            <v>2025</v>
          </cell>
          <cell r="K457">
            <v>0</v>
          </cell>
          <cell r="L457">
            <v>0</v>
          </cell>
          <cell r="M457">
            <v>2010</v>
          </cell>
          <cell r="N457">
            <v>0</v>
          </cell>
          <cell r="O457">
            <v>2040</v>
          </cell>
          <cell r="P457">
            <v>1.4974543793187562</v>
          </cell>
          <cell r="Q457" t="b">
            <v>0</v>
          </cell>
          <cell r="S457" t="str">
            <v>152010</v>
          </cell>
          <cell r="T457" t="str">
            <v>152010FALSE</v>
          </cell>
          <cell r="U457">
            <v>2025</v>
          </cell>
        </row>
        <row r="458">
          <cell r="A458" t="str">
            <v>B-2.7 veevõrk uus - Lennuvälja, Roodevälja</v>
          </cell>
          <cell r="B458">
            <v>0</v>
          </cell>
          <cell r="C458">
            <v>0.57465123235748927</v>
          </cell>
          <cell r="D458" t="str">
            <v>Rakvere</v>
          </cell>
          <cell r="E458">
            <v>0</v>
          </cell>
          <cell r="F458">
            <v>0</v>
          </cell>
          <cell r="G458">
            <v>15</v>
          </cell>
          <cell r="H458">
            <v>0</v>
          </cell>
          <cell r="I458">
            <v>1</v>
          </cell>
          <cell r="J458">
            <v>2025</v>
          </cell>
          <cell r="K458">
            <v>0</v>
          </cell>
          <cell r="L458">
            <v>0</v>
          </cell>
          <cell r="M458">
            <v>2010</v>
          </cell>
          <cell r="N458">
            <v>0</v>
          </cell>
          <cell r="O458">
            <v>2040</v>
          </cell>
          <cell r="P458">
            <v>1.4974543793187562</v>
          </cell>
          <cell r="Q458" t="b">
            <v>0</v>
          </cell>
          <cell r="S458" t="str">
            <v>152010</v>
          </cell>
          <cell r="T458" t="str">
            <v>152010FALSE</v>
          </cell>
          <cell r="U458">
            <v>2025</v>
          </cell>
        </row>
        <row r="459">
          <cell r="A459" t="str">
            <v>B-2.8 veevõrk uus - Vallimäe, Tammiku, Taaravainu</v>
          </cell>
          <cell r="B459">
            <v>0</v>
          </cell>
          <cell r="C459">
            <v>0.57465123235748927</v>
          </cell>
          <cell r="D459" t="str">
            <v>Rakvere</v>
          </cell>
          <cell r="E459">
            <v>0</v>
          </cell>
          <cell r="F459">
            <v>0</v>
          </cell>
          <cell r="G459">
            <v>15</v>
          </cell>
          <cell r="H459">
            <v>0</v>
          </cell>
          <cell r="I459">
            <v>1</v>
          </cell>
          <cell r="J459">
            <v>2025</v>
          </cell>
          <cell r="K459">
            <v>0</v>
          </cell>
          <cell r="L459">
            <v>0</v>
          </cell>
          <cell r="M459">
            <v>2010</v>
          </cell>
          <cell r="N459">
            <v>0</v>
          </cell>
          <cell r="O459">
            <v>2040</v>
          </cell>
          <cell r="P459">
            <v>1.4974543793187562</v>
          </cell>
          <cell r="Q459" t="b">
            <v>0</v>
          </cell>
          <cell r="S459" t="str">
            <v>152010</v>
          </cell>
          <cell r="T459" t="str">
            <v>152010FALSE</v>
          </cell>
          <cell r="U459">
            <v>2025</v>
          </cell>
        </row>
        <row r="460">
          <cell r="A460" t="str">
            <v>C-1.1 kanalivõrgu rek - Kondivalu, Lepiku</v>
          </cell>
          <cell r="B460">
            <v>835250</v>
          </cell>
          <cell r="C460">
            <v>0.57465123235748927</v>
          </cell>
          <cell r="D460" t="str">
            <v>Rakvere</v>
          </cell>
          <cell r="E460">
            <v>0</v>
          </cell>
          <cell r="F460">
            <v>0</v>
          </cell>
          <cell r="G460">
            <v>15</v>
          </cell>
          <cell r="H460">
            <v>0</v>
          </cell>
          <cell r="I460">
            <v>1</v>
          </cell>
          <cell r="J460">
            <v>2025</v>
          </cell>
          <cell r="K460">
            <v>0</v>
          </cell>
          <cell r="L460">
            <v>0</v>
          </cell>
          <cell r="M460">
            <v>2010</v>
          </cell>
          <cell r="N460">
            <v>0</v>
          </cell>
          <cell r="O460">
            <v>2040</v>
          </cell>
          <cell r="P460">
            <v>1.4974543793187562</v>
          </cell>
          <cell r="Q460" t="b">
            <v>0</v>
          </cell>
          <cell r="S460" t="str">
            <v>152010</v>
          </cell>
          <cell r="T460" t="str">
            <v>152010FALSE</v>
          </cell>
          <cell r="U460">
            <v>2025</v>
          </cell>
        </row>
        <row r="461">
          <cell r="A461" t="str">
            <v>C-1.2 kanalivõrgu rek - Õpetajate Heinamaa, Seminari</v>
          </cell>
          <cell r="B461">
            <v>0</v>
          </cell>
          <cell r="C461">
            <v>0.57465123235748927</v>
          </cell>
          <cell r="D461" t="str">
            <v>Rakvere</v>
          </cell>
          <cell r="E461">
            <v>0</v>
          </cell>
          <cell r="F461">
            <v>0</v>
          </cell>
          <cell r="G461">
            <v>15</v>
          </cell>
          <cell r="H461">
            <v>0</v>
          </cell>
          <cell r="I461">
            <v>1</v>
          </cell>
          <cell r="J461">
            <v>2025</v>
          </cell>
          <cell r="K461">
            <v>0</v>
          </cell>
          <cell r="L461">
            <v>0</v>
          </cell>
          <cell r="M461">
            <v>2010</v>
          </cell>
          <cell r="N461">
            <v>0</v>
          </cell>
          <cell r="O461">
            <v>2040</v>
          </cell>
          <cell r="P461">
            <v>1.4974543793187562</v>
          </cell>
          <cell r="Q461" t="b">
            <v>0</v>
          </cell>
          <cell r="S461" t="str">
            <v>152010</v>
          </cell>
          <cell r="T461" t="str">
            <v>152010FALSE</v>
          </cell>
          <cell r="U461">
            <v>2025</v>
          </cell>
        </row>
        <row r="462">
          <cell r="A462" t="str">
            <v>C-1.3 kanalivõrgu rek - Kurikaküla, Paemurru</v>
          </cell>
          <cell r="B462">
            <v>0</v>
          </cell>
          <cell r="C462">
            <v>0.57465123235748927</v>
          </cell>
          <cell r="D462" t="str">
            <v>Rakvere</v>
          </cell>
          <cell r="E462">
            <v>0</v>
          </cell>
          <cell r="F462">
            <v>0</v>
          </cell>
          <cell r="G462">
            <v>15</v>
          </cell>
          <cell r="H462">
            <v>0</v>
          </cell>
          <cell r="I462">
            <v>1</v>
          </cell>
          <cell r="J462">
            <v>2025</v>
          </cell>
          <cell r="K462">
            <v>0</v>
          </cell>
          <cell r="L462">
            <v>0</v>
          </cell>
          <cell r="M462">
            <v>2010</v>
          </cell>
          <cell r="N462">
            <v>0</v>
          </cell>
          <cell r="O462">
            <v>2040</v>
          </cell>
          <cell r="P462">
            <v>1.4974543793187562</v>
          </cell>
          <cell r="Q462" t="b">
            <v>0</v>
          </cell>
          <cell r="S462" t="str">
            <v>152010</v>
          </cell>
          <cell r="T462" t="str">
            <v>152010FALSE</v>
          </cell>
          <cell r="U462">
            <v>2025</v>
          </cell>
        </row>
        <row r="463">
          <cell r="A463" t="str">
            <v>C-1.4 kanalivõrgu rek - Vanalinn, Südalinn, Kukeküla</v>
          </cell>
          <cell r="B463">
            <v>0</v>
          </cell>
          <cell r="C463">
            <v>0.57465123235748927</v>
          </cell>
          <cell r="D463" t="str">
            <v>Rakvere</v>
          </cell>
          <cell r="E463">
            <v>0</v>
          </cell>
          <cell r="F463">
            <v>0</v>
          </cell>
          <cell r="G463">
            <v>15</v>
          </cell>
          <cell r="H463">
            <v>0</v>
          </cell>
          <cell r="I463">
            <v>1</v>
          </cell>
          <cell r="J463">
            <v>2025</v>
          </cell>
          <cell r="K463">
            <v>0</v>
          </cell>
          <cell r="L463">
            <v>0</v>
          </cell>
          <cell r="M463">
            <v>2010</v>
          </cell>
          <cell r="N463">
            <v>0</v>
          </cell>
          <cell r="O463">
            <v>2040</v>
          </cell>
          <cell r="P463">
            <v>1.4974543793187562</v>
          </cell>
          <cell r="Q463" t="b">
            <v>0</v>
          </cell>
          <cell r="S463" t="str">
            <v>152010</v>
          </cell>
          <cell r="T463" t="str">
            <v>152010FALSE</v>
          </cell>
          <cell r="U463">
            <v>2025</v>
          </cell>
        </row>
        <row r="464">
          <cell r="A464" t="str">
            <v>C-1.5 kanalivõrgu rek - Mõisavälja, Lilleküla</v>
          </cell>
          <cell r="B464">
            <v>0</v>
          </cell>
          <cell r="C464">
            <v>0.57465123235748927</v>
          </cell>
          <cell r="D464" t="str">
            <v>Rakvere</v>
          </cell>
          <cell r="E464">
            <v>0</v>
          </cell>
          <cell r="F464">
            <v>0</v>
          </cell>
          <cell r="G464">
            <v>15</v>
          </cell>
          <cell r="H464">
            <v>0</v>
          </cell>
          <cell r="I464">
            <v>1</v>
          </cell>
          <cell r="J464">
            <v>2025</v>
          </cell>
          <cell r="K464">
            <v>0</v>
          </cell>
          <cell r="L464">
            <v>0</v>
          </cell>
          <cell r="M464">
            <v>2010</v>
          </cell>
          <cell r="N464">
            <v>0</v>
          </cell>
          <cell r="O464">
            <v>2040</v>
          </cell>
          <cell r="P464">
            <v>1.4974543793187562</v>
          </cell>
          <cell r="Q464" t="b">
            <v>0</v>
          </cell>
          <cell r="S464" t="str">
            <v>152010</v>
          </cell>
          <cell r="T464" t="str">
            <v>152010FALSE</v>
          </cell>
          <cell r="U464">
            <v>2025</v>
          </cell>
        </row>
        <row r="465">
          <cell r="A465" t="str">
            <v>C-1.6 kanalivõrgu rek - Lennuvälja, Roodevälja</v>
          </cell>
          <cell r="B465">
            <v>0</v>
          </cell>
          <cell r="C465">
            <v>0.57465123235748927</v>
          </cell>
          <cell r="D465" t="str">
            <v>Rakvere</v>
          </cell>
          <cell r="E465">
            <v>0</v>
          </cell>
          <cell r="F465">
            <v>0</v>
          </cell>
          <cell r="G465">
            <v>15</v>
          </cell>
          <cell r="H465">
            <v>0</v>
          </cell>
          <cell r="I465">
            <v>1</v>
          </cell>
          <cell r="J465">
            <v>2025</v>
          </cell>
          <cell r="K465">
            <v>0</v>
          </cell>
          <cell r="L465">
            <v>0</v>
          </cell>
          <cell r="M465">
            <v>2010</v>
          </cell>
          <cell r="N465">
            <v>0</v>
          </cell>
          <cell r="O465">
            <v>2040</v>
          </cell>
          <cell r="P465">
            <v>1.4974543793187562</v>
          </cell>
          <cell r="Q465" t="b">
            <v>0</v>
          </cell>
          <cell r="S465" t="str">
            <v>152010</v>
          </cell>
          <cell r="T465" t="str">
            <v>152010FALSE</v>
          </cell>
          <cell r="U465">
            <v>2025</v>
          </cell>
        </row>
        <row r="466">
          <cell r="A466" t="str">
            <v>C-1.7 kanalivõrgu rek - Vabaduse tn.</v>
          </cell>
          <cell r="B466">
            <v>0</v>
          </cell>
          <cell r="C466">
            <v>0.57465123235748927</v>
          </cell>
          <cell r="D466" t="str">
            <v>Rakvere</v>
          </cell>
          <cell r="E466">
            <v>0</v>
          </cell>
          <cell r="F466">
            <v>0</v>
          </cell>
          <cell r="G466">
            <v>15</v>
          </cell>
          <cell r="H466">
            <v>0</v>
          </cell>
          <cell r="I466">
            <v>1</v>
          </cell>
          <cell r="J466">
            <v>2025</v>
          </cell>
          <cell r="K466">
            <v>0</v>
          </cell>
          <cell r="L466">
            <v>0</v>
          </cell>
          <cell r="M466">
            <v>2010</v>
          </cell>
          <cell r="N466">
            <v>0</v>
          </cell>
          <cell r="O466">
            <v>2040</v>
          </cell>
          <cell r="P466">
            <v>1.4974543793187562</v>
          </cell>
          <cell r="Q466" t="b">
            <v>0</v>
          </cell>
          <cell r="S466" t="str">
            <v>152010</v>
          </cell>
          <cell r="T466" t="str">
            <v>152010FALSE</v>
          </cell>
          <cell r="U466">
            <v>2025</v>
          </cell>
        </row>
        <row r="467">
          <cell r="A467" t="str">
            <v>C-2.1 kanalivõrk uus - Kondivalu, Lepiku</v>
          </cell>
          <cell r="B467">
            <v>0</v>
          </cell>
          <cell r="C467">
            <v>0.57465123235748927</v>
          </cell>
          <cell r="D467" t="str">
            <v>Rakvere</v>
          </cell>
          <cell r="E467">
            <v>0</v>
          </cell>
          <cell r="F467">
            <v>0</v>
          </cell>
          <cell r="G467">
            <v>15</v>
          </cell>
          <cell r="H467">
            <v>0</v>
          </cell>
          <cell r="I467">
            <v>1</v>
          </cell>
          <cell r="J467">
            <v>2025</v>
          </cell>
          <cell r="K467">
            <v>0</v>
          </cell>
          <cell r="L467">
            <v>0</v>
          </cell>
          <cell r="M467">
            <v>2010</v>
          </cell>
          <cell r="N467">
            <v>0</v>
          </cell>
          <cell r="O467">
            <v>2040</v>
          </cell>
          <cell r="P467">
            <v>1.4974543793187562</v>
          </cell>
          <cell r="Q467" t="b">
            <v>0</v>
          </cell>
          <cell r="S467" t="str">
            <v>152010</v>
          </cell>
          <cell r="T467" t="str">
            <v>152010FALSE</v>
          </cell>
          <cell r="U467">
            <v>2025</v>
          </cell>
        </row>
        <row r="468">
          <cell r="A468" t="str">
            <v>C-2.2 kanalivõrk uus - Õpetajate Heinamaa, Seminari</v>
          </cell>
          <cell r="B468">
            <v>0</v>
          </cell>
          <cell r="C468">
            <v>0.57465123235748927</v>
          </cell>
          <cell r="D468" t="str">
            <v>Rakvere</v>
          </cell>
          <cell r="E468">
            <v>0</v>
          </cell>
          <cell r="F468">
            <v>0</v>
          </cell>
          <cell r="G468">
            <v>15</v>
          </cell>
          <cell r="H468">
            <v>0</v>
          </cell>
          <cell r="I468">
            <v>1</v>
          </cell>
          <cell r="J468">
            <v>2025</v>
          </cell>
          <cell r="K468">
            <v>0</v>
          </cell>
          <cell r="L468">
            <v>0</v>
          </cell>
          <cell r="M468">
            <v>2010</v>
          </cell>
          <cell r="N468">
            <v>0</v>
          </cell>
          <cell r="O468">
            <v>2040</v>
          </cell>
          <cell r="P468">
            <v>1.4974543793187562</v>
          </cell>
          <cell r="Q468" t="b">
            <v>0</v>
          </cell>
          <cell r="S468" t="str">
            <v>152010</v>
          </cell>
          <cell r="T468" t="str">
            <v>152010FALSE</v>
          </cell>
          <cell r="U468">
            <v>2025</v>
          </cell>
        </row>
        <row r="469">
          <cell r="A469" t="str">
            <v>C-2.3 kanalivõrk uus - Kurikaküla, Paemurru</v>
          </cell>
          <cell r="B469">
            <v>0</v>
          </cell>
          <cell r="C469">
            <v>0.57465123235748927</v>
          </cell>
          <cell r="D469" t="str">
            <v>Rakvere</v>
          </cell>
          <cell r="E469">
            <v>0</v>
          </cell>
          <cell r="F469">
            <v>0</v>
          </cell>
          <cell r="G469">
            <v>15</v>
          </cell>
          <cell r="H469">
            <v>0</v>
          </cell>
          <cell r="I469">
            <v>1</v>
          </cell>
          <cell r="J469">
            <v>2025</v>
          </cell>
          <cell r="K469">
            <v>0</v>
          </cell>
          <cell r="L469">
            <v>0</v>
          </cell>
          <cell r="M469">
            <v>2010</v>
          </cell>
          <cell r="N469">
            <v>0</v>
          </cell>
          <cell r="O469">
            <v>2040</v>
          </cell>
          <cell r="P469">
            <v>1.4974543793187562</v>
          </cell>
          <cell r="Q469" t="b">
            <v>0</v>
          </cell>
          <cell r="S469" t="str">
            <v>152010</v>
          </cell>
          <cell r="T469" t="str">
            <v>152010FALSE</v>
          </cell>
          <cell r="U469">
            <v>2025</v>
          </cell>
        </row>
        <row r="470">
          <cell r="A470" t="str">
            <v>C-2.4 kanalivõrk uus - Linnuriik</v>
          </cell>
          <cell r="B470">
            <v>0</v>
          </cell>
          <cell r="C470">
            <v>0.57465123235748927</v>
          </cell>
          <cell r="D470" t="str">
            <v>Rakvere</v>
          </cell>
          <cell r="E470">
            <v>0</v>
          </cell>
          <cell r="F470">
            <v>0</v>
          </cell>
          <cell r="G470">
            <v>15</v>
          </cell>
          <cell r="H470">
            <v>0</v>
          </cell>
          <cell r="I470">
            <v>1</v>
          </cell>
          <cell r="J470">
            <v>2025</v>
          </cell>
          <cell r="K470">
            <v>0</v>
          </cell>
          <cell r="L470">
            <v>0</v>
          </cell>
          <cell r="M470">
            <v>2010</v>
          </cell>
          <cell r="N470">
            <v>0</v>
          </cell>
          <cell r="O470">
            <v>2040</v>
          </cell>
          <cell r="P470">
            <v>1.4974543793187562</v>
          </cell>
          <cell r="Q470" t="b">
            <v>0</v>
          </cell>
          <cell r="S470" t="str">
            <v>152010</v>
          </cell>
          <cell r="T470" t="str">
            <v>152010FALSE</v>
          </cell>
          <cell r="U470">
            <v>2025</v>
          </cell>
        </row>
        <row r="471">
          <cell r="A471" t="str">
            <v>C-2.5 kanalivõrk uus - Vanalinn, Südalinn</v>
          </cell>
          <cell r="B471">
            <v>0</v>
          </cell>
          <cell r="C471">
            <v>0.57465123235748927</v>
          </cell>
          <cell r="D471" t="str">
            <v>Rakvere</v>
          </cell>
          <cell r="E471">
            <v>0</v>
          </cell>
          <cell r="F471">
            <v>0</v>
          </cell>
          <cell r="G471">
            <v>15</v>
          </cell>
          <cell r="H471">
            <v>0</v>
          </cell>
          <cell r="I471">
            <v>1</v>
          </cell>
          <cell r="J471">
            <v>2025</v>
          </cell>
          <cell r="K471">
            <v>0</v>
          </cell>
          <cell r="L471">
            <v>0</v>
          </cell>
          <cell r="M471">
            <v>2010</v>
          </cell>
          <cell r="N471">
            <v>0</v>
          </cell>
          <cell r="O471">
            <v>2040</v>
          </cell>
          <cell r="P471">
            <v>1.4974543793187562</v>
          </cell>
          <cell r="Q471" t="b">
            <v>0</v>
          </cell>
          <cell r="S471" t="str">
            <v>152010</v>
          </cell>
          <cell r="T471" t="str">
            <v>152010FALSE</v>
          </cell>
          <cell r="U471">
            <v>2025</v>
          </cell>
        </row>
        <row r="472">
          <cell r="A472" t="str">
            <v>C-2.6 kanalivõrk uus - Mõisavälja, Lilleküla</v>
          </cell>
          <cell r="B472">
            <v>0</v>
          </cell>
          <cell r="C472">
            <v>0.57465123235748927</v>
          </cell>
          <cell r="D472" t="str">
            <v>Rakvere</v>
          </cell>
          <cell r="E472">
            <v>0</v>
          </cell>
          <cell r="F472">
            <v>0</v>
          </cell>
          <cell r="G472">
            <v>15</v>
          </cell>
          <cell r="H472">
            <v>0</v>
          </cell>
          <cell r="I472">
            <v>1</v>
          </cell>
          <cell r="J472">
            <v>2025</v>
          </cell>
          <cell r="K472">
            <v>0</v>
          </cell>
          <cell r="L472">
            <v>0</v>
          </cell>
          <cell r="M472">
            <v>2010</v>
          </cell>
          <cell r="N472">
            <v>0</v>
          </cell>
          <cell r="O472">
            <v>2040</v>
          </cell>
          <cell r="P472">
            <v>1.4974543793187562</v>
          </cell>
          <cell r="Q472" t="b">
            <v>0</v>
          </cell>
          <cell r="S472" t="str">
            <v>152010</v>
          </cell>
          <cell r="T472" t="str">
            <v>152010FALSE</v>
          </cell>
          <cell r="U472">
            <v>2025</v>
          </cell>
        </row>
        <row r="473">
          <cell r="A473" t="str">
            <v>C-2.7 kanalivõrk uus - Lennuvälja, Roodevälja</v>
          </cell>
          <cell r="B473">
            <v>0</v>
          </cell>
          <cell r="C473">
            <v>0.57465123235748927</v>
          </cell>
          <cell r="D473" t="str">
            <v>Rakvere</v>
          </cell>
          <cell r="E473">
            <v>0</v>
          </cell>
          <cell r="F473">
            <v>0</v>
          </cell>
          <cell r="G473">
            <v>15</v>
          </cell>
          <cell r="H473">
            <v>0</v>
          </cell>
          <cell r="I473">
            <v>1</v>
          </cell>
          <cell r="J473">
            <v>2025</v>
          </cell>
          <cell r="K473">
            <v>0</v>
          </cell>
          <cell r="L473">
            <v>0</v>
          </cell>
          <cell r="M473">
            <v>2010</v>
          </cell>
          <cell r="N473">
            <v>0</v>
          </cell>
          <cell r="O473">
            <v>2040</v>
          </cell>
          <cell r="P473">
            <v>1.4974543793187562</v>
          </cell>
          <cell r="Q473" t="b">
            <v>0</v>
          </cell>
          <cell r="S473" t="str">
            <v>152010</v>
          </cell>
          <cell r="T473" t="str">
            <v>152010FALSE</v>
          </cell>
          <cell r="U473">
            <v>2025</v>
          </cell>
        </row>
        <row r="474">
          <cell r="A474" t="str">
            <v>C-2.8 kanalivõrk uus - Vallimäe, Tammiku, Taaravainu</v>
          </cell>
          <cell r="B474">
            <v>0</v>
          </cell>
          <cell r="C474">
            <v>0.57465123235748927</v>
          </cell>
          <cell r="D474" t="str">
            <v>Rakvere</v>
          </cell>
          <cell r="E474">
            <v>0</v>
          </cell>
          <cell r="F474">
            <v>0</v>
          </cell>
          <cell r="G474">
            <v>15</v>
          </cell>
          <cell r="H474">
            <v>0</v>
          </cell>
          <cell r="I474">
            <v>1</v>
          </cell>
          <cell r="J474">
            <v>2025</v>
          </cell>
          <cell r="K474">
            <v>0</v>
          </cell>
          <cell r="L474">
            <v>0</v>
          </cell>
          <cell r="M474">
            <v>2010</v>
          </cell>
          <cell r="N474">
            <v>0</v>
          </cell>
          <cell r="O474">
            <v>2040</v>
          </cell>
          <cell r="P474">
            <v>1.4974543793187562</v>
          </cell>
          <cell r="Q474" t="b">
            <v>0</v>
          </cell>
          <cell r="S474" t="str">
            <v>152010</v>
          </cell>
          <cell r="T474" t="str">
            <v>152010FALSE</v>
          </cell>
          <cell r="U474">
            <v>2025</v>
          </cell>
        </row>
        <row r="475">
          <cell r="A475" t="str">
            <v>C-2.9 kanalivõrk uus - J. Kunderi (Rahu-Laskeraja)</v>
          </cell>
          <cell r="B475">
            <v>0</v>
          </cell>
          <cell r="C475">
            <v>0.57465123235748927</v>
          </cell>
          <cell r="D475" t="str">
            <v>Rakvere</v>
          </cell>
          <cell r="E475">
            <v>0</v>
          </cell>
          <cell r="F475">
            <v>0</v>
          </cell>
          <cell r="G475">
            <v>15</v>
          </cell>
          <cell r="H475">
            <v>0</v>
          </cell>
          <cell r="I475">
            <v>1</v>
          </cell>
          <cell r="J475">
            <v>2025</v>
          </cell>
          <cell r="K475">
            <v>0</v>
          </cell>
          <cell r="L475">
            <v>0</v>
          </cell>
          <cell r="M475">
            <v>2010</v>
          </cell>
          <cell r="N475">
            <v>0</v>
          </cell>
          <cell r="O475">
            <v>2040</v>
          </cell>
          <cell r="P475">
            <v>1.4974543793187562</v>
          </cell>
          <cell r="Q475" t="b">
            <v>0</v>
          </cell>
          <cell r="S475" t="str">
            <v>152010</v>
          </cell>
          <cell r="T475" t="str">
            <v>152010FALSE</v>
          </cell>
          <cell r="U475">
            <v>2025</v>
          </cell>
        </row>
        <row r="476">
          <cell r="A476" t="str">
            <v>C-2.10 kanalivõrk uus - Narva tn.</v>
          </cell>
          <cell r="B476">
            <v>0</v>
          </cell>
          <cell r="C476">
            <v>0.57465123235748927</v>
          </cell>
          <cell r="D476" t="str">
            <v>Rakvere</v>
          </cell>
          <cell r="E476">
            <v>0</v>
          </cell>
          <cell r="F476">
            <v>0</v>
          </cell>
          <cell r="G476">
            <v>15</v>
          </cell>
          <cell r="H476">
            <v>0</v>
          </cell>
          <cell r="I476">
            <v>1</v>
          </cell>
          <cell r="J476">
            <v>2025</v>
          </cell>
          <cell r="K476">
            <v>0</v>
          </cell>
          <cell r="L476">
            <v>0</v>
          </cell>
          <cell r="M476">
            <v>2010</v>
          </cell>
          <cell r="N476">
            <v>0</v>
          </cell>
          <cell r="O476">
            <v>2040</v>
          </cell>
          <cell r="P476">
            <v>1.4974543793187562</v>
          </cell>
          <cell r="Q476" t="b">
            <v>0</v>
          </cell>
          <cell r="S476" t="str">
            <v>152010</v>
          </cell>
          <cell r="T476" t="str">
            <v>152010FALSE</v>
          </cell>
          <cell r="U476">
            <v>2025</v>
          </cell>
        </row>
        <row r="477">
          <cell r="A477" t="str">
            <v>C-4.1 pumpla, kanal - KPJ-Narva 2</v>
          </cell>
          <cell r="B477">
            <v>0</v>
          </cell>
          <cell r="C477">
            <v>0.57465123235748927</v>
          </cell>
          <cell r="D477" t="str">
            <v>Rakvere</v>
          </cell>
          <cell r="E477">
            <v>0</v>
          </cell>
          <cell r="F477">
            <v>0</v>
          </cell>
          <cell r="G477">
            <v>15</v>
          </cell>
          <cell r="H477">
            <v>0</v>
          </cell>
          <cell r="I477">
            <v>1</v>
          </cell>
          <cell r="J477">
            <v>2025</v>
          </cell>
          <cell r="K477">
            <v>0</v>
          </cell>
          <cell r="L477">
            <v>0</v>
          </cell>
          <cell r="M477">
            <v>2010</v>
          </cell>
          <cell r="N477">
            <v>0</v>
          </cell>
          <cell r="O477">
            <v>2040</v>
          </cell>
          <cell r="P477">
            <v>1.4974543793187562</v>
          </cell>
          <cell r="Q477" t="b">
            <v>0</v>
          </cell>
          <cell r="S477" t="str">
            <v>152010</v>
          </cell>
          <cell r="T477" t="str">
            <v>152010FALSE</v>
          </cell>
          <cell r="U477">
            <v>2025</v>
          </cell>
        </row>
        <row r="478">
          <cell r="A478" t="str">
            <v>C-4.2 pumpla, kanal - KPJ-Kunderi</v>
          </cell>
          <cell r="B478">
            <v>0</v>
          </cell>
          <cell r="C478">
            <v>0.57465123235748927</v>
          </cell>
          <cell r="D478" t="str">
            <v>Rakvere</v>
          </cell>
          <cell r="E478">
            <v>0</v>
          </cell>
          <cell r="F478">
            <v>0</v>
          </cell>
          <cell r="G478">
            <v>15</v>
          </cell>
          <cell r="H478">
            <v>0</v>
          </cell>
          <cell r="I478">
            <v>1</v>
          </cell>
          <cell r="J478">
            <v>2025</v>
          </cell>
          <cell r="K478">
            <v>0</v>
          </cell>
          <cell r="L478">
            <v>0</v>
          </cell>
          <cell r="M478">
            <v>2010</v>
          </cell>
          <cell r="N478">
            <v>0</v>
          </cell>
          <cell r="O478">
            <v>2040</v>
          </cell>
          <cell r="P478">
            <v>1.4974543793187562</v>
          </cell>
          <cell r="Q478" t="b">
            <v>0</v>
          </cell>
          <cell r="S478" t="str">
            <v>152010</v>
          </cell>
          <cell r="T478" t="str">
            <v>152010FALSE</v>
          </cell>
          <cell r="U478">
            <v>2025</v>
          </cell>
        </row>
        <row r="479">
          <cell r="A479" t="str">
            <v>E-1. Lahkvoolse sademevee kanalisatsiooni rajamine</v>
          </cell>
          <cell r="B479">
            <v>0</v>
          </cell>
          <cell r="C479">
            <v>0.57465123235748927</v>
          </cell>
          <cell r="D479" t="str">
            <v>Rakvere</v>
          </cell>
          <cell r="E479">
            <v>0</v>
          </cell>
          <cell r="F479">
            <v>0</v>
          </cell>
          <cell r="G479">
            <v>15</v>
          </cell>
          <cell r="H479">
            <v>0</v>
          </cell>
          <cell r="I479">
            <v>1</v>
          </cell>
          <cell r="J479">
            <v>2025</v>
          </cell>
          <cell r="K479">
            <v>0</v>
          </cell>
          <cell r="L479">
            <v>0</v>
          </cell>
          <cell r="M479">
            <v>2010</v>
          </cell>
          <cell r="N479">
            <v>0</v>
          </cell>
          <cell r="O479">
            <v>2040</v>
          </cell>
          <cell r="P479">
            <v>1.4974543793187562</v>
          </cell>
          <cell r="Q479" t="b">
            <v>1</v>
          </cell>
          <cell r="S479" t="str">
            <v>152010</v>
          </cell>
          <cell r="T479" t="str">
            <v>152010TRUE</v>
          </cell>
          <cell r="U479">
            <v>2025</v>
          </cell>
        </row>
        <row r="480">
          <cell r="A480" t="str">
            <v>E-2. Sademevee puhastite rajamine</v>
          </cell>
          <cell r="B480">
            <v>0</v>
          </cell>
          <cell r="C480">
            <v>0.57465123235748927</v>
          </cell>
          <cell r="D480" t="str">
            <v>Rakvere</v>
          </cell>
          <cell r="E480">
            <v>0</v>
          </cell>
          <cell r="F480">
            <v>0</v>
          </cell>
          <cell r="G480">
            <v>15</v>
          </cell>
          <cell r="H480">
            <v>0</v>
          </cell>
          <cell r="I480">
            <v>1</v>
          </cell>
          <cell r="J480">
            <v>2025</v>
          </cell>
          <cell r="K480">
            <v>0</v>
          </cell>
          <cell r="L480">
            <v>0</v>
          </cell>
          <cell r="M480">
            <v>2010</v>
          </cell>
          <cell r="N480">
            <v>0</v>
          </cell>
          <cell r="O480">
            <v>2040</v>
          </cell>
          <cell r="P480">
            <v>1.4974543793187562</v>
          </cell>
          <cell r="Q480" t="b">
            <v>1</v>
          </cell>
          <cell r="S480" t="str">
            <v>152010</v>
          </cell>
          <cell r="T480" t="str">
            <v>152010TRUE</v>
          </cell>
          <cell r="U480">
            <v>2025</v>
          </cell>
        </row>
        <row r="481">
          <cell r="A481" t="str">
            <v>RVP - D-1.1 (Eeltöötlus-esmase töötlemise hoone)</v>
          </cell>
          <cell r="B481">
            <v>0</v>
          </cell>
          <cell r="C481">
            <v>0.57465123235748927</v>
          </cell>
          <cell r="D481" t="str">
            <v>Rakvere</v>
          </cell>
          <cell r="E481">
            <v>0</v>
          </cell>
          <cell r="F481">
            <v>0</v>
          </cell>
          <cell r="G481">
            <v>15</v>
          </cell>
          <cell r="H481">
            <v>0</v>
          </cell>
          <cell r="I481">
            <v>1</v>
          </cell>
          <cell r="J481">
            <v>2025</v>
          </cell>
          <cell r="K481">
            <v>0</v>
          </cell>
          <cell r="L481">
            <v>0</v>
          </cell>
          <cell r="M481">
            <v>2010</v>
          </cell>
          <cell r="N481">
            <v>0</v>
          </cell>
          <cell r="O481">
            <v>2040</v>
          </cell>
          <cell r="P481">
            <v>1.4974543793187562</v>
          </cell>
          <cell r="Q481" t="b">
            <v>0</v>
          </cell>
          <cell r="S481" t="str">
            <v>152010</v>
          </cell>
          <cell r="T481" t="str">
            <v>152010FALSE</v>
          </cell>
          <cell r="U481">
            <v>2025</v>
          </cell>
        </row>
        <row r="482">
          <cell r="A482" t="str">
            <v>RVP - D-1.2 (Eelsetiti pumbahoone)</v>
          </cell>
          <cell r="B482">
            <v>0</v>
          </cell>
          <cell r="C482">
            <v>0.57465123235748927</v>
          </cell>
          <cell r="D482" t="str">
            <v>Rakvere</v>
          </cell>
          <cell r="E482">
            <v>0</v>
          </cell>
          <cell r="F482">
            <v>0</v>
          </cell>
          <cell r="G482">
            <v>15</v>
          </cell>
          <cell r="H482">
            <v>0</v>
          </cell>
          <cell r="I482">
            <v>1</v>
          </cell>
          <cell r="J482">
            <v>2025</v>
          </cell>
          <cell r="K482">
            <v>0</v>
          </cell>
          <cell r="L482">
            <v>0</v>
          </cell>
          <cell r="M482">
            <v>2010</v>
          </cell>
          <cell r="N482">
            <v>0</v>
          </cell>
          <cell r="O482">
            <v>2040</v>
          </cell>
          <cell r="P482">
            <v>1.4974543793187562</v>
          </cell>
          <cell r="Q482" t="b">
            <v>0</v>
          </cell>
          <cell r="S482" t="str">
            <v>152010</v>
          </cell>
          <cell r="T482" t="str">
            <v>152010FALSE</v>
          </cell>
          <cell r="U482">
            <v>2025</v>
          </cell>
        </row>
        <row r="483">
          <cell r="A483" t="str">
            <v>RVP - D-1.3 (Mudatihendajate pumbahoone)</v>
          </cell>
          <cell r="B483">
            <v>0</v>
          </cell>
          <cell r="C483">
            <v>0.57465123235748927</v>
          </cell>
          <cell r="D483" t="str">
            <v>Rakvere</v>
          </cell>
          <cell r="E483">
            <v>0</v>
          </cell>
          <cell r="F483">
            <v>0</v>
          </cell>
          <cell r="G483">
            <v>15</v>
          </cell>
          <cell r="H483">
            <v>0</v>
          </cell>
          <cell r="I483">
            <v>1</v>
          </cell>
          <cell r="J483">
            <v>2025</v>
          </cell>
          <cell r="K483">
            <v>0</v>
          </cell>
          <cell r="L483">
            <v>0</v>
          </cell>
          <cell r="M483">
            <v>2010</v>
          </cell>
          <cell r="N483">
            <v>0</v>
          </cell>
          <cell r="O483">
            <v>2040</v>
          </cell>
          <cell r="P483">
            <v>1.4974543793187562</v>
          </cell>
          <cell r="Q483" t="b">
            <v>0</v>
          </cell>
          <cell r="S483" t="str">
            <v>152010</v>
          </cell>
          <cell r="T483" t="str">
            <v>152010FALSE</v>
          </cell>
          <cell r="U483">
            <v>2025</v>
          </cell>
        </row>
        <row r="484">
          <cell r="A484" t="str">
            <v>RVP - D-1.4 (Bioloogiline töötlus-puhurite hoone)</v>
          </cell>
          <cell r="B484">
            <v>0</v>
          </cell>
          <cell r="C484">
            <v>0.57465123235748927</v>
          </cell>
          <cell r="D484" t="str">
            <v>Rakvere</v>
          </cell>
          <cell r="E484">
            <v>0</v>
          </cell>
          <cell r="F484">
            <v>0</v>
          </cell>
          <cell r="G484">
            <v>15</v>
          </cell>
          <cell r="H484">
            <v>0</v>
          </cell>
          <cell r="I484">
            <v>1</v>
          </cell>
          <cell r="J484">
            <v>2025</v>
          </cell>
          <cell r="K484">
            <v>0</v>
          </cell>
          <cell r="L484">
            <v>0</v>
          </cell>
          <cell r="M484">
            <v>2010</v>
          </cell>
          <cell r="N484">
            <v>0</v>
          </cell>
          <cell r="O484">
            <v>2040</v>
          </cell>
          <cell r="P484">
            <v>1.4974543793187562</v>
          </cell>
          <cell r="Q484" t="b">
            <v>0</v>
          </cell>
          <cell r="S484" t="str">
            <v>152010</v>
          </cell>
          <cell r="T484" t="str">
            <v>152010FALSE</v>
          </cell>
          <cell r="U484">
            <v>2025</v>
          </cell>
        </row>
        <row r="485">
          <cell r="A485" t="str">
            <v>RVP - D-1.5 (Seadmete maksumus)</v>
          </cell>
          <cell r="B485">
            <v>0</v>
          </cell>
          <cell r="C485">
            <v>0.57465123235748927</v>
          </cell>
          <cell r="D485" t="str">
            <v>Rakvere</v>
          </cell>
          <cell r="E485">
            <v>0</v>
          </cell>
          <cell r="F485">
            <v>0</v>
          </cell>
          <cell r="G485">
            <v>15</v>
          </cell>
          <cell r="H485">
            <v>0</v>
          </cell>
          <cell r="I485">
            <v>1</v>
          </cell>
          <cell r="J485">
            <v>2025</v>
          </cell>
          <cell r="K485">
            <v>0</v>
          </cell>
          <cell r="L485">
            <v>0</v>
          </cell>
          <cell r="M485">
            <v>2010</v>
          </cell>
          <cell r="N485">
            <v>0</v>
          </cell>
          <cell r="O485">
            <v>2040</v>
          </cell>
          <cell r="P485">
            <v>1.4974543793187562</v>
          </cell>
          <cell r="Q485" t="b">
            <v>0</v>
          </cell>
          <cell r="S485" t="str">
            <v>152010</v>
          </cell>
          <cell r="T485" t="str">
            <v>152010FALSE</v>
          </cell>
          <cell r="U485">
            <v>2025</v>
          </cell>
        </row>
        <row r="486">
          <cell r="A486" t="str">
            <v>RVP - F. Rajatiste hoolduse seadmete hankimine (puhastusauto)</v>
          </cell>
          <cell r="B486">
            <v>0</v>
          </cell>
          <cell r="C486">
            <v>0.57465123235748927</v>
          </cell>
          <cell r="D486" t="str">
            <v>Rakvere</v>
          </cell>
          <cell r="E486">
            <v>0</v>
          </cell>
          <cell r="F486">
            <v>0</v>
          </cell>
          <cell r="G486">
            <v>15</v>
          </cell>
          <cell r="H486">
            <v>0</v>
          </cell>
          <cell r="I486">
            <v>1</v>
          </cell>
          <cell r="J486">
            <v>2025</v>
          </cell>
          <cell r="K486">
            <v>0</v>
          </cell>
          <cell r="L486">
            <v>0</v>
          </cell>
          <cell r="M486">
            <v>2010</v>
          </cell>
          <cell r="N486">
            <v>0</v>
          </cell>
          <cell r="O486">
            <v>2040</v>
          </cell>
          <cell r="P486">
            <v>1.4974543793187562</v>
          </cell>
          <cell r="Q486" t="b">
            <v>0</v>
          </cell>
          <cell r="S486" t="str">
            <v>152010</v>
          </cell>
          <cell r="T486" t="str">
            <v>152010FALSE</v>
          </cell>
          <cell r="U486">
            <v>2025</v>
          </cell>
        </row>
        <row r="487">
          <cell r="A487" t="str">
            <v>Sõmeru B-1. Veevõrgu rekonstrueerimine</v>
          </cell>
          <cell r="B487" t="e">
            <v>#REF!</v>
          </cell>
          <cell r="C487">
            <v>0.76510349134548028</v>
          </cell>
          <cell r="D487" t="str">
            <v>Rakvere</v>
          </cell>
          <cell r="E487">
            <v>0</v>
          </cell>
          <cell r="F487">
            <v>0</v>
          </cell>
          <cell r="G487">
            <v>15</v>
          </cell>
          <cell r="H487">
            <v>0</v>
          </cell>
          <cell r="I487">
            <v>1</v>
          </cell>
          <cell r="J487">
            <v>2025</v>
          </cell>
          <cell r="K487">
            <v>0</v>
          </cell>
          <cell r="L487">
            <v>0</v>
          </cell>
          <cell r="M487">
            <v>2010</v>
          </cell>
          <cell r="N487">
            <v>0</v>
          </cell>
          <cell r="O487">
            <v>2040</v>
          </cell>
          <cell r="P487">
            <v>1.4974543793187562</v>
          </cell>
          <cell r="Q487" t="b">
            <v>0</v>
          </cell>
          <cell r="S487" t="str">
            <v>152010</v>
          </cell>
          <cell r="T487" t="str">
            <v>152010FALSE</v>
          </cell>
          <cell r="U487">
            <v>2025</v>
          </cell>
        </row>
        <row r="488">
          <cell r="A488" t="str">
            <v>Sõmeru B-2. Veevõrgu rajamine</v>
          </cell>
          <cell r="B488" t="e">
            <v>#REF!</v>
          </cell>
          <cell r="C488">
            <v>0.76510349134548028</v>
          </cell>
          <cell r="D488" t="str">
            <v>Rakvere</v>
          </cell>
          <cell r="E488">
            <v>0</v>
          </cell>
          <cell r="F488">
            <v>0</v>
          </cell>
          <cell r="G488">
            <v>15</v>
          </cell>
          <cell r="H488">
            <v>0</v>
          </cell>
          <cell r="I488">
            <v>1</v>
          </cell>
          <cell r="J488">
            <v>2025</v>
          </cell>
          <cell r="K488">
            <v>0</v>
          </cell>
          <cell r="L488">
            <v>0</v>
          </cell>
          <cell r="M488">
            <v>2010</v>
          </cell>
          <cell r="N488">
            <v>0</v>
          </cell>
          <cell r="O488">
            <v>2040</v>
          </cell>
          <cell r="P488">
            <v>1.4974543793187562</v>
          </cell>
          <cell r="Q488" t="b">
            <v>0</v>
          </cell>
          <cell r="S488" t="str">
            <v>152010</v>
          </cell>
          <cell r="T488" t="str">
            <v>152010FALSE</v>
          </cell>
          <cell r="U488">
            <v>2025</v>
          </cell>
        </row>
        <row r="489">
          <cell r="A489" t="str">
            <v>Sõmeru A-1. Puurkaevu pumpla PK-1 ümberehitus reservpumplaks</v>
          </cell>
          <cell r="B489" t="e">
            <v>#REF!</v>
          </cell>
          <cell r="C489">
            <v>0.76510349134548028</v>
          </cell>
          <cell r="D489" t="str">
            <v>Rakvere</v>
          </cell>
          <cell r="E489">
            <v>0</v>
          </cell>
          <cell r="F489">
            <v>0</v>
          </cell>
          <cell r="G489">
            <v>15</v>
          </cell>
          <cell r="H489">
            <v>0</v>
          </cell>
          <cell r="I489">
            <v>1</v>
          </cell>
          <cell r="J489">
            <v>2025</v>
          </cell>
          <cell r="K489">
            <v>0</v>
          </cell>
          <cell r="L489">
            <v>0</v>
          </cell>
          <cell r="M489">
            <v>2010</v>
          </cell>
          <cell r="N489">
            <v>0</v>
          </cell>
          <cell r="O489">
            <v>2040</v>
          </cell>
          <cell r="P489">
            <v>1.4974543793187562</v>
          </cell>
          <cell r="Q489" t="b">
            <v>0</v>
          </cell>
          <cell r="S489" t="str">
            <v>152010</v>
          </cell>
          <cell r="T489" t="str">
            <v>152010FALSE</v>
          </cell>
          <cell r="U489">
            <v>2025</v>
          </cell>
        </row>
        <row r="490">
          <cell r="A490" t="str">
            <v>Sõmeru C-1. Kanalisatsioonitorustike rekonstrueerimine</v>
          </cell>
          <cell r="B490">
            <v>0</v>
          </cell>
          <cell r="C490">
            <v>0.76510349134548028</v>
          </cell>
          <cell r="D490" t="str">
            <v>Rakvere</v>
          </cell>
          <cell r="E490">
            <v>0</v>
          </cell>
          <cell r="F490">
            <v>0</v>
          </cell>
          <cell r="G490">
            <v>15</v>
          </cell>
          <cell r="H490">
            <v>0</v>
          </cell>
          <cell r="I490">
            <v>1</v>
          </cell>
          <cell r="J490">
            <v>2025</v>
          </cell>
          <cell r="K490">
            <v>0</v>
          </cell>
          <cell r="L490">
            <v>0</v>
          </cell>
          <cell r="M490">
            <v>2010</v>
          </cell>
          <cell r="N490">
            <v>0</v>
          </cell>
          <cell r="O490">
            <v>2040</v>
          </cell>
          <cell r="P490">
            <v>1.4974543793187562</v>
          </cell>
          <cell r="Q490" t="b">
            <v>0</v>
          </cell>
          <cell r="S490" t="str">
            <v>152010</v>
          </cell>
          <cell r="T490" t="str">
            <v>152010FALSE</v>
          </cell>
          <cell r="U490">
            <v>2025</v>
          </cell>
        </row>
        <row r="491">
          <cell r="A491" t="str">
            <v>Sõmeru C-3. Reoveepumplate rekonstrueerimine</v>
          </cell>
          <cell r="B491">
            <v>0</v>
          </cell>
          <cell r="C491">
            <v>0.76510349134548028</v>
          </cell>
          <cell r="D491" t="str">
            <v>Rakvere</v>
          </cell>
          <cell r="E491">
            <v>0</v>
          </cell>
          <cell r="F491">
            <v>0</v>
          </cell>
          <cell r="G491">
            <v>15</v>
          </cell>
          <cell r="H491">
            <v>0</v>
          </cell>
          <cell r="I491">
            <v>1</v>
          </cell>
          <cell r="J491">
            <v>2025</v>
          </cell>
          <cell r="K491">
            <v>0</v>
          </cell>
          <cell r="L491">
            <v>0</v>
          </cell>
          <cell r="M491">
            <v>2010</v>
          </cell>
          <cell r="N491">
            <v>0</v>
          </cell>
          <cell r="O491">
            <v>2040</v>
          </cell>
          <cell r="P491">
            <v>1.4974543793187562</v>
          </cell>
          <cell r="Q491" t="b">
            <v>0</v>
          </cell>
          <cell r="S491" t="str">
            <v>152010</v>
          </cell>
          <cell r="T491" t="str">
            <v>152010FALSE</v>
          </cell>
          <cell r="U491">
            <v>2025</v>
          </cell>
        </row>
        <row r="492">
          <cell r="A492" t="str">
            <v>Sõmeru C-2. Kanalisatsioonitorustike rajamine</v>
          </cell>
          <cell r="B492">
            <v>0</v>
          </cell>
          <cell r="C492">
            <v>0.76510349134548028</v>
          </cell>
          <cell r="D492" t="str">
            <v>Rakvere</v>
          </cell>
          <cell r="E492">
            <v>0</v>
          </cell>
          <cell r="F492">
            <v>0</v>
          </cell>
          <cell r="G492">
            <v>15</v>
          </cell>
          <cell r="H492">
            <v>0</v>
          </cell>
          <cell r="I492">
            <v>1</v>
          </cell>
          <cell r="J492">
            <v>2025</v>
          </cell>
          <cell r="K492">
            <v>0</v>
          </cell>
          <cell r="L492">
            <v>0</v>
          </cell>
          <cell r="M492">
            <v>2010</v>
          </cell>
          <cell r="N492">
            <v>0</v>
          </cell>
          <cell r="O492">
            <v>2040</v>
          </cell>
          <cell r="P492">
            <v>1.4974543793187562</v>
          </cell>
          <cell r="Q492" t="b">
            <v>0</v>
          </cell>
          <cell r="S492" t="str">
            <v>152010</v>
          </cell>
          <cell r="T492" t="str">
            <v>152010FALSE</v>
          </cell>
          <cell r="U492">
            <v>2025</v>
          </cell>
        </row>
        <row r="493">
          <cell r="A493" t="str">
            <v>Sõmeru C-4. Reoveepumplate rajamine</v>
          </cell>
          <cell r="B493">
            <v>0</v>
          </cell>
          <cell r="C493">
            <v>0.76510349134548028</v>
          </cell>
          <cell r="D493" t="str">
            <v>Rakvere</v>
          </cell>
          <cell r="E493">
            <v>0</v>
          </cell>
          <cell r="F493">
            <v>0</v>
          </cell>
          <cell r="G493">
            <v>15</v>
          </cell>
          <cell r="H493">
            <v>0</v>
          </cell>
          <cell r="I493">
            <v>1</v>
          </cell>
          <cell r="J493">
            <v>2025</v>
          </cell>
          <cell r="K493">
            <v>0</v>
          </cell>
          <cell r="L493">
            <v>0</v>
          </cell>
          <cell r="M493">
            <v>2010</v>
          </cell>
          <cell r="N493">
            <v>0</v>
          </cell>
          <cell r="O493">
            <v>2040</v>
          </cell>
          <cell r="P493">
            <v>1.4974543793187562</v>
          </cell>
          <cell r="Q493" t="b">
            <v>0</v>
          </cell>
          <cell r="S493" t="str">
            <v>152010</v>
          </cell>
          <cell r="T493" t="str">
            <v>152010FALSE</v>
          </cell>
          <cell r="U493">
            <v>2025</v>
          </cell>
        </row>
        <row r="494">
          <cell r="A494" t="str">
            <v>Näpi B-1. Veevõrgu rekonstrueerimine</v>
          </cell>
          <cell r="B494">
            <v>0</v>
          </cell>
          <cell r="C494">
            <v>0.76510349134548028</v>
          </cell>
          <cell r="D494" t="str">
            <v>Rakvere</v>
          </cell>
          <cell r="E494">
            <v>0</v>
          </cell>
          <cell r="F494">
            <v>0</v>
          </cell>
          <cell r="G494">
            <v>15</v>
          </cell>
          <cell r="H494">
            <v>0</v>
          </cell>
          <cell r="I494">
            <v>1</v>
          </cell>
          <cell r="J494">
            <v>2025</v>
          </cell>
          <cell r="K494">
            <v>0</v>
          </cell>
          <cell r="L494">
            <v>0</v>
          </cell>
          <cell r="M494">
            <v>2010</v>
          </cell>
          <cell r="N494">
            <v>0</v>
          </cell>
          <cell r="O494">
            <v>2040</v>
          </cell>
          <cell r="P494">
            <v>1.4974543793187562</v>
          </cell>
          <cell r="Q494" t="b">
            <v>0</v>
          </cell>
          <cell r="S494" t="str">
            <v>152010</v>
          </cell>
          <cell r="T494" t="str">
            <v>152010FALSE</v>
          </cell>
          <cell r="U494">
            <v>2025</v>
          </cell>
        </row>
        <row r="495">
          <cell r="A495" t="str">
            <v>Näpi A-2. Puurkaevpumpla PK-Keskuse tamponeerimine</v>
          </cell>
          <cell r="B495">
            <v>0</v>
          </cell>
          <cell r="C495">
            <v>0.76510349134548028</v>
          </cell>
          <cell r="D495" t="str">
            <v>Rakvere</v>
          </cell>
          <cell r="E495">
            <v>0</v>
          </cell>
          <cell r="F495">
            <v>0</v>
          </cell>
          <cell r="G495">
            <v>15</v>
          </cell>
          <cell r="H495">
            <v>0</v>
          </cell>
          <cell r="I495">
            <v>1</v>
          </cell>
          <cell r="J495">
            <v>2025</v>
          </cell>
          <cell r="K495">
            <v>0</v>
          </cell>
          <cell r="L495">
            <v>0</v>
          </cell>
          <cell r="M495">
            <v>2010</v>
          </cell>
          <cell r="N495">
            <v>0</v>
          </cell>
          <cell r="O495">
            <v>2040</v>
          </cell>
          <cell r="P495">
            <v>1.4974543793187562</v>
          </cell>
          <cell r="Q495" t="b">
            <v>0</v>
          </cell>
          <cell r="S495" t="str">
            <v>152010</v>
          </cell>
          <cell r="T495" t="str">
            <v>152010FALSE</v>
          </cell>
          <cell r="U495">
            <v>2025</v>
          </cell>
        </row>
        <row r="496">
          <cell r="A496" t="str">
            <v>Näpi B-2. Veevõrgu rajamine</v>
          </cell>
          <cell r="B496">
            <v>0</v>
          </cell>
          <cell r="C496">
            <v>0.76510349134548028</v>
          </cell>
          <cell r="D496" t="str">
            <v>Rakvere</v>
          </cell>
          <cell r="E496">
            <v>0</v>
          </cell>
          <cell r="F496">
            <v>0</v>
          </cell>
          <cell r="G496">
            <v>15</v>
          </cell>
          <cell r="H496">
            <v>0</v>
          </cell>
          <cell r="I496">
            <v>1</v>
          </cell>
          <cell r="J496">
            <v>2025</v>
          </cell>
          <cell r="K496">
            <v>0</v>
          </cell>
          <cell r="L496">
            <v>0</v>
          </cell>
          <cell r="M496">
            <v>2010</v>
          </cell>
          <cell r="N496">
            <v>0</v>
          </cell>
          <cell r="O496">
            <v>2040</v>
          </cell>
          <cell r="P496">
            <v>1.4974543793187562</v>
          </cell>
          <cell r="Q496" t="b">
            <v>0</v>
          </cell>
          <cell r="S496" t="str">
            <v>152010</v>
          </cell>
          <cell r="T496" t="str">
            <v>152010FALSE</v>
          </cell>
          <cell r="U496">
            <v>2025</v>
          </cell>
        </row>
        <row r="497">
          <cell r="A497" t="str">
            <v>Näpi C-1. Kanalisatsioonitorustike rekonstrueerimine</v>
          </cell>
          <cell r="B497">
            <v>0</v>
          </cell>
          <cell r="C497">
            <v>0.76510349134548028</v>
          </cell>
          <cell r="D497" t="str">
            <v>Rakvere</v>
          </cell>
          <cell r="E497">
            <v>0</v>
          </cell>
          <cell r="F497">
            <v>0</v>
          </cell>
          <cell r="G497">
            <v>15</v>
          </cell>
          <cell r="H497">
            <v>0</v>
          </cell>
          <cell r="I497">
            <v>1</v>
          </cell>
          <cell r="J497">
            <v>2025</v>
          </cell>
          <cell r="K497">
            <v>0</v>
          </cell>
          <cell r="L497">
            <v>0</v>
          </cell>
          <cell r="M497">
            <v>2010</v>
          </cell>
          <cell r="N497">
            <v>0</v>
          </cell>
          <cell r="O497">
            <v>2040</v>
          </cell>
          <cell r="P497">
            <v>1.4974543793187562</v>
          </cell>
          <cell r="Q497" t="b">
            <v>0</v>
          </cell>
          <cell r="S497" t="str">
            <v>152010</v>
          </cell>
          <cell r="T497" t="str">
            <v>152010FALSE</v>
          </cell>
          <cell r="U497">
            <v>2025</v>
          </cell>
        </row>
        <row r="498">
          <cell r="A498" t="str">
            <v>Näpi C-3. Reoveepumplate rekonstrueerimine</v>
          </cell>
          <cell r="B498">
            <v>0</v>
          </cell>
          <cell r="C498">
            <v>0.76510349134548028</v>
          </cell>
          <cell r="D498" t="str">
            <v>Rakvere</v>
          </cell>
          <cell r="E498">
            <v>0</v>
          </cell>
          <cell r="F498">
            <v>0</v>
          </cell>
          <cell r="G498">
            <v>15</v>
          </cell>
          <cell r="H498">
            <v>0</v>
          </cell>
          <cell r="I498">
            <v>1</v>
          </cell>
          <cell r="J498">
            <v>2025</v>
          </cell>
          <cell r="K498">
            <v>0</v>
          </cell>
          <cell r="L498">
            <v>0</v>
          </cell>
          <cell r="M498">
            <v>2010</v>
          </cell>
          <cell r="N498">
            <v>0</v>
          </cell>
          <cell r="O498">
            <v>2040</v>
          </cell>
          <cell r="P498">
            <v>1.4974543793187562</v>
          </cell>
          <cell r="Q498" t="b">
            <v>0</v>
          </cell>
          <cell r="S498" t="str">
            <v>152010</v>
          </cell>
          <cell r="T498" t="str">
            <v>152010FALSE</v>
          </cell>
          <cell r="U498">
            <v>2025</v>
          </cell>
        </row>
        <row r="499">
          <cell r="A499" t="str">
            <v>Näpi C-2. Kanalisatsioonitorustike rajamine</v>
          </cell>
          <cell r="B499">
            <v>0</v>
          </cell>
          <cell r="C499">
            <v>0.76510349134548028</v>
          </cell>
          <cell r="D499" t="str">
            <v>Rakvere</v>
          </cell>
          <cell r="E499">
            <v>0</v>
          </cell>
          <cell r="F499">
            <v>0</v>
          </cell>
          <cell r="G499">
            <v>15</v>
          </cell>
          <cell r="H499">
            <v>0</v>
          </cell>
          <cell r="I499">
            <v>1</v>
          </cell>
          <cell r="J499">
            <v>2025</v>
          </cell>
          <cell r="K499">
            <v>0</v>
          </cell>
          <cell r="L499">
            <v>0</v>
          </cell>
          <cell r="M499">
            <v>2010</v>
          </cell>
          <cell r="N499">
            <v>0</v>
          </cell>
          <cell r="O499">
            <v>2040</v>
          </cell>
          <cell r="P499">
            <v>1.4974543793187562</v>
          </cell>
          <cell r="Q499" t="b">
            <v>0</v>
          </cell>
          <cell r="S499" t="str">
            <v>152010</v>
          </cell>
          <cell r="T499" t="str">
            <v>152010FALSE</v>
          </cell>
          <cell r="U499">
            <v>2025</v>
          </cell>
        </row>
        <row r="500">
          <cell r="A500" t="str">
            <v>Näpi C-4. Reoveepumplate rajamine</v>
          </cell>
          <cell r="B500">
            <v>0</v>
          </cell>
          <cell r="C500">
            <v>0.76510349134548028</v>
          </cell>
          <cell r="D500" t="str">
            <v>Rakvere</v>
          </cell>
          <cell r="E500">
            <v>0</v>
          </cell>
          <cell r="F500">
            <v>0</v>
          </cell>
          <cell r="G500">
            <v>15</v>
          </cell>
          <cell r="H500">
            <v>0</v>
          </cell>
          <cell r="I500">
            <v>1</v>
          </cell>
          <cell r="J500">
            <v>2025</v>
          </cell>
          <cell r="K500">
            <v>0</v>
          </cell>
          <cell r="L500">
            <v>0</v>
          </cell>
          <cell r="M500">
            <v>2010</v>
          </cell>
          <cell r="N500">
            <v>0</v>
          </cell>
          <cell r="O500">
            <v>2040</v>
          </cell>
          <cell r="P500">
            <v>1.4974543793187562</v>
          </cell>
          <cell r="Q500" t="b">
            <v>0</v>
          </cell>
          <cell r="S500" t="str">
            <v>152010</v>
          </cell>
          <cell r="T500" t="str">
            <v>152010FALSE</v>
          </cell>
          <cell r="U500">
            <v>2025</v>
          </cell>
        </row>
        <row r="501">
          <cell r="A501" t="str">
            <v>Roodevälja B-2. Veevõrgu rajamine</v>
          </cell>
          <cell r="B501">
            <v>0</v>
          </cell>
          <cell r="C501">
            <v>0.76510349134548028</v>
          </cell>
          <cell r="D501" t="str">
            <v>Rakvere</v>
          </cell>
          <cell r="E501">
            <v>0</v>
          </cell>
          <cell r="F501">
            <v>0</v>
          </cell>
          <cell r="G501">
            <v>15</v>
          </cell>
          <cell r="H501">
            <v>0</v>
          </cell>
          <cell r="I501">
            <v>1</v>
          </cell>
          <cell r="J501">
            <v>2025</v>
          </cell>
          <cell r="K501">
            <v>0</v>
          </cell>
          <cell r="L501">
            <v>0</v>
          </cell>
          <cell r="M501">
            <v>2010</v>
          </cell>
          <cell r="N501">
            <v>0</v>
          </cell>
          <cell r="O501">
            <v>2040</v>
          </cell>
          <cell r="P501">
            <v>1.4974543793187562</v>
          </cell>
          <cell r="Q501" t="b">
            <v>0</v>
          </cell>
          <cell r="S501" t="str">
            <v>152010</v>
          </cell>
          <cell r="T501" t="str">
            <v>152010FALSE</v>
          </cell>
          <cell r="U501">
            <v>2025</v>
          </cell>
        </row>
        <row r="502">
          <cell r="A502" t="str">
            <v>Roodevälja C-2. Kanalisatsioonitorustike rajamine</v>
          </cell>
          <cell r="B502">
            <v>0</v>
          </cell>
          <cell r="C502">
            <v>0.76510349134548028</v>
          </cell>
          <cell r="D502" t="str">
            <v>Rakvere</v>
          </cell>
          <cell r="E502">
            <v>0</v>
          </cell>
          <cell r="F502">
            <v>0</v>
          </cell>
          <cell r="G502">
            <v>15</v>
          </cell>
          <cell r="H502">
            <v>0</v>
          </cell>
          <cell r="I502">
            <v>1</v>
          </cell>
          <cell r="J502">
            <v>2025</v>
          </cell>
          <cell r="K502">
            <v>0</v>
          </cell>
          <cell r="L502">
            <v>0</v>
          </cell>
          <cell r="M502">
            <v>2010</v>
          </cell>
          <cell r="N502">
            <v>0</v>
          </cell>
          <cell r="O502">
            <v>2040</v>
          </cell>
          <cell r="P502">
            <v>1.4974543793187562</v>
          </cell>
          <cell r="Q502" t="b">
            <v>0</v>
          </cell>
          <cell r="S502" t="str">
            <v>152010</v>
          </cell>
          <cell r="T502" t="str">
            <v>152010FALSE</v>
          </cell>
          <cell r="U502">
            <v>2025</v>
          </cell>
        </row>
        <row r="503">
          <cell r="A503" t="str">
            <v>Roodevälja C-4. Reoveepumplate rajamine</v>
          </cell>
          <cell r="B503">
            <v>0</v>
          </cell>
          <cell r="C503">
            <v>0.76510349134548028</v>
          </cell>
          <cell r="D503" t="str">
            <v>Rakvere</v>
          </cell>
          <cell r="E503">
            <v>0</v>
          </cell>
          <cell r="F503">
            <v>0</v>
          </cell>
          <cell r="G503">
            <v>15</v>
          </cell>
          <cell r="H503">
            <v>0</v>
          </cell>
          <cell r="I503">
            <v>1</v>
          </cell>
          <cell r="J503">
            <v>2025</v>
          </cell>
          <cell r="K503">
            <v>0</v>
          </cell>
          <cell r="L503">
            <v>0</v>
          </cell>
          <cell r="M503">
            <v>2010</v>
          </cell>
          <cell r="N503">
            <v>0</v>
          </cell>
          <cell r="O503">
            <v>2040</v>
          </cell>
          <cell r="P503">
            <v>1.4974543793187562</v>
          </cell>
          <cell r="Q503" t="b">
            <v>0</v>
          </cell>
          <cell r="S503" t="str">
            <v>152010</v>
          </cell>
          <cell r="T503" t="str">
            <v>152010FALSE</v>
          </cell>
          <cell r="U503">
            <v>2025</v>
          </cell>
        </row>
        <row r="504">
          <cell r="A504" t="str">
            <v>B-1.1 veevõrgu rek - Kondivalu, Lepiku</v>
          </cell>
          <cell r="B504">
            <v>317500</v>
          </cell>
          <cell r="C504">
            <v>0.41734876764251072</v>
          </cell>
          <cell r="D504" t="str">
            <v>Rakvere</v>
          </cell>
          <cell r="E504">
            <v>0</v>
          </cell>
          <cell r="F504">
            <v>0</v>
          </cell>
          <cell r="G504">
            <v>40</v>
          </cell>
          <cell r="H504">
            <v>0</v>
          </cell>
          <cell r="I504">
            <v>12</v>
          </cell>
          <cell r="J504">
            <v>2011</v>
          </cell>
          <cell r="K504">
            <v>0</v>
          </cell>
          <cell r="L504">
            <v>0</v>
          </cell>
          <cell r="M504">
            <v>2011</v>
          </cell>
          <cell r="N504">
            <v>0</v>
          </cell>
          <cell r="O504">
            <v>2051</v>
          </cell>
          <cell r="P504">
            <v>1.0485120000000001</v>
          </cell>
          <cell r="Q504" t="b">
            <v>0</v>
          </cell>
          <cell r="S504" t="str">
            <v>402011</v>
          </cell>
          <cell r="T504" t="str">
            <v>402011FALSE</v>
          </cell>
          <cell r="U504">
            <v>2051</v>
          </cell>
        </row>
        <row r="505">
          <cell r="A505" t="str">
            <v>B-1.2 veevõrgu rek - Õpetajate Heinamaa, Seminari</v>
          </cell>
          <cell r="B505">
            <v>951250</v>
          </cell>
          <cell r="C505">
            <v>0.41734876764251072</v>
          </cell>
          <cell r="D505" t="str">
            <v>Rakvere</v>
          </cell>
          <cell r="E505">
            <v>0</v>
          </cell>
          <cell r="F505">
            <v>0</v>
          </cell>
          <cell r="G505">
            <v>40</v>
          </cell>
          <cell r="H505">
            <v>0</v>
          </cell>
          <cell r="I505">
            <v>12</v>
          </cell>
          <cell r="J505">
            <v>2011</v>
          </cell>
          <cell r="K505">
            <v>0</v>
          </cell>
          <cell r="L505">
            <v>0</v>
          </cell>
          <cell r="M505">
            <v>2011</v>
          </cell>
          <cell r="N505">
            <v>0</v>
          </cell>
          <cell r="O505">
            <v>2051</v>
          </cell>
          <cell r="P505">
            <v>1.0485120000000001</v>
          </cell>
          <cell r="Q505" t="b">
            <v>0</v>
          </cell>
          <cell r="S505" t="str">
            <v>402011</v>
          </cell>
          <cell r="T505" t="str">
            <v>402011FALSE</v>
          </cell>
          <cell r="U505">
            <v>2051</v>
          </cell>
        </row>
        <row r="506">
          <cell r="A506" t="str">
            <v>B-1.3 veevõrgu rek - Kurikaküla, Paemurru</v>
          </cell>
          <cell r="B506">
            <v>2608125</v>
          </cell>
          <cell r="C506">
            <v>0.41734876764251072</v>
          </cell>
          <cell r="D506" t="str">
            <v>Rakvere</v>
          </cell>
          <cell r="E506">
            <v>0</v>
          </cell>
          <cell r="F506">
            <v>0</v>
          </cell>
          <cell r="G506">
            <v>40</v>
          </cell>
          <cell r="H506">
            <v>0</v>
          </cell>
          <cell r="I506">
            <v>12</v>
          </cell>
          <cell r="J506">
            <v>2011</v>
          </cell>
          <cell r="K506">
            <v>0</v>
          </cell>
          <cell r="L506">
            <v>0</v>
          </cell>
          <cell r="M506">
            <v>2011</v>
          </cell>
          <cell r="N506">
            <v>0</v>
          </cell>
          <cell r="O506">
            <v>2051</v>
          </cell>
          <cell r="P506">
            <v>1.0485120000000001</v>
          </cell>
          <cell r="Q506" t="b">
            <v>0</v>
          </cell>
          <cell r="S506" t="str">
            <v>402011</v>
          </cell>
          <cell r="T506" t="str">
            <v>402011FALSE</v>
          </cell>
          <cell r="U506">
            <v>2051</v>
          </cell>
        </row>
        <row r="507">
          <cell r="A507" t="str">
            <v>B-1.4 veevõrgu rek - Vanalinn, Südalinn, Kukeküla</v>
          </cell>
          <cell r="B507">
            <v>7129250</v>
          </cell>
          <cell r="C507">
            <v>0.41734876764251072</v>
          </cell>
          <cell r="D507" t="str">
            <v>Rakvere</v>
          </cell>
          <cell r="E507">
            <v>0</v>
          </cell>
          <cell r="F507">
            <v>0</v>
          </cell>
          <cell r="G507">
            <v>40</v>
          </cell>
          <cell r="H507">
            <v>0</v>
          </cell>
          <cell r="I507">
            <v>12</v>
          </cell>
          <cell r="J507">
            <v>2011</v>
          </cell>
          <cell r="K507">
            <v>0</v>
          </cell>
          <cell r="L507">
            <v>0</v>
          </cell>
          <cell r="M507">
            <v>2011</v>
          </cell>
          <cell r="N507">
            <v>0</v>
          </cell>
          <cell r="O507">
            <v>2051</v>
          </cell>
          <cell r="P507">
            <v>1.0485120000000001</v>
          </cell>
          <cell r="Q507" t="b">
            <v>0</v>
          </cell>
          <cell r="S507" t="str">
            <v>402011</v>
          </cell>
          <cell r="T507" t="str">
            <v>402011FALSE</v>
          </cell>
          <cell r="U507">
            <v>2051</v>
          </cell>
        </row>
        <row r="508">
          <cell r="A508" t="str">
            <v>B-1.5 veevõrgu rek - Mõisavälja, Lilleküla</v>
          </cell>
          <cell r="B508">
            <v>1610000</v>
          </cell>
          <cell r="C508">
            <v>0.41734876764251072</v>
          </cell>
          <cell r="D508" t="str">
            <v>Rakvere</v>
          </cell>
          <cell r="E508">
            <v>0</v>
          </cell>
          <cell r="F508">
            <v>0</v>
          </cell>
          <cell r="G508">
            <v>40</v>
          </cell>
          <cell r="H508">
            <v>0</v>
          </cell>
          <cell r="I508">
            <v>12</v>
          </cell>
          <cell r="J508">
            <v>2011</v>
          </cell>
          <cell r="K508">
            <v>0</v>
          </cell>
          <cell r="L508">
            <v>0</v>
          </cell>
          <cell r="M508">
            <v>2011</v>
          </cell>
          <cell r="N508">
            <v>0</v>
          </cell>
          <cell r="O508">
            <v>2051</v>
          </cell>
          <cell r="P508">
            <v>1.0485120000000001</v>
          </cell>
          <cell r="Q508" t="b">
            <v>0</v>
          </cell>
          <cell r="S508" t="str">
            <v>402011</v>
          </cell>
          <cell r="T508" t="str">
            <v>402011FALSE</v>
          </cell>
          <cell r="U508">
            <v>2051</v>
          </cell>
        </row>
        <row r="509">
          <cell r="A509" t="str">
            <v>B-2.1 veevõrk uus - Kondivalu, Lepiku</v>
          </cell>
          <cell r="B509">
            <v>4398750</v>
          </cell>
          <cell r="C509">
            <v>0.41734876764251072</v>
          </cell>
          <cell r="D509" t="str">
            <v>Rakvere</v>
          </cell>
          <cell r="E509">
            <v>0</v>
          </cell>
          <cell r="F509">
            <v>0</v>
          </cell>
          <cell r="G509">
            <v>40</v>
          </cell>
          <cell r="H509">
            <v>0</v>
          </cell>
          <cell r="I509">
            <v>12</v>
          </cell>
          <cell r="J509">
            <v>2011</v>
          </cell>
          <cell r="K509">
            <v>0</v>
          </cell>
          <cell r="L509">
            <v>0</v>
          </cell>
          <cell r="M509">
            <v>2011</v>
          </cell>
          <cell r="N509">
            <v>0</v>
          </cell>
          <cell r="O509">
            <v>2051</v>
          </cell>
          <cell r="P509">
            <v>1.0485120000000001</v>
          </cell>
          <cell r="Q509" t="b">
            <v>0</v>
          </cell>
          <cell r="S509" t="str">
            <v>402011</v>
          </cell>
          <cell r="T509" t="str">
            <v>402011FALSE</v>
          </cell>
          <cell r="U509">
            <v>2051</v>
          </cell>
        </row>
        <row r="510">
          <cell r="A510" t="str">
            <v>B-2.2 veevõrk uus - Õpetajate heinamaa, Seminari</v>
          </cell>
          <cell r="B510">
            <v>4558750</v>
          </cell>
          <cell r="C510">
            <v>0.41734876764251072</v>
          </cell>
          <cell r="D510" t="str">
            <v>Rakvere</v>
          </cell>
          <cell r="E510">
            <v>0</v>
          </cell>
          <cell r="F510">
            <v>0</v>
          </cell>
          <cell r="G510">
            <v>40</v>
          </cell>
          <cell r="H510">
            <v>0</v>
          </cell>
          <cell r="I510">
            <v>12</v>
          </cell>
          <cell r="J510">
            <v>2011</v>
          </cell>
          <cell r="K510">
            <v>0</v>
          </cell>
          <cell r="L510">
            <v>0</v>
          </cell>
          <cell r="M510">
            <v>2011</v>
          </cell>
          <cell r="N510">
            <v>0</v>
          </cell>
          <cell r="O510">
            <v>2051</v>
          </cell>
          <cell r="P510">
            <v>1.0485120000000001</v>
          </cell>
          <cell r="Q510" t="b">
            <v>0</v>
          </cell>
          <cell r="S510" t="str">
            <v>402011</v>
          </cell>
          <cell r="T510" t="str">
            <v>402011FALSE</v>
          </cell>
          <cell r="U510">
            <v>2051</v>
          </cell>
        </row>
        <row r="511">
          <cell r="A511" t="str">
            <v>B-2.3 veevõrk uus - Kurikaküla, Paemurru</v>
          </cell>
          <cell r="B511">
            <v>1908537</v>
          </cell>
          <cell r="C511">
            <v>0.41734876764251072</v>
          </cell>
          <cell r="D511" t="str">
            <v>Rakvere</v>
          </cell>
          <cell r="E511">
            <v>0</v>
          </cell>
          <cell r="F511">
            <v>0</v>
          </cell>
          <cell r="G511">
            <v>40</v>
          </cell>
          <cell r="H511">
            <v>0</v>
          </cell>
          <cell r="I511">
            <v>12</v>
          </cell>
          <cell r="J511">
            <v>2011</v>
          </cell>
          <cell r="K511">
            <v>0</v>
          </cell>
          <cell r="L511">
            <v>0</v>
          </cell>
          <cell r="M511">
            <v>2011</v>
          </cell>
          <cell r="N511">
            <v>0</v>
          </cell>
          <cell r="O511">
            <v>2051</v>
          </cell>
          <cell r="P511">
            <v>1.0485120000000001</v>
          </cell>
          <cell r="Q511" t="b">
            <v>0</v>
          </cell>
          <cell r="S511" t="str">
            <v>402011</v>
          </cell>
          <cell r="T511" t="str">
            <v>402011FALSE</v>
          </cell>
          <cell r="U511">
            <v>2051</v>
          </cell>
        </row>
        <row r="512">
          <cell r="A512" t="str">
            <v>B-2.4 veevõrk uus - Linnuriik</v>
          </cell>
          <cell r="B512">
            <v>217500</v>
          </cell>
          <cell r="C512">
            <v>0.41734876764251072</v>
          </cell>
          <cell r="D512" t="str">
            <v>Rakvere</v>
          </cell>
          <cell r="E512">
            <v>0</v>
          </cell>
          <cell r="F512">
            <v>0</v>
          </cell>
          <cell r="G512">
            <v>40</v>
          </cell>
          <cell r="H512">
            <v>0</v>
          </cell>
          <cell r="I512">
            <v>12</v>
          </cell>
          <cell r="J512">
            <v>2011</v>
          </cell>
          <cell r="K512">
            <v>0</v>
          </cell>
          <cell r="L512">
            <v>0</v>
          </cell>
          <cell r="M512">
            <v>2011</v>
          </cell>
          <cell r="N512">
            <v>0</v>
          </cell>
          <cell r="O512">
            <v>2051</v>
          </cell>
          <cell r="P512">
            <v>1.0485120000000001</v>
          </cell>
          <cell r="Q512" t="b">
            <v>0</v>
          </cell>
          <cell r="S512" t="str">
            <v>402011</v>
          </cell>
          <cell r="T512" t="str">
            <v>402011FALSE</v>
          </cell>
          <cell r="U512">
            <v>2051</v>
          </cell>
        </row>
        <row r="513">
          <cell r="A513" t="str">
            <v>B-2.5 veevõrk uus - Vanalinn, Südalinn</v>
          </cell>
          <cell r="B513">
            <v>2516875</v>
          </cell>
          <cell r="C513">
            <v>0.41734876764251072</v>
          </cell>
          <cell r="D513" t="str">
            <v>Rakvere</v>
          </cell>
          <cell r="E513">
            <v>0</v>
          </cell>
          <cell r="F513">
            <v>0</v>
          </cell>
          <cell r="G513">
            <v>40</v>
          </cell>
          <cell r="H513">
            <v>0</v>
          </cell>
          <cell r="I513">
            <v>12</v>
          </cell>
          <cell r="J513">
            <v>2011</v>
          </cell>
          <cell r="K513">
            <v>0</v>
          </cell>
          <cell r="L513">
            <v>0</v>
          </cell>
          <cell r="M513">
            <v>2011</v>
          </cell>
          <cell r="N513">
            <v>0</v>
          </cell>
          <cell r="O513">
            <v>2051</v>
          </cell>
          <cell r="P513">
            <v>1.0485120000000001</v>
          </cell>
          <cell r="Q513" t="b">
            <v>0</v>
          </cell>
          <cell r="S513" t="str">
            <v>402011</v>
          </cell>
          <cell r="T513" t="str">
            <v>402011FALSE</v>
          </cell>
          <cell r="U513">
            <v>2051</v>
          </cell>
        </row>
        <row r="514">
          <cell r="A514" t="str">
            <v>B-2.6 veevõrk uus - Mõisavälja, Lilleküla</v>
          </cell>
          <cell r="B514">
            <v>217500</v>
          </cell>
          <cell r="C514">
            <v>0.41734876764251072</v>
          </cell>
          <cell r="D514" t="str">
            <v>Rakvere</v>
          </cell>
          <cell r="E514">
            <v>0</v>
          </cell>
          <cell r="F514">
            <v>0</v>
          </cell>
          <cell r="G514">
            <v>40</v>
          </cell>
          <cell r="H514">
            <v>0</v>
          </cell>
          <cell r="I514">
            <v>12</v>
          </cell>
          <cell r="J514">
            <v>2011</v>
          </cell>
          <cell r="K514">
            <v>0</v>
          </cell>
          <cell r="L514">
            <v>0</v>
          </cell>
          <cell r="M514">
            <v>2011</v>
          </cell>
          <cell r="N514">
            <v>0</v>
          </cell>
          <cell r="O514">
            <v>2051</v>
          </cell>
          <cell r="P514">
            <v>1.0485120000000001</v>
          </cell>
          <cell r="Q514" t="b">
            <v>0</v>
          </cell>
          <cell r="S514" t="str">
            <v>402011</v>
          </cell>
          <cell r="T514" t="str">
            <v>402011FALSE</v>
          </cell>
          <cell r="U514">
            <v>2051</v>
          </cell>
        </row>
        <row r="515">
          <cell r="A515" t="str">
            <v>B-2.7 veevõrk uus - Lennuvälja, Roodevälja</v>
          </cell>
          <cell r="B515">
            <v>182500</v>
          </cell>
          <cell r="C515">
            <v>0.41734876764251072</v>
          </cell>
          <cell r="D515" t="str">
            <v>Rakvere</v>
          </cell>
          <cell r="E515">
            <v>0</v>
          </cell>
          <cell r="F515">
            <v>0</v>
          </cell>
          <cell r="G515">
            <v>40</v>
          </cell>
          <cell r="H515">
            <v>0</v>
          </cell>
          <cell r="I515">
            <v>12</v>
          </cell>
          <cell r="J515">
            <v>2011</v>
          </cell>
          <cell r="K515">
            <v>0</v>
          </cell>
          <cell r="L515">
            <v>0</v>
          </cell>
          <cell r="M515">
            <v>2011</v>
          </cell>
          <cell r="N515">
            <v>0</v>
          </cell>
          <cell r="O515">
            <v>2051</v>
          </cell>
          <cell r="P515">
            <v>1.0485120000000001</v>
          </cell>
          <cell r="Q515" t="b">
            <v>0</v>
          </cell>
          <cell r="S515" t="str">
            <v>402011</v>
          </cell>
          <cell r="T515" t="str">
            <v>402011FALSE</v>
          </cell>
          <cell r="U515">
            <v>2051</v>
          </cell>
        </row>
        <row r="516">
          <cell r="A516" t="str">
            <v>B-2.8 veevõrk uus - Vallimäe, Tammiku, Taaravainu</v>
          </cell>
          <cell r="B516">
            <v>458000</v>
          </cell>
          <cell r="C516">
            <v>0.41734876764251072</v>
          </cell>
          <cell r="D516" t="str">
            <v>Rakvere</v>
          </cell>
          <cell r="E516">
            <v>0</v>
          </cell>
          <cell r="F516">
            <v>0</v>
          </cell>
          <cell r="G516">
            <v>40</v>
          </cell>
          <cell r="H516">
            <v>0</v>
          </cell>
          <cell r="I516">
            <v>12</v>
          </cell>
          <cell r="J516">
            <v>2011</v>
          </cell>
          <cell r="K516">
            <v>0</v>
          </cell>
          <cell r="L516">
            <v>0</v>
          </cell>
          <cell r="M516">
            <v>2011</v>
          </cell>
          <cell r="N516">
            <v>0</v>
          </cell>
          <cell r="O516">
            <v>2051</v>
          </cell>
          <cell r="P516">
            <v>1.0485120000000001</v>
          </cell>
          <cell r="Q516" t="b">
            <v>0</v>
          </cell>
          <cell r="S516" t="str">
            <v>402011</v>
          </cell>
          <cell r="T516" t="str">
            <v>402011FALSE</v>
          </cell>
          <cell r="U516">
            <v>2051</v>
          </cell>
        </row>
        <row r="517">
          <cell r="A517" t="str">
            <v>C-1.1 kanalivõrgu rek - Kondivalu, Lepiku</v>
          </cell>
          <cell r="B517">
            <v>262500</v>
          </cell>
          <cell r="C517">
            <v>0.41734876764251072</v>
          </cell>
          <cell r="D517" t="str">
            <v>Rakvere</v>
          </cell>
          <cell r="E517">
            <v>0</v>
          </cell>
          <cell r="F517">
            <v>0</v>
          </cell>
          <cell r="G517">
            <v>40</v>
          </cell>
          <cell r="H517">
            <v>0</v>
          </cell>
          <cell r="I517">
            <v>12</v>
          </cell>
          <cell r="J517">
            <v>2011</v>
          </cell>
          <cell r="K517">
            <v>0</v>
          </cell>
          <cell r="L517">
            <v>0</v>
          </cell>
          <cell r="M517">
            <v>2011</v>
          </cell>
          <cell r="N517">
            <v>0</v>
          </cell>
          <cell r="O517">
            <v>2051</v>
          </cell>
          <cell r="P517">
            <v>1.0485120000000001</v>
          </cell>
          <cell r="Q517" t="b">
            <v>0</v>
          </cell>
          <cell r="S517" t="str">
            <v>402011</v>
          </cell>
          <cell r="T517" t="str">
            <v>402011FALSE</v>
          </cell>
          <cell r="U517">
            <v>2051</v>
          </cell>
        </row>
        <row r="518">
          <cell r="A518" t="str">
            <v>C-1.2 kanalivõrgu rek - Õpetajate Heinamaa, Seminari</v>
          </cell>
          <cell r="B518">
            <v>1698125</v>
          </cell>
          <cell r="C518">
            <v>0.41734876764251072</v>
          </cell>
          <cell r="D518" t="str">
            <v>Rakvere</v>
          </cell>
          <cell r="E518">
            <v>0</v>
          </cell>
          <cell r="F518">
            <v>0</v>
          </cell>
          <cell r="G518">
            <v>40</v>
          </cell>
          <cell r="H518">
            <v>0</v>
          </cell>
          <cell r="I518">
            <v>12</v>
          </cell>
          <cell r="J518">
            <v>2011</v>
          </cell>
          <cell r="K518">
            <v>0</v>
          </cell>
          <cell r="L518">
            <v>0</v>
          </cell>
          <cell r="M518">
            <v>2011</v>
          </cell>
          <cell r="N518">
            <v>0</v>
          </cell>
          <cell r="O518">
            <v>2051</v>
          </cell>
          <cell r="P518">
            <v>1.0485120000000001</v>
          </cell>
          <cell r="Q518" t="b">
            <v>0</v>
          </cell>
          <cell r="S518" t="str">
            <v>402011</v>
          </cell>
          <cell r="T518" t="str">
            <v>402011FALSE</v>
          </cell>
          <cell r="U518">
            <v>2051</v>
          </cell>
        </row>
        <row r="519">
          <cell r="A519" t="str">
            <v>C-1.3 kanalivõrgu rek - Kurikaküla, Paemurru</v>
          </cell>
          <cell r="B519">
            <v>0</v>
          </cell>
          <cell r="C519">
            <v>0.41734876764251072</v>
          </cell>
          <cell r="D519" t="str">
            <v>Rakvere</v>
          </cell>
          <cell r="E519">
            <v>0</v>
          </cell>
          <cell r="F519">
            <v>0</v>
          </cell>
          <cell r="G519">
            <v>40</v>
          </cell>
          <cell r="H519">
            <v>0</v>
          </cell>
          <cell r="I519">
            <v>12</v>
          </cell>
          <cell r="J519">
            <v>2011</v>
          </cell>
          <cell r="K519">
            <v>0</v>
          </cell>
          <cell r="L519">
            <v>0</v>
          </cell>
          <cell r="M519">
            <v>2011</v>
          </cell>
          <cell r="N519">
            <v>0</v>
          </cell>
          <cell r="O519">
            <v>2051</v>
          </cell>
          <cell r="P519">
            <v>1.0485120000000001</v>
          </cell>
          <cell r="Q519" t="b">
            <v>0</v>
          </cell>
          <cell r="S519" t="str">
            <v>402011</v>
          </cell>
          <cell r="T519" t="str">
            <v>402011FALSE</v>
          </cell>
          <cell r="U519">
            <v>2051</v>
          </cell>
        </row>
        <row r="520">
          <cell r="A520" t="str">
            <v>C-1.4 kanalivõrgu rek - Vanalinn, Südalinn, Kukeküla</v>
          </cell>
          <cell r="B520">
            <v>0</v>
          </cell>
          <cell r="C520">
            <v>0.41734876764251072</v>
          </cell>
          <cell r="D520" t="str">
            <v>Rakvere</v>
          </cell>
          <cell r="E520">
            <v>0</v>
          </cell>
          <cell r="F520">
            <v>0</v>
          </cell>
          <cell r="G520">
            <v>40</v>
          </cell>
          <cell r="H520">
            <v>0</v>
          </cell>
          <cell r="I520">
            <v>12</v>
          </cell>
          <cell r="J520">
            <v>2011</v>
          </cell>
          <cell r="K520">
            <v>0</v>
          </cell>
          <cell r="L520">
            <v>0</v>
          </cell>
          <cell r="M520">
            <v>2011</v>
          </cell>
          <cell r="N520">
            <v>0</v>
          </cell>
          <cell r="O520">
            <v>2051</v>
          </cell>
          <cell r="P520">
            <v>1.0485120000000001</v>
          </cell>
          <cell r="Q520" t="b">
            <v>0</v>
          </cell>
          <cell r="S520" t="str">
            <v>402011</v>
          </cell>
          <cell r="T520" t="str">
            <v>402011FALSE</v>
          </cell>
          <cell r="U520">
            <v>2051</v>
          </cell>
        </row>
        <row r="521">
          <cell r="A521" t="str">
            <v>C-1.5 kanalivõrgu rek - Mõisavälja, Lilleküla</v>
          </cell>
          <cell r="B521">
            <v>0</v>
          </cell>
          <cell r="C521">
            <v>0.41734876764251072</v>
          </cell>
          <cell r="D521" t="str">
            <v>Rakvere</v>
          </cell>
          <cell r="E521">
            <v>0</v>
          </cell>
          <cell r="F521">
            <v>0</v>
          </cell>
          <cell r="G521">
            <v>40</v>
          </cell>
          <cell r="H521">
            <v>0</v>
          </cell>
          <cell r="I521">
            <v>12</v>
          </cell>
          <cell r="J521">
            <v>2011</v>
          </cell>
          <cell r="K521">
            <v>0</v>
          </cell>
          <cell r="L521">
            <v>0</v>
          </cell>
          <cell r="M521">
            <v>2011</v>
          </cell>
          <cell r="N521">
            <v>0</v>
          </cell>
          <cell r="O521">
            <v>2051</v>
          </cell>
          <cell r="P521">
            <v>1.0485120000000001</v>
          </cell>
          <cell r="Q521" t="b">
            <v>0</v>
          </cell>
          <cell r="S521" t="str">
            <v>402011</v>
          </cell>
          <cell r="T521" t="str">
            <v>402011FALSE</v>
          </cell>
          <cell r="U521">
            <v>2051</v>
          </cell>
        </row>
        <row r="522">
          <cell r="A522" t="str">
            <v>C-1.6 kanalivõrgu rek - Lennuvälja, Roodevälja</v>
          </cell>
          <cell r="B522">
            <v>0</v>
          </cell>
          <cell r="C522">
            <v>0.41734876764251072</v>
          </cell>
          <cell r="D522" t="str">
            <v>Rakvere</v>
          </cell>
          <cell r="E522">
            <v>0</v>
          </cell>
          <cell r="F522">
            <v>0</v>
          </cell>
          <cell r="G522">
            <v>40</v>
          </cell>
          <cell r="H522">
            <v>0</v>
          </cell>
          <cell r="I522">
            <v>12</v>
          </cell>
          <cell r="J522">
            <v>2011</v>
          </cell>
          <cell r="K522">
            <v>0</v>
          </cell>
          <cell r="L522">
            <v>0</v>
          </cell>
          <cell r="M522">
            <v>2011</v>
          </cell>
          <cell r="N522">
            <v>0</v>
          </cell>
          <cell r="O522">
            <v>2051</v>
          </cell>
          <cell r="P522">
            <v>1.0485120000000001</v>
          </cell>
          <cell r="Q522" t="b">
            <v>0</v>
          </cell>
          <cell r="S522" t="str">
            <v>402011</v>
          </cell>
          <cell r="T522" t="str">
            <v>402011FALSE</v>
          </cell>
          <cell r="U522">
            <v>2051</v>
          </cell>
        </row>
        <row r="523">
          <cell r="A523" t="str">
            <v>C-1.7 kanalivõrgu rek - Vabaduse tn.</v>
          </cell>
          <cell r="B523">
            <v>0</v>
          </cell>
          <cell r="C523">
            <v>0.41734876764251072</v>
          </cell>
          <cell r="D523" t="str">
            <v>Rakvere</v>
          </cell>
          <cell r="E523">
            <v>0</v>
          </cell>
          <cell r="F523">
            <v>0</v>
          </cell>
          <cell r="G523">
            <v>40</v>
          </cell>
          <cell r="H523">
            <v>0</v>
          </cell>
          <cell r="I523">
            <v>12</v>
          </cell>
          <cell r="J523">
            <v>2011</v>
          </cell>
          <cell r="K523">
            <v>0</v>
          </cell>
          <cell r="L523">
            <v>0</v>
          </cell>
          <cell r="M523">
            <v>2011</v>
          </cell>
          <cell r="N523">
            <v>0</v>
          </cell>
          <cell r="O523">
            <v>2051</v>
          </cell>
          <cell r="P523">
            <v>1.0485120000000001</v>
          </cell>
          <cell r="Q523" t="b">
            <v>0</v>
          </cell>
          <cell r="S523" t="str">
            <v>402011</v>
          </cell>
          <cell r="T523" t="str">
            <v>402011FALSE</v>
          </cell>
          <cell r="U523">
            <v>2051</v>
          </cell>
        </row>
        <row r="524">
          <cell r="A524" t="str">
            <v>C-2.1 kanalivõrk uus - Kondivalu, Lepiku</v>
          </cell>
          <cell r="B524">
            <v>0</v>
          </cell>
          <cell r="C524">
            <v>0.41734876764251072</v>
          </cell>
          <cell r="D524" t="str">
            <v>Rakvere</v>
          </cell>
          <cell r="E524">
            <v>0</v>
          </cell>
          <cell r="F524">
            <v>0</v>
          </cell>
          <cell r="G524">
            <v>40</v>
          </cell>
          <cell r="H524">
            <v>0</v>
          </cell>
          <cell r="I524">
            <v>12</v>
          </cell>
          <cell r="J524">
            <v>2011</v>
          </cell>
          <cell r="K524">
            <v>0</v>
          </cell>
          <cell r="L524">
            <v>0</v>
          </cell>
          <cell r="M524">
            <v>2011</v>
          </cell>
          <cell r="N524">
            <v>0</v>
          </cell>
          <cell r="O524">
            <v>2051</v>
          </cell>
          <cell r="P524">
            <v>1.0485120000000001</v>
          </cell>
          <cell r="Q524" t="b">
            <v>0</v>
          </cell>
          <cell r="S524" t="str">
            <v>402011</v>
          </cell>
          <cell r="T524" t="str">
            <v>402011FALSE</v>
          </cell>
          <cell r="U524">
            <v>2051</v>
          </cell>
        </row>
        <row r="525">
          <cell r="A525" t="str">
            <v>C-2.2 kanalivõrk uus - Õpetajate Heinamaa, Seminari</v>
          </cell>
          <cell r="B525">
            <v>0</v>
          </cell>
          <cell r="C525">
            <v>0.41734876764251072</v>
          </cell>
          <cell r="D525" t="str">
            <v>Rakvere</v>
          </cell>
          <cell r="E525">
            <v>0</v>
          </cell>
          <cell r="F525">
            <v>0</v>
          </cell>
          <cell r="G525">
            <v>40</v>
          </cell>
          <cell r="H525">
            <v>0</v>
          </cell>
          <cell r="I525">
            <v>12</v>
          </cell>
          <cell r="J525">
            <v>2011</v>
          </cell>
          <cell r="K525">
            <v>0</v>
          </cell>
          <cell r="L525">
            <v>0</v>
          </cell>
          <cell r="M525">
            <v>2011</v>
          </cell>
          <cell r="N525">
            <v>0</v>
          </cell>
          <cell r="O525">
            <v>2051</v>
          </cell>
          <cell r="P525">
            <v>1.0485120000000001</v>
          </cell>
          <cell r="Q525" t="b">
            <v>0</v>
          </cell>
          <cell r="S525" t="str">
            <v>402011</v>
          </cell>
          <cell r="T525" t="str">
            <v>402011FALSE</v>
          </cell>
          <cell r="U525">
            <v>2051</v>
          </cell>
        </row>
        <row r="526">
          <cell r="A526" t="str">
            <v>C-2.3 kanalivõrk uus - Kurikaküla, Paemurru</v>
          </cell>
          <cell r="B526">
            <v>0</v>
          </cell>
          <cell r="C526">
            <v>0.41734876764251072</v>
          </cell>
          <cell r="D526" t="str">
            <v>Rakvere</v>
          </cell>
          <cell r="E526">
            <v>0</v>
          </cell>
          <cell r="F526">
            <v>0</v>
          </cell>
          <cell r="G526">
            <v>40</v>
          </cell>
          <cell r="H526">
            <v>0</v>
          </cell>
          <cell r="I526">
            <v>12</v>
          </cell>
          <cell r="J526">
            <v>2011</v>
          </cell>
          <cell r="K526">
            <v>0</v>
          </cell>
          <cell r="L526">
            <v>0</v>
          </cell>
          <cell r="M526">
            <v>2011</v>
          </cell>
          <cell r="N526">
            <v>0</v>
          </cell>
          <cell r="O526">
            <v>2051</v>
          </cell>
          <cell r="P526">
            <v>1.0485120000000001</v>
          </cell>
          <cell r="Q526" t="b">
            <v>0</v>
          </cell>
          <cell r="S526" t="str">
            <v>402011</v>
          </cell>
          <cell r="T526" t="str">
            <v>402011FALSE</v>
          </cell>
          <cell r="U526">
            <v>2051</v>
          </cell>
        </row>
        <row r="527">
          <cell r="A527" t="str">
            <v>C-2.4 kanalivõrk uus - Linnuriik</v>
          </cell>
          <cell r="B527">
            <v>0</v>
          </cell>
          <cell r="C527">
            <v>0.41734876764251072</v>
          </cell>
          <cell r="D527" t="str">
            <v>Rakvere</v>
          </cell>
          <cell r="E527">
            <v>0</v>
          </cell>
          <cell r="F527">
            <v>0</v>
          </cell>
          <cell r="G527">
            <v>40</v>
          </cell>
          <cell r="H527">
            <v>0</v>
          </cell>
          <cell r="I527">
            <v>12</v>
          </cell>
          <cell r="J527">
            <v>2011</v>
          </cell>
          <cell r="K527">
            <v>0</v>
          </cell>
          <cell r="L527">
            <v>0</v>
          </cell>
          <cell r="M527">
            <v>2011</v>
          </cell>
          <cell r="N527">
            <v>0</v>
          </cell>
          <cell r="O527">
            <v>2051</v>
          </cell>
          <cell r="P527">
            <v>1.0485120000000001</v>
          </cell>
          <cell r="Q527" t="b">
            <v>0</v>
          </cell>
          <cell r="S527" t="str">
            <v>402011</v>
          </cell>
          <cell r="T527" t="str">
            <v>402011FALSE</v>
          </cell>
          <cell r="U527">
            <v>2051</v>
          </cell>
        </row>
        <row r="528">
          <cell r="A528" t="str">
            <v>C-2.5 kanalivõrk uus - Vanalinn, Südalinn</v>
          </cell>
          <cell r="B528">
            <v>0</v>
          </cell>
          <cell r="C528">
            <v>0.41734876764251072</v>
          </cell>
          <cell r="D528" t="str">
            <v>Rakvere</v>
          </cell>
          <cell r="E528">
            <v>0</v>
          </cell>
          <cell r="F528">
            <v>0</v>
          </cell>
          <cell r="G528">
            <v>40</v>
          </cell>
          <cell r="H528">
            <v>0</v>
          </cell>
          <cell r="I528">
            <v>12</v>
          </cell>
          <cell r="J528">
            <v>2011</v>
          </cell>
          <cell r="K528">
            <v>0</v>
          </cell>
          <cell r="L528">
            <v>0</v>
          </cell>
          <cell r="M528">
            <v>2011</v>
          </cell>
          <cell r="N528">
            <v>0</v>
          </cell>
          <cell r="O528">
            <v>2051</v>
          </cell>
          <cell r="P528">
            <v>1.0485120000000001</v>
          </cell>
          <cell r="Q528" t="b">
            <v>0</v>
          </cell>
          <cell r="S528" t="str">
            <v>402011</v>
          </cell>
          <cell r="T528" t="str">
            <v>402011FALSE</v>
          </cell>
          <cell r="U528">
            <v>2051</v>
          </cell>
        </row>
        <row r="529">
          <cell r="A529" t="str">
            <v>C-2.6 kanalivõrk uus - Mõisavälja, Lilleküla</v>
          </cell>
          <cell r="B529">
            <v>0</v>
          </cell>
          <cell r="C529">
            <v>0.41734876764251072</v>
          </cell>
          <cell r="D529" t="str">
            <v>Rakvere</v>
          </cell>
          <cell r="E529">
            <v>0</v>
          </cell>
          <cell r="F529">
            <v>0</v>
          </cell>
          <cell r="G529">
            <v>40</v>
          </cell>
          <cell r="H529">
            <v>0</v>
          </cell>
          <cell r="I529">
            <v>12</v>
          </cell>
          <cell r="J529">
            <v>2011</v>
          </cell>
          <cell r="K529">
            <v>0</v>
          </cell>
          <cell r="L529">
            <v>0</v>
          </cell>
          <cell r="M529">
            <v>2011</v>
          </cell>
          <cell r="N529">
            <v>0</v>
          </cell>
          <cell r="O529">
            <v>2051</v>
          </cell>
          <cell r="P529">
            <v>1.0485120000000001</v>
          </cell>
          <cell r="Q529" t="b">
            <v>0</v>
          </cell>
          <cell r="S529" t="str">
            <v>402011</v>
          </cell>
          <cell r="T529" t="str">
            <v>402011FALSE</v>
          </cell>
          <cell r="U529">
            <v>2051</v>
          </cell>
        </row>
        <row r="530">
          <cell r="A530" t="str">
            <v>C-2.7 kanalivõrk uus - Lennuvälja, Roodevälja</v>
          </cell>
          <cell r="B530">
            <v>0</v>
          </cell>
          <cell r="C530">
            <v>0.41734876764251072</v>
          </cell>
          <cell r="D530" t="str">
            <v>Rakvere</v>
          </cell>
          <cell r="E530">
            <v>0</v>
          </cell>
          <cell r="F530">
            <v>0</v>
          </cell>
          <cell r="G530">
            <v>40</v>
          </cell>
          <cell r="H530">
            <v>0</v>
          </cell>
          <cell r="I530">
            <v>12</v>
          </cell>
          <cell r="J530">
            <v>2011</v>
          </cell>
          <cell r="K530">
            <v>0</v>
          </cell>
          <cell r="L530">
            <v>0</v>
          </cell>
          <cell r="M530">
            <v>2011</v>
          </cell>
          <cell r="N530">
            <v>0</v>
          </cell>
          <cell r="O530">
            <v>2051</v>
          </cell>
          <cell r="P530">
            <v>1.0485120000000001</v>
          </cell>
          <cell r="Q530" t="b">
            <v>0</v>
          </cell>
          <cell r="S530" t="str">
            <v>402011</v>
          </cell>
          <cell r="T530" t="str">
            <v>402011FALSE</v>
          </cell>
          <cell r="U530">
            <v>2051</v>
          </cell>
        </row>
        <row r="531">
          <cell r="A531" t="str">
            <v>C-2.8 kanalivõrk uus - Vallimäe, Tammiku, Taaravainu</v>
          </cell>
          <cell r="B531">
            <v>0</v>
          </cell>
          <cell r="C531">
            <v>0.41734876764251072</v>
          </cell>
          <cell r="D531" t="str">
            <v>Rakvere</v>
          </cell>
          <cell r="E531">
            <v>0</v>
          </cell>
          <cell r="F531">
            <v>0</v>
          </cell>
          <cell r="G531">
            <v>40</v>
          </cell>
          <cell r="H531">
            <v>0</v>
          </cell>
          <cell r="I531">
            <v>12</v>
          </cell>
          <cell r="J531">
            <v>2011</v>
          </cell>
          <cell r="K531">
            <v>0</v>
          </cell>
          <cell r="L531">
            <v>0</v>
          </cell>
          <cell r="M531">
            <v>2011</v>
          </cell>
          <cell r="N531">
            <v>0</v>
          </cell>
          <cell r="O531">
            <v>2051</v>
          </cell>
          <cell r="P531">
            <v>1.0485120000000001</v>
          </cell>
          <cell r="Q531" t="b">
            <v>0</v>
          </cell>
          <cell r="S531" t="str">
            <v>402011</v>
          </cell>
          <cell r="T531" t="str">
            <v>402011FALSE</v>
          </cell>
          <cell r="U531">
            <v>2051</v>
          </cell>
        </row>
        <row r="532">
          <cell r="A532" t="str">
            <v>C-2.9 kanalivõrk uus - J. Kunderi (Rahu-Laskeraja)</v>
          </cell>
          <cell r="B532">
            <v>0</v>
          </cell>
          <cell r="C532">
            <v>0.41734876764251072</v>
          </cell>
          <cell r="D532" t="str">
            <v>Rakvere</v>
          </cell>
          <cell r="E532">
            <v>0</v>
          </cell>
          <cell r="F532">
            <v>0</v>
          </cell>
          <cell r="G532">
            <v>40</v>
          </cell>
          <cell r="H532">
            <v>0</v>
          </cell>
          <cell r="I532">
            <v>12</v>
          </cell>
          <cell r="J532">
            <v>2011</v>
          </cell>
          <cell r="K532">
            <v>0</v>
          </cell>
          <cell r="L532">
            <v>0</v>
          </cell>
          <cell r="M532">
            <v>2011</v>
          </cell>
          <cell r="N532">
            <v>0</v>
          </cell>
          <cell r="O532">
            <v>2051</v>
          </cell>
          <cell r="P532">
            <v>1.0485120000000001</v>
          </cell>
          <cell r="Q532" t="b">
            <v>0</v>
          </cell>
          <cell r="S532" t="str">
            <v>402011</v>
          </cell>
          <cell r="T532" t="str">
            <v>402011FALSE</v>
          </cell>
          <cell r="U532">
            <v>2051</v>
          </cell>
        </row>
        <row r="533">
          <cell r="A533" t="str">
            <v>C-2.10 kanalivõrk uus - Narva tn.</v>
          </cell>
          <cell r="B533">
            <v>0</v>
          </cell>
          <cell r="C533">
            <v>0.41734876764251072</v>
          </cell>
          <cell r="D533" t="str">
            <v>Rakvere</v>
          </cell>
          <cell r="E533">
            <v>0</v>
          </cell>
          <cell r="F533">
            <v>0</v>
          </cell>
          <cell r="G533">
            <v>40</v>
          </cell>
          <cell r="H533">
            <v>0</v>
          </cell>
          <cell r="I533">
            <v>12</v>
          </cell>
          <cell r="J533">
            <v>2011</v>
          </cell>
          <cell r="K533">
            <v>0</v>
          </cell>
          <cell r="L533">
            <v>0</v>
          </cell>
          <cell r="M533">
            <v>2011</v>
          </cell>
          <cell r="N533">
            <v>0</v>
          </cell>
          <cell r="O533">
            <v>2051</v>
          </cell>
          <cell r="P533">
            <v>1.0485120000000001</v>
          </cell>
          <cell r="Q533" t="b">
            <v>0</v>
          </cell>
          <cell r="S533" t="str">
            <v>402011</v>
          </cell>
          <cell r="T533" t="str">
            <v>402011FALSE</v>
          </cell>
          <cell r="U533">
            <v>2051</v>
          </cell>
        </row>
        <row r="534">
          <cell r="A534" t="str">
            <v>C-4.1 pumpla, kanal - KPJ-Narva 2</v>
          </cell>
          <cell r="B534">
            <v>0</v>
          </cell>
          <cell r="C534">
            <v>0.41734876764251072</v>
          </cell>
          <cell r="D534" t="str">
            <v>Rakvere</v>
          </cell>
          <cell r="E534">
            <v>0</v>
          </cell>
          <cell r="F534">
            <v>0</v>
          </cell>
          <cell r="G534">
            <v>40</v>
          </cell>
          <cell r="H534">
            <v>0</v>
          </cell>
          <cell r="I534">
            <v>12</v>
          </cell>
          <cell r="J534">
            <v>2011</v>
          </cell>
          <cell r="K534">
            <v>0</v>
          </cell>
          <cell r="L534">
            <v>0</v>
          </cell>
          <cell r="M534">
            <v>2011</v>
          </cell>
          <cell r="N534">
            <v>0</v>
          </cell>
          <cell r="O534">
            <v>2051</v>
          </cell>
          <cell r="P534">
            <v>1.0485120000000001</v>
          </cell>
          <cell r="Q534" t="b">
            <v>0</v>
          </cell>
          <cell r="S534" t="str">
            <v>402011</v>
          </cell>
          <cell r="T534" t="str">
            <v>402011FALSE</v>
          </cell>
          <cell r="U534">
            <v>2051</v>
          </cell>
        </row>
        <row r="535">
          <cell r="A535" t="str">
            <v>C-4.2 pumpla, kanal - KPJ-Kunderi</v>
          </cell>
          <cell r="B535">
            <v>0</v>
          </cell>
          <cell r="C535">
            <v>0.41734876764251072</v>
          </cell>
          <cell r="D535" t="str">
            <v>Rakvere</v>
          </cell>
          <cell r="E535">
            <v>0</v>
          </cell>
          <cell r="F535">
            <v>0</v>
          </cell>
          <cell r="G535">
            <v>40</v>
          </cell>
          <cell r="H535">
            <v>0</v>
          </cell>
          <cell r="I535">
            <v>12</v>
          </cell>
          <cell r="J535">
            <v>2011</v>
          </cell>
          <cell r="K535">
            <v>0</v>
          </cell>
          <cell r="L535">
            <v>0</v>
          </cell>
          <cell r="M535">
            <v>2011</v>
          </cell>
          <cell r="N535">
            <v>0</v>
          </cell>
          <cell r="O535">
            <v>2051</v>
          </cell>
          <cell r="P535">
            <v>1.0485120000000001</v>
          </cell>
          <cell r="Q535" t="b">
            <v>0</v>
          </cell>
          <cell r="S535" t="str">
            <v>402011</v>
          </cell>
          <cell r="T535" t="str">
            <v>402011FALSE</v>
          </cell>
          <cell r="U535">
            <v>2051</v>
          </cell>
        </row>
        <row r="536">
          <cell r="A536" t="str">
            <v>E-1. Lahkvoolse sademevee kanalisatsiooni rajamine</v>
          </cell>
          <cell r="B536">
            <v>0</v>
          </cell>
          <cell r="C536">
            <v>0.41734876764251072</v>
          </cell>
          <cell r="D536" t="str">
            <v>Rakvere</v>
          </cell>
          <cell r="E536">
            <v>0</v>
          </cell>
          <cell r="F536">
            <v>0</v>
          </cell>
          <cell r="G536">
            <v>40</v>
          </cell>
          <cell r="H536">
            <v>0</v>
          </cell>
          <cell r="I536">
            <v>12</v>
          </cell>
          <cell r="J536">
            <v>2011</v>
          </cell>
          <cell r="K536">
            <v>0</v>
          </cell>
          <cell r="L536">
            <v>0</v>
          </cell>
          <cell r="M536">
            <v>2011</v>
          </cell>
          <cell r="N536">
            <v>0</v>
          </cell>
          <cell r="O536">
            <v>2051</v>
          </cell>
          <cell r="P536">
            <v>1.0485120000000001</v>
          </cell>
          <cell r="Q536" t="b">
            <v>1</v>
          </cell>
          <cell r="S536" t="str">
            <v>402011</v>
          </cell>
          <cell r="T536" t="str">
            <v>402011TRUE</v>
          </cell>
          <cell r="U536">
            <v>2051</v>
          </cell>
        </row>
        <row r="537">
          <cell r="A537" t="str">
            <v>E-2. Sademevee puhastite rajamine</v>
          </cell>
          <cell r="B537">
            <v>0</v>
          </cell>
          <cell r="C537">
            <v>0.41734876764251072</v>
          </cell>
          <cell r="D537" t="str">
            <v>Rakvere</v>
          </cell>
          <cell r="E537">
            <v>0</v>
          </cell>
          <cell r="F537">
            <v>0</v>
          </cell>
          <cell r="G537">
            <v>40</v>
          </cell>
          <cell r="H537">
            <v>0</v>
          </cell>
          <cell r="I537">
            <v>12</v>
          </cell>
          <cell r="J537">
            <v>2011</v>
          </cell>
          <cell r="K537">
            <v>0</v>
          </cell>
          <cell r="L537">
            <v>0</v>
          </cell>
          <cell r="M537">
            <v>2011</v>
          </cell>
          <cell r="N537">
            <v>0</v>
          </cell>
          <cell r="O537">
            <v>2051</v>
          </cell>
          <cell r="P537">
            <v>1.0485120000000001</v>
          </cell>
          <cell r="Q537" t="b">
            <v>1</v>
          </cell>
          <cell r="S537" t="str">
            <v>402011</v>
          </cell>
          <cell r="T537" t="str">
            <v>402011TRUE</v>
          </cell>
          <cell r="U537">
            <v>2051</v>
          </cell>
        </row>
        <row r="538">
          <cell r="A538" t="str">
            <v>RVP - D-1.1 (Eeltöötlus-esmase töötlemise hoone)</v>
          </cell>
          <cell r="B538">
            <v>0</v>
          </cell>
          <cell r="C538">
            <v>0.41734876764251072</v>
          </cell>
          <cell r="D538" t="str">
            <v>Rakvere</v>
          </cell>
          <cell r="E538">
            <v>0</v>
          </cell>
          <cell r="F538">
            <v>0</v>
          </cell>
          <cell r="G538">
            <v>40</v>
          </cell>
          <cell r="H538">
            <v>0</v>
          </cell>
          <cell r="I538">
            <v>12</v>
          </cell>
          <cell r="J538">
            <v>2011</v>
          </cell>
          <cell r="K538">
            <v>0</v>
          </cell>
          <cell r="L538">
            <v>0</v>
          </cell>
          <cell r="M538">
            <v>2011</v>
          </cell>
          <cell r="N538">
            <v>0</v>
          </cell>
          <cell r="O538">
            <v>2051</v>
          </cell>
          <cell r="P538">
            <v>1.0485120000000001</v>
          </cell>
          <cell r="Q538" t="b">
            <v>0</v>
          </cell>
          <cell r="S538" t="str">
            <v>402011</v>
          </cell>
          <cell r="T538" t="str">
            <v>402011FALSE</v>
          </cell>
          <cell r="U538">
            <v>2051</v>
          </cell>
        </row>
        <row r="539">
          <cell r="A539" t="str">
            <v>RVP - D-1.2 (Eelsetiti pumbahoone)</v>
          </cell>
          <cell r="B539">
            <v>0</v>
          </cell>
          <cell r="C539">
            <v>0.41734876764251072</v>
          </cell>
          <cell r="D539" t="str">
            <v>Rakvere</v>
          </cell>
          <cell r="E539">
            <v>0</v>
          </cell>
          <cell r="F539">
            <v>0</v>
          </cell>
          <cell r="G539">
            <v>40</v>
          </cell>
          <cell r="H539">
            <v>0</v>
          </cell>
          <cell r="I539">
            <v>12</v>
          </cell>
          <cell r="J539">
            <v>2011</v>
          </cell>
          <cell r="K539">
            <v>0</v>
          </cell>
          <cell r="L539">
            <v>0</v>
          </cell>
          <cell r="M539">
            <v>2011</v>
          </cell>
          <cell r="N539">
            <v>0</v>
          </cell>
          <cell r="O539">
            <v>2051</v>
          </cell>
          <cell r="P539">
            <v>1.0485120000000001</v>
          </cell>
          <cell r="Q539" t="b">
            <v>0</v>
          </cell>
          <cell r="S539" t="str">
            <v>402011</v>
          </cell>
          <cell r="T539" t="str">
            <v>402011FALSE</v>
          </cell>
          <cell r="U539">
            <v>2051</v>
          </cell>
        </row>
        <row r="540">
          <cell r="A540" t="str">
            <v>RVP - D-1.3 (Mudatihendajate pumbahoone)</v>
          </cell>
          <cell r="B540">
            <v>0</v>
          </cell>
          <cell r="C540">
            <v>0.41734876764251072</v>
          </cell>
          <cell r="D540" t="str">
            <v>Rakvere</v>
          </cell>
          <cell r="E540">
            <v>0</v>
          </cell>
          <cell r="F540">
            <v>0</v>
          </cell>
          <cell r="G540">
            <v>40</v>
          </cell>
          <cell r="H540">
            <v>0</v>
          </cell>
          <cell r="I540">
            <v>12</v>
          </cell>
          <cell r="J540">
            <v>2011</v>
          </cell>
          <cell r="K540">
            <v>0</v>
          </cell>
          <cell r="L540">
            <v>0</v>
          </cell>
          <cell r="M540">
            <v>2011</v>
          </cell>
          <cell r="N540">
            <v>0</v>
          </cell>
          <cell r="O540">
            <v>2051</v>
          </cell>
          <cell r="P540">
            <v>1.0485120000000001</v>
          </cell>
          <cell r="Q540" t="b">
            <v>0</v>
          </cell>
          <cell r="S540" t="str">
            <v>402011</v>
          </cell>
          <cell r="T540" t="str">
            <v>402011FALSE</v>
          </cell>
          <cell r="U540">
            <v>2051</v>
          </cell>
        </row>
        <row r="541">
          <cell r="A541" t="str">
            <v>RVP - D-1.4 (Bioloogiline töötlus-puhurite hoone)</v>
          </cell>
          <cell r="B541">
            <v>0</v>
          </cell>
          <cell r="C541">
            <v>0.41734876764251072</v>
          </cell>
          <cell r="D541" t="str">
            <v>Rakvere</v>
          </cell>
          <cell r="E541">
            <v>0</v>
          </cell>
          <cell r="F541">
            <v>0</v>
          </cell>
          <cell r="G541">
            <v>40</v>
          </cell>
          <cell r="H541">
            <v>0</v>
          </cell>
          <cell r="I541">
            <v>12</v>
          </cell>
          <cell r="J541">
            <v>2011</v>
          </cell>
          <cell r="K541">
            <v>0</v>
          </cell>
          <cell r="L541">
            <v>0</v>
          </cell>
          <cell r="M541">
            <v>2011</v>
          </cell>
          <cell r="N541">
            <v>0</v>
          </cell>
          <cell r="O541">
            <v>2051</v>
          </cell>
          <cell r="P541">
            <v>1.0485120000000001</v>
          </cell>
          <cell r="Q541" t="b">
            <v>0</v>
          </cell>
          <cell r="S541" t="str">
            <v>402011</v>
          </cell>
          <cell r="T541" t="str">
            <v>402011FALSE</v>
          </cell>
          <cell r="U541">
            <v>2051</v>
          </cell>
        </row>
        <row r="542">
          <cell r="A542" t="str">
            <v>RVP - D-1.5 (Seadmete maksumus)</v>
          </cell>
          <cell r="B542">
            <v>0</v>
          </cell>
          <cell r="C542">
            <v>0.41734876764251072</v>
          </cell>
          <cell r="D542" t="str">
            <v>Rakvere</v>
          </cell>
          <cell r="E542">
            <v>0</v>
          </cell>
          <cell r="F542">
            <v>0</v>
          </cell>
          <cell r="G542">
            <v>40</v>
          </cell>
          <cell r="H542">
            <v>0</v>
          </cell>
          <cell r="I542">
            <v>12</v>
          </cell>
          <cell r="J542">
            <v>2011</v>
          </cell>
          <cell r="K542">
            <v>0</v>
          </cell>
          <cell r="L542">
            <v>0</v>
          </cell>
          <cell r="M542">
            <v>2011</v>
          </cell>
          <cell r="N542">
            <v>0</v>
          </cell>
          <cell r="O542">
            <v>2051</v>
          </cell>
          <cell r="P542">
            <v>1.0485120000000001</v>
          </cell>
          <cell r="Q542" t="b">
            <v>0</v>
          </cell>
          <cell r="S542" t="str">
            <v>402011</v>
          </cell>
          <cell r="T542" t="str">
            <v>402011FALSE</v>
          </cell>
          <cell r="U542">
            <v>2051</v>
          </cell>
        </row>
        <row r="543">
          <cell r="A543" t="str">
            <v>RVP - F. Rajatiste hoolduse seadmete hankimine (puhastusauto)</v>
          </cell>
          <cell r="B543">
            <v>0</v>
          </cell>
          <cell r="C543">
            <v>0.41734876764251072</v>
          </cell>
          <cell r="D543" t="str">
            <v>Rakvere</v>
          </cell>
          <cell r="E543">
            <v>0</v>
          </cell>
          <cell r="F543">
            <v>0</v>
          </cell>
          <cell r="G543">
            <v>40</v>
          </cell>
          <cell r="H543">
            <v>0</v>
          </cell>
          <cell r="I543">
            <v>12</v>
          </cell>
          <cell r="J543">
            <v>2011</v>
          </cell>
          <cell r="K543">
            <v>0</v>
          </cell>
          <cell r="L543">
            <v>0</v>
          </cell>
          <cell r="M543">
            <v>2011</v>
          </cell>
          <cell r="N543">
            <v>0</v>
          </cell>
          <cell r="O543">
            <v>2051</v>
          </cell>
          <cell r="P543">
            <v>1.0485120000000001</v>
          </cell>
          <cell r="Q543" t="b">
            <v>0</v>
          </cell>
          <cell r="S543" t="str">
            <v>402011</v>
          </cell>
          <cell r="T543" t="str">
            <v>402011FALSE</v>
          </cell>
          <cell r="U543">
            <v>2051</v>
          </cell>
        </row>
        <row r="544">
          <cell r="A544" t="str">
            <v>Sõmeru B-1. Veevõrgu rekonstrueerimine</v>
          </cell>
          <cell r="B544" t="e">
            <v>#REF!</v>
          </cell>
          <cell r="C544">
            <v>0.22689650865451969</v>
          </cell>
          <cell r="D544" t="str">
            <v>Rakvere</v>
          </cell>
          <cell r="E544">
            <v>0</v>
          </cell>
          <cell r="F544">
            <v>0</v>
          </cell>
          <cell r="G544">
            <v>40</v>
          </cell>
          <cell r="H544">
            <v>0</v>
          </cell>
          <cell r="I544">
            <v>12</v>
          </cell>
          <cell r="J544">
            <v>2011</v>
          </cell>
          <cell r="K544">
            <v>0</v>
          </cell>
          <cell r="L544">
            <v>0</v>
          </cell>
          <cell r="M544">
            <v>2011</v>
          </cell>
          <cell r="N544">
            <v>0</v>
          </cell>
          <cell r="O544">
            <v>2051</v>
          </cell>
          <cell r="P544">
            <v>1.0485120000000001</v>
          </cell>
          <cell r="Q544" t="b">
            <v>0</v>
          </cell>
          <cell r="S544" t="str">
            <v>402011</v>
          </cell>
          <cell r="T544" t="str">
            <v>402011FALSE</v>
          </cell>
          <cell r="U544">
            <v>2051</v>
          </cell>
        </row>
        <row r="545">
          <cell r="A545" t="str">
            <v>Sõmeru B-2. Veevõrgu rajamine</v>
          </cell>
          <cell r="B545" t="e">
            <v>#REF!</v>
          </cell>
          <cell r="C545">
            <v>0.22689650865451969</v>
          </cell>
          <cell r="D545" t="str">
            <v>Rakvere</v>
          </cell>
          <cell r="E545">
            <v>0</v>
          </cell>
          <cell r="F545">
            <v>0</v>
          </cell>
          <cell r="G545">
            <v>40</v>
          </cell>
          <cell r="H545">
            <v>0</v>
          </cell>
          <cell r="I545">
            <v>12</v>
          </cell>
          <cell r="J545">
            <v>2011</v>
          </cell>
          <cell r="K545">
            <v>0</v>
          </cell>
          <cell r="L545">
            <v>0</v>
          </cell>
          <cell r="M545">
            <v>2011</v>
          </cell>
          <cell r="N545">
            <v>0</v>
          </cell>
          <cell r="O545">
            <v>2051</v>
          </cell>
          <cell r="P545">
            <v>1.0485120000000001</v>
          </cell>
          <cell r="Q545" t="b">
            <v>0</v>
          </cell>
          <cell r="S545" t="str">
            <v>402011</v>
          </cell>
          <cell r="T545" t="str">
            <v>402011FALSE</v>
          </cell>
          <cell r="U545">
            <v>2051</v>
          </cell>
        </row>
        <row r="546">
          <cell r="A546" t="str">
            <v>Sõmeru A-1. Puurkaevu pumpla PK-1 ümberehitus reservpumplaks</v>
          </cell>
          <cell r="B546" t="e">
            <v>#REF!</v>
          </cell>
          <cell r="C546">
            <v>0.22689650865451969</v>
          </cell>
          <cell r="D546" t="str">
            <v>Rakvere</v>
          </cell>
          <cell r="E546">
            <v>0</v>
          </cell>
          <cell r="F546">
            <v>0</v>
          </cell>
          <cell r="G546">
            <v>40</v>
          </cell>
          <cell r="H546">
            <v>0</v>
          </cell>
          <cell r="I546">
            <v>12</v>
          </cell>
          <cell r="J546">
            <v>2011</v>
          </cell>
          <cell r="K546">
            <v>0</v>
          </cell>
          <cell r="L546">
            <v>0</v>
          </cell>
          <cell r="M546">
            <v>2011</v>
          </cell>
          <cell r="N546">
            <v>0</v>
          </cell>
          <cell r="O546">
            <v>2051</v>
          </cell>
          <cell r="P546">
            <v>1.0485120000000001</v>
          </cell>
          <cell r="Q546" t="b">
            <v>0</v>
          </cell>
          <cell r="S546" t="str">
            <v>402011</v>
          </cell>
          <cell r="T546" t="str">
            <v>402011FALSE</v>
          </cell>
          <cell r="U546">
            <v>2051</v>
          </cell>
        </row>
        <row r="547">
          <cell r="A547" t="str">
            <v>Sõmeru C-1. Kanalisatsioonitorustike rekonstrueerimine</v>
          </cell>
          <cell r="B547">
            <v>0</v>
          </cell>
          <cell r="C547">
            <v>0.22689650865451969</v>
          </cell>
          <cell r="D547" t="str">
            <v>Rakvere</v>
          </cell>
          <cell r="E547">
            <v>0</v>
          </cell>
          <cell r="F547">
            <v>0</v>
          </cell>
          <cell r="G547">
            <v>40</v>
          </cell>
          <cell r="H547">
            <v>0</v>
          </cell>
          <cell r="I547">
            <v>12</v>
          </cell>
          <cell r="J547">
            <v>2011</v>
          </cell>
          <cell r="K547">
            <v>0</v>
          </cell>
          <cell r="L547">
            <v>0</v>
          </cell>
          <cell r="M547">
            <v>2011</v>
          </cell>
          <cell r="N547">
            <v>0</v>
          </cell>
          <cell r="O547">
            <v>2051</v>
          </cell>
          <cell r="P547">
            <v>1.0485120000000001</v>
          </cell>
          <cell r="Q547" t="b">
            <v>0</v>
          </cell>
          <cell r="S547" t="str">
            <v>402011</v>
          </cell>
          <cell r="T547" t="str">
            <v>402011FALSE</v>
          </cell>
          <cell r="U547">
            <v>2051</v>
          </cell>
        </row>
        <row r="548">
          <cell r="A548" t="str">
            <v>Sõmeru C-3. Reoveepumplate rekonstrueerimine</v>
          </cell>
          <cell r="B548">
            <v>0</v>
          </cell>
          <cell r="C548">
            <v>0.22689650865451969</v>
          </cell>
          <cell r="D548" t="str">
            <v>Rakvere</v>
          </cell>
          <cell r="E548">
            <v>0</v>
          </cell>
          <cell r="F548">
            <v>0</v>
          </cell>
          <cell r="G548">
            <v>40</v>
          </cell>
          <cell r="H548">
            <v>0</v>
          </cell>
          <cell r="I548">
            <v>12</v>
          </cell>
          <cell r="J548">
            <v>2011</v>
          </cell>
          <cell r="K548">
            <v>0</v>
          </cell>
          <cell r="L548">
            <v>0</v>
          </cell>
          <cell r="M548">
            <v>2011</v>
          </cell>
          <cell r="N548">
            <v>0</v>
          </cell>
          <cell r="O548">
            <v>2051</v>
          </cell>
          <cell r="P548">
            <v>1.0485120000000001</v>
          </cell>
          <cell r="Q548" t="b">
            <v>0</v>
          </cell>
          <cell r="S548" t="str">
            <v>402011</v>
          </cell>
          <cell r="T548" t="str">
            <v>402011FALSE</v>
          </cell>
          <cell r="U548">
            <v>2051</v>
          </cell>
        </row>
        <row r="549">
          <cell r="A549" t="str">
            <v>Sõmeru C-2. Kanalisatsioonitorustike rajamine</v>
          </cell>
          <cell r="B549">
            <v>0</v>
          </cell>
          <cell r="C549">
            <v>0.22689650865451969</v>
          </cell>
          <cell r="D549" t="str">
            <v>Rakvere</v>
          </cell>
          <cell r="E549">
            <v>0</v>
          </cell>
          <cell r="F549">
            <v>0</v>
          </cell>
          <cell r="G549">
            <v>40</v>
          </cell>
          <cell r="H549">
            <v>0</v>
          </cell>
          <cell r="I549">
            <v>12</v>
          </cell>
          <cell r="J549">
            <v>2011</v>
          </cell>
          <cell r="K549">
            <v>0</v>
          </cell>
          <cell r="L549">
            <v>0</v>
          </cell>
          <cell r="M549">
            <v>2011</v>
          </cell>
          <cell r="N549">
            <v>0</v>
          </cell>
          <cell r="O549">
            <v>2051</v>
          </cell>
          <cell r="P549">
            <v>1.0485120000000001</v>
          </cell>
          <cell r="Q549" t="b">
            <v>0</v>
          </cell>
          <cell r="S549" t="str">
            <v>402011</v>
          </cell>
          <cell r="T549" t="str">
            <v>402011FALSE</v>
          </cell>
          <cell r="U549">
            <v>2051</v>
          </cell>
        </row>
        <row r="550">
          <cell r="A550" t="str">
            <v>Sõmeru C-4. Reoveepumplate rajamine</v>
          </cell>
          <cell r="B550">
            <v>0</v>
          </cell>
          <cell r="C550">
            <v>0.22689650865451969</v>
          </cell>
          <cell r="D550" t="str">
            <v>Rakvere</v>
          </cell>
          <cell r="E550">
            <v>0</v>
          </cell>
          <cell r="F550">
            <v>0</v>
          </cell>
          <cell r="G550">
            <v>40</v>
          </cell>
          <cell r="H550">
            <v>0</v>
          </cell>
          <cell r="I550">
            <v>12</v>
          </cell>
          <cell r="J550">
            <v>2011</v>
          </cell>
          <cell r="K550">
            <v>0</v>
          </cell>
          <cell r="L550">
            <v>0</v>
          </cell>
          <cell r="M550">
            <v>2011</v>
          </cell>
          <cell r="N550">
            <v>0</v>
          </cell>
          <cell r="O550">
            <v>2051</v>
          </cell>
          <cell r="P550">
            <v>1.0485120000000001</v>
          </cell>
          <cell r="Q550" t="b">
            <v>0</v>
          </cell>
          <cell r="S550" t="str">
            <v>402011</v>
          </cell>
          <cell r="T550" t="str">
            <v>402011FALSE</v>
          </cell>
          <cell r="U550">
            <v>2051</v>
          </cell>
        </row>
        <row r="551">
          <cell r="A551" t="str">
            <v>Näpi B-1. Veevõrgu rekonstrueerimine</v>
          </cell>
          <cell r="B551">
            <v>0</v>
          </cell>
          <cell r="C551">
            <v>0.22689650865451969</v>
          </cell>
          <cell r="D551" t="str">
            <v>Rakvere</v>
          </cell>
          <cell r="E551">
            <v>0</v>
          </cell>
          <cell r="F551">
            <v>0</v>
          </cell>
          <cell r="G551">
            <v>40</v>
          </cell>
          <cell r="H551">
            <v>0</v>
          </cell>
          <cell r="I551">
            <v>12</v>
          </cell>
          <cell r="J551">
            <v>2011</v>
          </cell>
          <cell r="K551">
            <v>0</v>
          </cell>
          <cell r="L551">
            <v>0</v>
          </cell>
          <cell r="M551">
            <v>2011</v>
          </cell>
          <cell r="N551">
            <v>0</v>
          </cell>
          <cell r="O551">
            <v>2051</v>
          </cell>
          <cell r="P551">
            <v>1.0485120000000001</v>
          </cell>
          <cell r="Q551" t="b">
            <v>0</v>
          </cell>
          <cell r="S551" t="str">
            <v>402011</v>
          </cell>
          <cell r="T551" t="str">
            <v>402011FALSE</v>
          </cell>
          <cell r="U551">
            <v>2051</v>
          </cell>
        </row>
        <row r="552">
          <cell r="A552" t="str">
            <v>Näpi A-2. Puurkaevpumpla PK-Keskuse tamponeerimine</v>
          </cell>
          <cell r="B552">
            <v>0</v>
          </cell>
          <cell r="C552">
            <v>0.22689650865451969</v>
          </cell>
          <cell r="D552" t="str">
            <v>Rakvere</v>
          </cell>
          <cell r="E552">
            <v>0</v>
          </cell>
          <cell r="F552">
            <v>0</v>
          </cell>
          <cell r="G552">
            <v>40</v>
          </cell>
          <cell r="H552">
            <v>0</v>
          </cell>
          <cell r="I552">
            <v>12</v>
          </cell>
          <cell r="J552">
            <v>2011</v>
          </cell>
          <cell r="K552">
            <v>0</v>
          </cell>
          <cell r="L552">
            <v>0</v>
          </cell>
          <cell r="M552">
            <v>2011</v>
          </cell>
          <cell r="N552">
            <v>0</v>
          </cell>
          <cell r="O552">
            <v>2051</v>
          </cell>
          <cell r="P552">
            <v>1.0485120000000001</v>
          </cell>
          <cell r="Q552" t="b">
            <v>0</v>
          </cell>
          <cell r="S552" t="str">
            <v>402011</v>
          </cell>
          <cell r="T552" t="str">
            <v>402011FALSE</v>
          </cell>
          <cell r="U552">
            <v>2051</v>
          </cell>
        </row>
        <row r="553">
          <cell r="A553" t="str">
            <v>Näpi B-2. Veevõrgu rajamine</v>
          </cell>
          <cell r="B553">
            <v>0</v>
          </cell>
          <cell r="C553">
            <v>0.22689650865451969</v>
          </cell>
          <cell r="D553" t="str">
            <v>Rakvere</v>
          </cell>
          <cell r="E553">
            <v>0</v>
          </cell>
          <cell r="F553">
            <v>0</v>
          </cell>
          <cell r="G553">
            <v>40</v>
          </cell>
          <cell r="H553">
            <v>0</v>
          </cell>
          <cell r="I553">
            <v>12</v>
          </cell>
          <cell r="J553">
            <v>2011</v>
          </cell>
          <cell r="K553">
            <v>0</v>
          </cell>
          <cell r="L553">
            <v>0</v>
          </cell>
          <cell r="M553">
            <v>2011</v>
          </cell>
          <cell r="N553">
            <v>0</v>
          </cell>
          <cell r="O553">
            <v>2051</v>
          </cell>
          <cell r="P553">
            <v>1.0485120000000001</v>
          </cell>
          <cell r="Q553" t="b">
            <v>0</v>
          </cell>
          <cell r="S553" t="str">
            <v>402011</v>
          </cell>
          <cell r="T553" t="str">
            <v>402011FALSE</v>
          </cell>
          <cell r="U553">
            <v>2051</v>
          </cell>
        </row>
        <row r="554">
          <cell r="A554" t="str">
            <v>Näpi C-1. Kanalisatsioonitorustike rekonstrueerimine</v>
          </cell>
          <cell r="B554">
            <v>0</v>
          </cell>
          <cell r="C554">
            <v>0.22689650865451969</v>
          </cell>
          <cell r="D554" t="str">
            <v>Rakvere</v>
          </cell>
          <cell r="E554">
            <v>0</v>
          </cell>
          <cell r="F554">
            <v>0</v>
          </cell>
          <cell r="G554">
            <v>40</v>
          </cell>
          <cell r="H554">
            <v>0</v>
          </cell>
          <cell r="I554">
            <v>12</v>
          </cell>
          <cell r="J554">
            <v>2011</v>
          </cell>
          <cell r="K554">
            <v>0</v>
          </cell>
          <cell r="L554">
            <v>0</v>
          </cell>
          <cell r="M554">
            <v>2011</v>
          </cell>
          <cell r="N554">
            <v>0</v>
          </cell>
          <cell r="O554">
            <v>2051</v>
          </cell>
          <cell r="P554">
            <v>1.0485120000000001</v>
          </cell>
          <cell r="Q554" t="b">
            <v>0</v>
          </cell>
          <cell r="S554" t="str">
            <v>402011</v>
          </cell>
          <cell r="T554" t="str">
            <v>402011FALSE</v>
          </cell>
          <cell r="U554">
            <v>2051</v>
          </cell>
        </row>
        <row r="555">
          <cell r="A555" t="str">
            <v>Näpi C-3. Reoveepumplate rekonstrueerimine</v>
          </cell>
          <cell r="B555">
            <v>0</v>
          </cell>
          <cell r="C555">
            <v>0.22689650865451969</v>
          </cell>
          <cell r="D555" t="str">
            <v>Rakvere</v>
          </cell>
          <cell r="E555">
            <v>0</v>
          </cell>
          <cell r="F555">
            <v>0</v>
          </cell>
          <cell r="G555">
            <v>40</v>
          </cell>
          <cell r="H555">
            <v>0</v>
          </cell>
          <cell r="I555">
            <v>12</v>
          </cell>
          <cell r="J555">
            <v>2011</v>
          </cell>
          <cell r="K555">
            <v>0</v>
          </cell>
          <cell r="L555">
            <v>0</v>
          </cell>
          <cell r="M555">
            <v>2011</v>
          </cell>
          <cell r="N555">
            <v>0</v>
          </cell>
          <cell r="O555">
            <v>2051</v>
          </cell>
          <cell r="P555">
            <v>1.0485120000000001</v>
          </cell>
          <cell r="Q555" t="b">
            <v>0</v>
          </cell>
          <cell r="S555" t="str">
            <v>402011</v>
          </cell>
          <cell r="T555" t="str">
            <v>402011FALSE</v>
          </cell>
          <cell r="U555">
            <v>2051</v>
          </cell>
        </row>
        <row r="556">
          <cell r="A556" t="str">
            <v>Näpi C-2. Kanalisatsioonitorustike rajamine</v>
          </cell>
          <cell r="B556">
            <v>0</v>
          </cell>
          <cell r="C556">
            <v>0.22689650865451969</v>
          </cell>
          <cell r="D556" t="str">
            <v>Rakvere</v>
          </cell>
          <cell r="E556">
            <v>0</v>
          </cell>
          <cell r="F556">
            <v>0</v>
          </cell>
          <cell r="G556">
            <v>40</v>
          </cell>
          <cell r="H556">
            <v>0</v>
          </cell>
          <cell r="I556">
            <v>12</v>
          </cell>
          <cell r="J556">
            <v>2011</v>
          </cell>
          <cell r="K556">
            <v>0</v>
          </cell>
          <cell r="L556">
            <v>0</v>
          </cell>
          <cell r="M556">
            <v>2011</v>
          </cell>
          <cell r="N556">
            <v>0</v>
          </cell>
          <cell r="O556">
            <v>2051</v>
          </cell>
          <cell r="P556">
            <v>1.0485120000000001</v>
          </cell>
          <cell r="Q556" t="b">
            <v>0</v>
          </cell>
          <cell r="S556" t="str">
            <v>402011</v>
          </cell>
          <cell r="T556" t="str">
            <v>402011FALSE</v>
          </cell>
          <cell r="U556">
            <v>2051</v>
          </cell>
        </row>
        <row r="557">
          <cell r="A557" t="str">
            <v>Näpi C-4. Reoveepumplate rajamine</v>
          </cell>
          <cell r="B557">
            <v>0</v>
          </cell>
          <cell r="C557">
            <v>0.22689650865451969</v>
          </cell>
          <cell r="D557" t="str">
            <v>Rakvere</v>
          </cell>
          <cell r="E557">
            <v>0</v>
          </cell>
          <cell r="F557">
            <v>0</v>
          </cell>
          <cell r="G557">
            <v>40</v>
          </cell>
          <cell r="H557">
            <v>0</v>
          </cell>
          <cell r="I557">
            <v>12</v>
          </cell>
          <cell r="J557">
            <v>2011</v>
          </cell>
          <cell r="K557">
            <v>0</v>
          </cell>
          <cell r="L557">
            <v>0</v>
          </cell>
          <cell r="M557">
            <v>2011</v>
          </cell>
          <cell r="N557">
            <v>0</v>
          </cell>
          <cell r="O557">
            <v>2051</v>
          </cell>
          <cell r="P557">
            <v>1.0485120000000001</v>
          </cell>
          <cell r="Q557" t="b">
            <v>0</v>
          </cell>
          <cell r="S557" t="str">
            <v>402011</v>
          </cell>
          <cell r="T557" t="str">
            <v>402011FALSE</v>
          </cell>
          <cell r="U557">
            <v>2051</v>
          </cell>
        </row>
        <row r="558">
          <cell r="A558" t="str">
            <v>Roodevälja B-2. Veevõrgu rajamine</v>
          </cell>
          <cell r="B558">
            <v>0</v>
          </cell>
          <cell r="C558">
            <v>0.22689650865451969</v>
          </cell>
          <cell r="D558" t="str">
            <v>Rakvere</v>
          </cell>
          <cell r="E558">
            <v>0</v>
          </cell>
          <cell r="F558">
            <v>0</v>
          </cell>
          <cell r="G558">
            <v>40</v>
          </cell>
          <cell r="H558">
            <v>0</v>
          </cell>
          <cell r="I558">
            <v>12</v>
          </cell>
          <cell r="J558">
            <v>2011</v>
          </cell>
          <cell r="K558">
            <v>0</v>
          </cell>
          <cell r="L558">
            <v>0</v>
          </cell>
          <cell r="M558">
            <v>2011</v>
          </cell>
          <cell r="N558">
            <v>0</v>
          </cell>
          <cell r="O558">
            <v>2051</v>
          </cell>
          <cell r="P558">
            <v>1.0485120000000001</v>
          </cell>
          <cell r="Q558" t="b">
            <v>0</v>
          </cell>
          <cell r="S558" t="str">
            <v>402011</v>
          </cell>
          <cell r="T558" t="str">
            <v>402011FALSE</v>
          </cell>
          <cell r="U558">
            <v>2051</v>
          </cell>
        </row>
        <row r="559">
          <cell r="A559" t="str">
            <v>Roodevälja C-2. Kanalisatsioonitorustike rajamine</v>
          </cell>
          <cell r="B559">
            <v>0</v>
          </cell>
          <cell r="C559">
            <v>0.22689650865451969</v>
          </cell>
          <cell r="D559" t="str">
            <v>Rakvere</v>
          </cell>
          <cell r="E559">
            <v>0</v>
          </cell>
          <cell r="F559">
            <v>0</v>
          </cell>
          <cell r="G559">
            <v>40</v>
          </cell>
          <cell r="H559">
            <v>0</v>
          </cell>
          <cell r="I559">
            <v>12</v>
          </cell>
          <cell r="J559">
            <v>2011</v>
          </cell>
          <cell r="K559">
            <v>0</v>
          </cell>
          <cell r="L559">
            <v>0</v>
          </cell>
          <cell r="M559">
            <v>2011</v>
          </cell>
          <cell r="N559">
            <v>0</v>
          </cell>
          <cell r="O559">
            <v>2051</v>
          </cell>
          <cell r="P559">
            <v>1.0485120000000001</v>
          </cell>
          <cell r="Q559" t="b">
            <v>0</v>
          </cell>
          <cell r="S559" t="str">
            <v>402011</v>
          </cell>
          <cell r="T559" t="str">
            <v>402011FALSE</v>
          </cell>
          <cell r="U559">
            <v>2051</v>
          </cell>
        </row>
        <row r="560">
          <cell r="A560" t="str">
            <v>Roodevälja C-4. Reoveepumplate rajamine</v>
          </cell>
          <cell r="B560">
            <v>0</v>
          </cell>
          <cell r="C560">
            <v>0.22689650865451969</v>
          </cell>
          <cell r="D560" t="str">
            <v>Rakvere</v>
          </cell>
          <cell r="E560">
            <v>0</v>
          </cell>
          <cell r="F560">
            <v>0</v>
          </cell>
          <cell r="G560">
            <v>40</v>
          </cell>
          <cell r="H560">
            <v>0</v>
          </cell>
          <cell r="I560">
            <v>12</v>
          </cell>
          <cell r="J560">
            <v>2011</v>
          </cell>
          <cell r="K560">
            <v>0</v>
          </cell>
          <cell r="L560">
            <v>0</v>
          </cell>
          <cell r="M560">
            <v>2011</v>
          </cell>
          <cell r="N560">
            <v>0</v>
          </cell>
          <cell r="O560">
            <v>2051</v>
          </cell>
          <cell r="P560">
            <v>1.0485120000000001</v>
          </cell>
          <cell r="Q560" t="b">
            <v>0</v>
          </cell>
          <cell r="S560" t="str">
            <v>402011</v>
          </cell>
          <cell r="T560" t="str">
            <v>402011FALSE</v>
          </cell>
          <cell r="U560">
            <v>2051</v>
          </cell>
        </row>
        <row r="561">
          <cell r="A561" t="str">
            <v>B-1.1 veevõrgu rek - Kondivalu, Lepiku</v>
          </cell>
          <cell r="B561">
            <v>657500</v>
          </cell>
          <cell r="C561">
            <v>0.41734876764251072</v>
          </cell>
          <cell r="D561" t="str">
            <v>Rakvere</v>
          </cell>
          <cell r="E561">
            <v>0</v>
          </cell>
          <cell r="F561">
            <v>0</v>
          </cell>
          <cell r="G561">
            <v>15</v>
          </cell>
          <cell r="H561">
            <v>0</v>
          </cell>
          <cell r="I561">
            <v>2</v>
          </cell>
          <cell r="J561">
            <v>2026</v>
          </cell>
          <cell r="K561">
            <v>0</v>
          </cell>
          <cell r="L561">
            <v>0</v>
          </cell>
          <cell r="M561">
            <v>2011</v>
          </cell>
          <cell r="N561">
            <v>0</v>
          </cell>
          <cell r="O561">
            <v>2041</v>
          </cell>
          <cell r="P561">
            <v>1.5318958300430876</v>
          </cell>
          <cell r="Q561" t="b">
            <v>0</v>
          </cell>
          <cell r="S561" t="str">
            <v>152011</v>
          </cell>
          <cell r="T561" t="str">
            <v>152011FALSE</v>
          </cell>
          <cell r="U561">
            <v>2026</v>
          </cell>
        </row>
        <row r="562">
          <cell r="A562" t="str">
            <v>B-1.2 veevõrgu rek - Õpetajate Heinamaa, Seminari</v>
          </cell>
          <cell r="B562">
            <v>596250</v>
          </cell>
          <cell r="C562">
            <v>0.41734876764251072</v>
          </cell>
          <cell r="D562" t="str">
            <v>Rakvere</v>
          </cell>
          <cell r="E562">
            <v>0</v>
          </cell>
          <cell r="F562">
            <v>0</v>
          </cell>
          <cell r="G562">
            <v>15</v>
          </cell>
          <cell r="H562">
            <v>0</v>
          </cell>
          <cell r="I562">
            <v>2</v>
          </cell>
          <cell r="J562">
            <v>2026</v>
          </cell>
          <cell r="K562">
            <v>0</v>
          </cell>
          <cell r="L562">
            <v>0</v>
          </cell>
          <cell r="M562">
            <v>2011</v>
          </cell>
          <cell r="N562">
            <v>0</v>
          </cell>
          <cell r="O562">
            <v>2041</v>
          </cell>
          <cell r="P562">
            <v>1.5318958300430876</v>
          </cell>
          <cell r="Q562" t="b">
            <v>0</v>
          </cell>
          <cell r="S562" t="str">
            <v>152011</v>
          </cell>
          <cell r="T562" t="str">
            <v>152011FALSE</v>
          </cell>
          <cell r="U562">
            <v>2026</v>
          </cell>
        </row>
        <row r="563">
          <cell r="A563" t="str">
            <v>B-1.3 veevõrgu rek - Kurikaküla, Paemurru</v>
          </cell>
          <cell r="B563">
            <v>0</v>
          </cell>
          <cell r="C563">
            <v>0.41734876764251072</v>
          </cell>
          <cell r="D563" t="str">
            <v>Rakvere</v>
          </cell>
          <cell r="E563">
            <v>0</v>
          </cell>
          <cell r="F563">
            <v>0</v>
          </cell>
          <cell r="G563">
            <v>15</v>
          </cell>
          <cell r="H563">
            <v>0</v>
          </cell>
          <cell r="I563">
            <v>2</v>
          </cell>
          <cell r="J563">
            <v>2026</v>
          </cell>
          <cell r="K563">
            <v>0</v>
          </cell>
          <cell r="L563">
            <v>0</v>
          </cell>
          <cell r="M563">
            <v>2011</v>
          </cell>
          <cell r="N563">
            <v>0</v>
          </cell>
          <cell r="O563">
            <v>2041</v>
          </cell>
          <cell r="P563">
            <v>1.5318958300430876</v>
          </cell>
          <cell r="Q563" t="b">
            <v>0</v>
          </cell>
          <cell r="S563" t="str">
            <v>152011</v>
          </cell>
          <cell r="T563" t="str">
            <v>152011FALSE</v>
          </cell>
          <cell r="U563">
            <v>2026</v>
          </cell>
        </row>
        <row r="564">
          <cell r="A564" t="str">
            <v>B-1.4 veevõrgu rek - Vanalinn, Südalinn, Kukeküla</v>
          </cell>
          <cell r="B564">
            <v>0</v>
          </cell>
          <cell r="C564">
            <v>0.41734876764251072</v>
          </cell>
          <cell r="D564" t="str">
            <v>Rakvere</v>
          </cell>
          <cell r="E564">
            <v>0</v>
          </cell>
          <cell r="F564">
            <v>0</v>
          </cell>
          <cell r="G564">
            <v>15</v>
          </cell>
          <cell r="H564">
            <v>0</v>
          </cell>
          <cell r="I564">
            <v>2</v>
          </cell>
          <cell r="J564">
            <v>2026</v>
          </cell>
          <cell r="K564">
            <v>0</v>
          </cell>
          <cell r="L564">
            <v>0</v>
          </cell>
          <cell r="M564">
            <v>2011</v>
          </cell>
          <cell r="N564">
            <v>0</v>
          </cell>
          <cell r="O564">
            <v>2041</v>
          </cell>
          <cell r="P564">
            <v>1.5318958300430876</v>
          </cell>
          <cell r="Q564" t="b">
            <v>0</v>
          </cell>
          <cell r="S564" t="str">
            <v>152011</v>
          </cell>
          <cell r="T564" t="str">
            <v>152011FALSE</v>
          </cell>
          <cell r="U564">
            <v>2026</v>
          </cell>
        </row>
        <row r="565">
          <cell r="A565" t="str">
            <v>B-1.5 veevõrgu rek - Mõisavälja, Lilleküla</v>
          </cell>
          <cell r="B565">
            <v>402500</v>
          </cell>
          <cell r="C565">
            <v>0.41734876764251072</v>
          </cell>
          <cell r="D565" t="str">
            <v>Rakvere</v>
          </cell>
          <cell r="E565">
            <v>0</v>
          </cell>
          <cell r="F565">
            <v>0</v>
          </cell>
          <cell r="G565">
            <v>15</v>
          </cell>
          <cell r="H565">
            <v>0</v>
          </cell>
          <cell r="I565">
            <v>2</v>
          </cell>
          <cell r="J565">
            <v>2026</v>
          </cell>
          <cell r="K565">
            <v>0</v>
          </cell>
          <cell r="L565">
            <v>0</v>
          </cell>
          <cell r="M565">
            <v>2011</v>
          </cell>
          <cell r="N565">
            <v>0</v>
          </cell>
          <cell r="O565">
            <v>2041</v>
          </cell>
          <cell r="P565">
            <v>1.5318958300430876</v>
          </cell>
          <cell r="Q565" t="b">
            <v>0</v>
          </cell>
          <cell r="S565" t="str">
            <v>152011</v>
          </cell>
          <cell r="T565" t="str">
            <v>152011FALSE</v>
          </cell>
          <cell r="U565">
            <v>2026</v>
          </cell>
        </row>
        <row r="566">
          <cell r="A566" t="str">
            <v>B-2.1 veevõrk uus - Kondivalu, Lepiku</v>
          </cell>
          <cell r="B566">
            <v>0</v>
          </cell>
          <cell r="C566">
            <v>0.41734876764251072</v>
          </cell>
          <cell r="D566" t="str">
            <v>Rakvere</v>
          </cell>
          <cell r="E566">
            <v>0</v>
          </cell>
          <cell r="F566">
            <v>0</v>
          </cell>
          <cell r="G566">
            <v>15</v>
          </cell>
          <cell r="H566">
            <v>0</v>
          </cell>
          <cell r="I566">
            <v>2</v>
          </cell>
          <cell r="J566">
            <v>2026</v>
          </cell>
          <cell r="K566">
            <v>0</v>
          </cell>
          <cell r="L566">
            <v>0</v>
          </cell>
          <cell r="M566">
            <v>2011</v>
          </cell>
          <cell r="N566">
            <v>0</v>
          </cell>
          <cell r="O566">
            <v>2041</v>
          </cell>
          <cell r="P566">
            <v>1.5318958300430876</v>
          </cell>
          <cell r="Q566" t="b">
            <v>0</v>
          </cell>
          <cell r="S566" t="str">
            <v>152011</v>
          </cell>
          <cell r="T566" t="str">
            <v>152011FALSE</v>
          </cell>
          <cell r="U566">
            <v>2026</v>
          </cell>
        </row>
        <row r="567">
          <cell r="A567" t="str">
            <v>B-2.2 veevõrk uus - Õpetajate heinamaa, Seminari</v>
          </cell>
          <cell r="B567">
            <v>0</v>
          </cell>
          <cell r="C567">
            <v>0.41734876764251072</v>
          </cell>
          <cell r="D567" t="str">
            <v>Rakvere</v>
          </cell>
          <cell r="E567">
            <v>0</v>
          </cell>
          <cell r="F567">
            <v>0</v>
          </cell>
          <cell r="G567">
            <v>15</v>
          </cell>
          <cell r="H567">
            <v>0</v>
          </cell>
          <cell r="I567">
            <v>2</v>
          </cell>
          <cell r="J567">
            <v>2026</v>
          </cell>
          <cell r="K567">
            <v>0</v>
          </cell>
          <cell r="L567">
            <v>0</v>
          </cell>
          <cell r="M567">
            <v>2011</v>
          </cell>
          <cell r="N567">
            <v>0</v>
          </cell>
          <cell r="O567">
            <v>2041</v>
          </cell>
          <cell r="P567">
            <v>1.5318958300430876</v>
          </cell>
          <cell r="Q567" t="b">
            <v>0</v>
          </cell>
          <cell r="S567" t="str">
            <v>152011</v>
          </cell>
          <cell r="T567" t="str">
            <v>152011FALSE</v>
          </cell>
          <cell r="U567">
            <v>2026</v>
          </cell>
        </row>
        <row r="568">
          <cell r="A568" t="str">
            <v>B-2.3 veevõrk uus - Kurikaküla, Paemurru</v>
          </cell>
          <cell r="B568">
            <v>1272358</v>
          </cell>
          <cell r="C568">
            <v>0.41734876764251072</v>
          </cell>
          <cell r="D568" t="str">
            <v>Rakvere</v>
          </cell>
          <cell r="E568">
            <v>0</v>
          </cell>
          <cell r="F568">
            <v>0</v>
          </cell>
          <cell r="G568">
            <v>15</v>
          </cell>
          <cell r="H568">
            <v>0</v>
          </cell>
          <cell r="I568">
            <v>2</v>
          </cell>
          <cell r="J568">
            <v>2026</v>
          </cell>
          <cell r="K568">
            <v>0</v>
          </cell>
          <cell r="L568">
            <v>0</v>
          </cell>
          <cell r="M568">
            <v>2011</v>
          </cell>
          <cell r="N568">
            <v>0</v>
          </cell>
          <cell r="O568">
            <v>2041</v>
          </cell>
          <cell r="P568">
            <v>1.5318958300430876</v>
          </cell>
          <cell r="Q568" t="b">
            <v>0</v>
          </cell>
          <cell r="S568" t="str">
            <v>152011</v>
          </cell>
          <cell r="T568" t="str">
            <v>152011FALSE</v>
          </cell>
          <cell r="U568">
            <v>2026</v>
          </cell>
        </row>
        <row r="569">
          <cell r="A569" t="str">
            <v>B-2.4 veevõrk uus - Linnuriik</v>
          </cell>
          <cell r="B569">
            <v>465000</v>
          </cell>
          <cell r="C569">
            <v>0.41734876764251072</v>
          </cell>
          <cell r="D569" t="str">
            <v>Rakvere</v>
          </cell>
          <cell r="E569">
            <v>0</v>
          </cell>
          <cell r="F569">
            <v>0</v>
          </cell>
          <cell r="G569">
            <v>15</v>
          </cell>
          <cell r="H569">
            <v>0</v>
          </cell>
          <cell r="I569">
            <v>2</v>
          </cell>
          <cell r="J569">
            <v>2026</v>
          </cell>
          <cell r="K569">
            <v>0</v>
          </cell>
          <cell r="L569">
            <v>0</v>
          </cell>
          <cell r="M569">
            <v>2011</v>
          </cell>
          <cell r="N569">
            <v>0</v>
          </cell>
          <cell r="O569">
            <v>2041</v>
          </cell>
          <cell r="P569">
            <v>1.5318958300430876</v>
          </cell>
          <cell r="Q569" t="b">
            <v>0</v>
          </cell>
          <cell r="S569" t="str">
            <v>152011</v>
          </cell>
          <cell r="T569" t="str">
            <v>152011FALSE</v>
          </cell>
          <cell r="U569">
            <v>2026</v>
          </cell>
        </row>
        <row r="570">
          <cell r="A570" t="str">
            <v>B-2.5 veevõrk uus - Vanalinn, Südalinn</v>
          </cell>
          <cell r="B570">
            <v>0</v>
          </cell>
          <cell r="C570">
            <v>0.41734876764251072</v>
          </cell>
          <cell r="D570" t="str">
            <v>Rakvere</v>
          </cell>
          <cell r="E570">
            <v>0</v>
          </cell>
          <cell r="F570">
            <v>0</v>
          </cell>
          <cell r="G570">
            <v>15</v>
          </cell>
          <cell r="H570">
            <v>0</v>
          </cell>
          <cell r="I570">
            <v>2</v>
          </cell>
          <cell r="J570">
            <v>2026</v>
          </cell>
          <cell r="K570">
            <v>0</v>
          </cell>
          <cell r="L570">
            <v>0</v>
          </cell>
          <cell r="M570">
            <v>2011</v>
          </cell>
          <cell r="N570">
            <v>0</v>
          </cell>
          <cell r="O570">
            <v>2041</v>
          </cell>
          <cell r="P570">
            <v>1.5318958300430876</v>
          </cell>
          <cell r="Q570" t="b">
            <v>0</v>
          </cell>
          <cell r="S570" t="str">
            <v>152011</v>
          </cell>
          <cell r="T570" t="str">
            <v>152011FALSE</v>
          </cell>
          <cell r="U570">
            <v>2026</v>
          </cell>
        </row>
        <row r="571">
          <cell r="A571" t="str">
            <v>B-2.6 veevõrk uus - Mõisavälja, Lilleküla</v>
          </cell>
          <cell r="B571">
            <v>520000</v>
          </cell>
          <cell r="C571">
            <v>0.41734876764251072</v>
          </cell>
          <cell r="D571" t="str">
            <v>Rakvere</v>
          </cell>
          <cell r="E571">
            <v>0</v>
          </cell>
          <cell r="F571">
            <v>0</v>
          </cell>
          <cell r="G571">
            <v>15</v>
          </cell>
          <cell r="H571">
            <v>0</v>
          </cell>
          <cell r="I571">
            <v>2</v>
          </cell>
          <cell r="J571">
            <v>2026</v>
          </cell>
          <cell r="K571">
            <v>0</v>
          </cell>
          <cell r="L571">
            <v>0</v>
          </cell>
          <cell r="M571">
            <v>2011</v>
          </cell>
          <cell r="N571">
            <v>0</v>
          </cell>
          <cell r="O571">
            <v>2041</v>
          </cell>
          <cell r="P571">
            <v>1.5318958300430876</v>
          </cell>
          <cell r="Q571" t="b">
            <v>0</v>
          </cell>
          <cell r="S571" t="str">
            <v>152011</v>
          </cell>
          <cell r="T571" t="str">
            <v>152011FALSE</v>
          </cell>
          <cell r="U571">
            <v>2026</v>
          </cell>
        </row>
        <row r="572">
          <cell r="A572" t="str">
            <v>B-2.7 veevõrk uus - Lennuvälja, Roodevälja</v>
          </cell>
          <cell r="B572">
            <v>0</v>
          </cell>
          <cell r="C572">
            <v>0.41734876764251072</v>
          </cell>
          <cell r="D572" t="str">
            <v>Rakvere</v>
          </cell>
          <cell r="E572">
            <v>0</v>
          </cell>
          <cell r="F572">
            <v>0</v>
          </cell>
          <cell r="G572">
            <v>15</v>
          </cell>
          <cell r="H572">
            <v>0</v>
          </cell>
          <cell r="I572">
            <v>2</v>
          </cell>
          <cell r="J572">
            <v>2026</v>
          </cell>
          <cell r="K572">
            <v>0</v>
          </cell>
          <cell r="L572">
            <v>0</v>
          </cell>
          <cell r="M572">
            <v>2011</v>
          </cell>
          <cell r="N572">
            <v>0</v>
          </cell>
          <cell r="O572">
            <v>2041</v>
          </cell>
          <cell r="P572">
            <v>1.5318958300430876</v>
          </cell>
          <cell r="Q572" t="b">
            <v>0</v>
          </cell>
          <cell r="S572" t="str">
            <v>152011</v>
          </cell>
          <cell r="T572" t="str">
            <v>152011FALSE</v>
          </cell>
          <cell r="U572">
            <v>2026</v>
          </cell>
        </row>
        <row r="573">
          <cell r="A573" t="str">
            <v>B-2.8 veevõrk uus - Vallimäe, Tammiku, Taaravainu</v>
          </cell>
          <cell r="B573">
            <v>0</v>
          </cell>
          <cell r="C573">
            <v>0.41734876764251072</v>
          </cell>
          <cell r="D573" t="str">
            <v>Rakvere</v>
          </cell>
          <cell r="E573">
            <v>0</v>
          </cell>
          <cell r="F573">
            <v>0</v>
          </cell>
          <cell r="G573">
            <v>15</v>
          </cell>
          <cell r="H573">
            <v>0</v>
          </cell>
          <cell r="I573">
            <v>2</v>
          </cell>
          <cell r="J573">
            <v>2026</v>
          </cell>
          <cell r="K573">
            <v>0</v>
          </cell>
          <cell r="L573">
            <v>0</v>
          </cell>
          <cell r="M573">
            <v>2011</v>
          </cell>
          <cell r="N573">
            <v>0</v>
          </cell>
          <cell r="O573">
            <v>2041</v>
          </cell>
          <cell r="P573">
            <v>1.5318958300430876</v>
          </cell>
          <cell r="Q573" t="b">
            <v>0</v>
          </cell>
          <cell r="S573" t="str">
            <v>152011</v>
          </cell>
          <cell r="T573" t="str">
            <v>152011FALSE</v>
          </cell>
          <cell r="U573">
            <v>2026</v>
          </cell>
        </row>
        <row r="574">
          <cell r="A574" t="str">
            <v>C-1.1 kanalivõrgu rek - Kondivalu, Lepiku</v>
          </cell>
          <cell r="B574">
            <v>835250</v>
          </cell>
          <cell r="C574">
            <v>0.41734876764251072</v>
          </cell>
          <cell r="D574" t="str">
            <v>Rakvere</v>
          </cell>
          <cell r="E574">
            <v>0</v>
          </cell>
          <cell r="F574">
            <v>0</v>
          </cell>
          <cell r="G574">
            <v>15</v>
          </cell>
          <cell r="H574">
            <v>0</v>
          </cell>
          <cell r="I574">
            <v>2</v>
          </cell>
          <cell r="J574">
            <v>2026</v>
          </cell>
          <cell r="K574">
            <v>0</v>
          </cell>
          <cell r="L574">
            <v>0</v>
          </cell>
          <cell r="M574">
            <v>2011</v>
          </cell>
          <cell r="N574">
            <v>0</v>
          </cell>
          <cell r="O574">
            <v>2041</v>
          </cell>
          <cell r="P574">
            <v>1.5318958300430876</v>
          </cell>
          <cell r="Q574" t="b">
            <v>0</v>
          </cell>
          <cell r="S574" t="str">
            <v>152011</v>
          </cell>
          <cell r="T574" t="str">
            <v>152011FALSE</v>
          </cell>
          <cell r="U574">
            <v>2026</v>
          </cell>
        </row>
        <row r="575">
          <cell r="A575" t="str">
            <v>C-1.2 kanalivõrgu rek - Õpetajate Heinamaa, Seminari</v>
          </cell>
          <cell r="B575">
            <v>0</v>
          </cell>
          <cell r="C575">
            <v>0.41734876764251072</v>
          </cell>
          <cell r="D575" t="str">
            <v>Rakvere</v>
          </cell>
          <cell r="E575">
            <v>0</v>
          </cell>
          <cell r="F575">
            <v>0</v>
          </cell>
          <cell r="G575">
            <v>15</v>
          </cell>
          <cell r="H575">
            <v>0</v>
          </cell>
          <cell r="I575">
            <v>2</v>
          </cell>
          <cell r="J575">
            <v>2026</v>
          </cell>
          <cell r="K575">
            <v>0</v>
          </cell>
          <cell r="L575">
            <v>0</v>
          </cell>
          <cell r="M575">
            <v>2011</v>
          </cell>
          <cell r="N575">
            <v>0</v>
          </cell>
          <cell r="O575">
            <v>2041</v>
          </cell>
          <cell r="P575">
            <v>1.5318958300430876</v>
          </cell>
          <cell r="Q575" t="b">
            <v>0</v>
          </cell>
          <cell r="S575" t="str">
            <v>152011</v>
          </cell>
          <cell r="T575" t="str">
            <v>152011FALSE</v>
          </cell>
          <cell r="U575">
            <v>2026</v>
          </cell>
        </row>
        <row r="576">
          <cell r="A576" t="str">
            <v>C-1.3 kanalivõrgu rek - Kurikaküla, Paemurru</v>
          </cell>
          <cell r="B576">
            <v>0</v>
          </cell>
          <cell r="C576">
            <v>0.41734876764251072</v>
          </cell>
          <cell r="D576" t="str">
            <v>Rakvere</v>
          </cell>
          <cell r="E576">
            <v>0</v>
          </cell>
          <cell r="F576">
            <v>0</v>
          </cell>
          <cell r="G576">
            <v>15</v>
          </cell>
          <cell r="H576">
            <v>0</v>
          </cell>
          <cell r="I576">
            <v>2</v>
          </cell>
          <cell r="J576">
            <v>2026</v>
          </cell>
          <cell r="K576">
            <v>0</v>
          </cell>
          <cell r="L576">
            <v>0</v>
          </cell>
          <cell r="M576">
            <v>2011</v>
          </cell>
          <cell r="N576">
            <v>0</v>
          </cell>
          <cell r="O576">
            <v>2041</v>
          </cell>
          <cell r="P576">
            <v>1.5318958300430876</v>
          </cell>
          <cell r="Q576" t="b">
            <v>0</v>
          </cell>
          <cell r="S576" t="str">
            <v>152011</v>
          </cell>
          <cell r="T576" t="str">
            <v>152011FALSE</v>
          </cell>
          <cell r="U576">
            <v>2026</v>
          </cell>
        </row>
        <row r="577">
          <cell r="A577" t="str">
            <v>C-1.4 kanalivõrgu rek - Vanalinn, Südalinn, Kukeküla</v>
          </cell>
          <cell r="B577">
            <v>0</v>
          </cell>
          <cell r="C577">
            <v>0.41734876764251072</v>
          </cell>
          <cell r="D577" t="str">
            <v>Rakvere</v>
          </cell>
          <cell r="E577">
            <v>0</v>
          </cell>
          <cell r="F577">
            <v>0</v>
          </cell>
          <cell r="G577">
            <v>15</v>
          </cell>
          <cell r="H577">
            <v>0</v>
          </cell>
          <cell r="I577">
            <v>2</v>
          </cell>
          <cell r="J577">
            <v>2026</v>
          </cell>
          <cell r="K577">
            <v>0</v>
          </cell>
          <cell r="L577">
            <v>0</v>
          </cell>
          <cell r="M577">
            <v>2011</v>
          </cell>
          <cell r="N577">
            <v>0</v>
          </cell>
          <cell r="O577">
            <v>2041</v>
          </cell>
          <cell r="P577">
            <v>1.5318958300430876</v>
          </cell>
          <cell r="Q577" t="b">
            <v>0</v>
          </cell>
          <cell r="S577" t="str">
            <v>152011</v>
          </cell>
          <cell r="T577" t="str">
            <v>152011FALSE</v>
          </cell>
          <cell r="U577">
            <v>2026</v>
          </cell>
        </row>
        <row r="578">
          <cell r="A578" t="str">
            <v>C-1.5 kanalivõrgu rek - Mõisavälja, Lilleküla</v>
          </cell>
          <cell r="B578">
            <v>0</v>
          </cell>
          <cell r="C578">
            <v>0.41734876764251072</v>
          </cell>
          <cell r="D578" t="str">
            <v>Rakvere</v>
          </cell>
          <cell r="E578">
            <v>0</v>
          </cell>
          <cell r="F578">
            <v>0</v>
          </cell>
          <cell r="G578">
            <v>15</v>
          </cell>
          <cell r="H578">
            <v>0</v>
          </cell>
          <cell r="I578">
            <v>2</v>
          </cell>
          <cell r="J578">
            <v>2026</v>
          </cell>
          <cell r="K578">
            <v>0</v>
          </cell>
          <cell r="L578">
            <v>0</v>
          </cell>
          <cell r="M578">
            <v>2011</v>
          </cell>
          <cell r="N578">
            <v>0</v>
          </cell>
          <cell r="O578">
            <v>2041</v>
          </cell>
          <cell r="P578">
            <v>1.5318958300430876</v>
          </cell>
          <cell r="Q578" t="b">
            <v>0</v>
          </cell>
          <cell r="S578" t="str">
            <v>152011</v>
          </cell>
          <cell r="T578" t="str">
            <v>152011FALSE</v>
          </cell>
          <cell r="U578">
            <v>2026</v>
          </cell>
        </row>
        <row r="579">
          <cell r="A579" t="str">
            <v>C-1.6 kanalivõrgu rek - Lennuvälja, Roodevälja</v>
          </cell>
          <cell r="B579">
            <v>0</v>
          </cell>
          <cell r="C579">
            <v>0.41734876764251072</v>
          </cell>
          <cell r="D579" t="str">
            <v>Rakvere</v>
          </cell>
          <cell r="E579">
            <v>0</v>
          </cell>
          <cell r="F579">
            <v>0</v>
          </cell>
          <cell r="G579">
            <v>15</v>
          </cell>
          <cell r="H579">
            <v>0</v>
          </cell>
          <cell r="I579">
            <v>2</v>
          </cell>
          <cell r="J579">
            <v>2026</v>
          </cell>
          <cell r="K579">
            <v>0</v>
          </cell>
          <cell r="L579">
            <v>0</v>
          </cell>
          <cell r="M579">
            <v>2011</v>
          </cell>
          <cell r="N579">
            <v>0</v>
          </cell>
          <cell r="O579">
            <v>2041</v>
          </cell>
          <cell r="P579">
            <v>1.5318958300430876</v>
          </cell>
          <cell r="Q579" t="b">
            <v>0</v>
          </cell>
          <cell r="S579" t="str">
            <v>152011</v>
          </cell>
          <cell r="T579" t="str">
            <v>152011FALSE</v>
          </cell>
          <cell r="U579">
            <v>2026</v>
          </cell>
        </row>
        <row r="580">
          <cell r="A580" t="str">
            <v>C-1.7 kanalivõrgu rek - Vabaduse tn.</v>
          </cell>
          <cell r="B580">
            <v>0</v>
          </cell>
          <cell r="C580">
            <v>0.41734876764251072</v>
          </cell>
          <cell r="D580" t="str">
            <v>Rakvere</v>
          </cell>
          <cell r="E580">
            <v>0</v>
          </cell>
          <cell r="F580">
            <v>0</v>
          </cell>
          <cell r="G580">
            <v>15</v>
          </cell>
          <cell r="H580">
            <v>0</v>
          </cell>
          <cell r="I580">
            <v>2</v>
          </cell>
          <cell r="J580">
            <v>2026</v>
          </cell>
          <cell r="K580">
            <v>0</v>
          </cell>
          <cell r="L580">
            <v>0</v>
          </cell>
          <cell r="M580">
            <v>2011</v>
          </cell>
          <cell r="N580">
            <v>0</v>
          </cell>
          <cell r="O580">
            <v>2041</v>
          </cell>
          <cell r="P580">
            <v>1.5318958300430876</v>
          </cell>
          <cell r="Q580" t="b">
            <v>0</v>
          </cell>
          <cell r="S580" t="str">
            <v>152011</v>
          </cell>
          <cell r="T580" t="str">
            <v>152011FALSE</v>
          </cell>
          <cell r="U580">
            <v>2026</v>
          </cell>
        </row>
        <row r="581">
          <cell r="A581" t="str">
            <v>C-2.1 kanalivõrk uus - Kondivalu, Lepiku</v>
          </cell>
          <cell r="B581">
            <v>0</v>
          </cell>
          <cell r="C581">
            <v>0.41734876764251072</v>
          </cell>
          <cell r="D581" t="str">
            <v>Rakvere</v>
          </cell>
          <cell r="E581">
            <v>0</v>
          </cell>
          <cell r="F581">
            <v>0</v>
          </cell>
          <cell r="G581">
            <v>15</v>
          </cell>
          <cell r="H581">
            <v>0</v>
          </cell>
          <cell r="I581">
            <v>2</v>
          </cell>
          <cell r="J581">
            <v>2026</v>
          </cell>
          <cell r="K581">
            <v>0</v>
          </cell>
          <cell r="L581">
            <v>0</v>
          </cell>
          <cell r="M581">
            <v>2011</v>
          </cell>
          <cell r="N581">
            <v>0</v>
          </cell>
          <cell r="O581">
            <v>2041</v>
          </cell>
          <cell r="P581">
            <v>1.5318958300430876</v>
          </cell>
          <cell r="Q581" t="b">
            <v>0</v>
          </cell>
          <cell r="S581" t="str">
            <v>152011</v>
          </cell>
          <cell r="T581" t="str">
            <v>152011FALSE</v>
          </cell>
          <cell r="U581">
            <v>2026</v>
          </cell>
        </row>
        <row r="582">
          <cell r="A582" t="str">
            <v>C-2.2 kanalivõrk uus - Õpetajate Heinamaa, Seminari</v>
          </cell>
          <cell r="B582">
            <v>0</v>
          </cell>
          <cell r="C582">
            <v>0.41734876764251072</v>
          </cell>
          <cell r="D582" t="str">
            <v>Rakvere</v>
          </cell>
          <cell r="E582">
            <v>0</v>
          </cell>
          <cell r="F582">
            <v>0</v>
          </cell>
          <cell r="G582">
            <v>15</v>
          </cell>
          <cell r="H582">
            <v>0</v>
          </cell>
          <cell r="I582">
            <v>2</v>
          </cell>
          <cell r="J582">
            <v>2026</v>
          </cell>
          <cell r="K582">
            <v>0</v>
          </cell>
          <cell r="L582">
            <v>0</v>
          </cell>
          <cell r="M582">
            <v>2011</v>
          </cell>
          <cell r="N582">
            <v>0</v>
          </cell>
          <cell r="O582">
            <v>2041</v>
          </cell>
          <cell r="P582">
            <v>1.5318958300430876</v>
          </cell>
          <cell r="Q582" t="b">
            <v>0</v>
          </cell>
          <cell r="S582" t="str">
            <v>152011</v>
          </cell>
          <cell r="T582" t="str">
            <v>152011FALSE</v>
          </cell>
          <cell r="U582">
            <v>2026</v>
          </cell>
        </row>
        <row r="583">
          <cell r="A583" t="str">
            <v>C-2.3 kanalivõrk uus - Kurikaküla, Paemurru</v>
          </cell>
          <cell r="B583">
            <v>0</v>
          </cell>
          <cell r="C583">
            <v>0.41734876764251072</v>
          </cell>
          <cell r="D583" t="str">
            <v>Rakvere</v>
          </cell>
          <cell r="E583">
            <v>0</v>
          </cell>
          <cell r="F583">
            <v>0</v>
          </cell>
          <cell r="G583">
            <v>15</v>
          </cell>
          <cell r="H583">
            <v>0</v>
          </cell>
          <cell r="I583">
            <v>2</v>
          </cell>
          <cell r="J583">
            <v>2026</v>
          </cell>
          <cell r="K583">
            <v>0</v>
          </cell>
          <cell r="L583">
            <v>0</v>
          </cell>
          <cell r="M583">
            <v>2011</v>
          </cell>
          <cell r="N583">
            <v>0</v>
          </cell>
          <cell r="O583">
            <v>2041</v>
          </cell>
          <cell r="P583">
            <v>1.5318958300430876</v>
          </cell>
          <cell r="Q583" t="b">
            <v>0</v>
          </cell>
          <cell r="S583" t="str">
            <v>152011</v>
          </cell>
          <cell r="T583" t="str">
            <v>152011FALSE</v>
          </cell>
          <cell r="U583">
            <v>2026</v>
          </cell>
        </row>
        <row r="584">
          <cell r="A584" t="str">
            <v>C-2.4 kanalivõrk uus - Linnuriik</v>
          </cell>
          <cell r="B584">
            <v>0</v>
          </cell>
          <cell r="C584">
            <v>0.41734876764251072</v>
          </cell>
          <cell r="D584" t="str">
            <v>Rakvere</v>
          </cell>
          <cell r="E584">
            <v>0</v>
          </cell>
          <cell r="F584">
            <v>0</v>
          </cell>
          <cell r="G584">
            <v>15</v>
          </cell>
          <cell r="H584">
            <v>0</v>
          </cell>
          <cell r="I584">
            <v>2</v>
          </cell>
          <cell r="J584">
            <v>2026</v>
          </cell>
          <cell r="K584">
            <v>0</v>
          </cell>
          <cell r="L584">
            <v>0</v>
          </cell>
          <cell r="M584">
            <v>2011</v>
          </cell>
          <cell r="N584">
            <v>0</v>
          </cell>
          <cell r="O584">
            <v>2041</v>
          </cell>
          <cell r="P584">
            <v>1.5318958300430876</v>
          </cell>
          <cell r="Q584" t="b">
            <v>0</v>
          </cell>
          <cell r="S584" t="str">
            <v>152011</v>
          </cell>
          <cell r="T584" t="str">
            <v>152011FALSE</v>
          </cell>
          <cell r="U584">
            <v>2026</v>
          </cell>
        </row>
        <row r="585">
          <cell r="A585" t="str">
            <v>C-2.5 kanalivõrk uus - Vanalinn, Südalinn</v>
          </cell>
          <cell r="B585">
            <v>0</v>
          </cell>
          <cell r="C585">
            <v>0.41734876764251072</v>
          </cell>
          <cell r="D585" t="str">
            <v>Rakvere</v>
          </cell>
          <cell r="E585">
            <v>0</v>
          </cell>
          <cell r="F585">
            <v>0</v>
          </cell>
          <cell r="G585">
            <v>15</v>
          </cell>
          <cell r="H585">
            <v>0</v>
          </cell>
          <cell r="I585">
            <v>2</v>
          </cell>
          <cell r="J585">
            <v>2026</v>
          </cell>
          <cell r="K585">
            <v>0</v>
          </cell>
          <cell r="L585">
            <v>0</v>
          </cell>
          <cell r="M585">
            <v>2011</v>
          </cell>
          <cell r="N585">
            <v>0</v>
          </cell>
          <cell r="O585">
            <v>2041</v>
          </cell>
          <cell r="P585">
            <v>1.5318958300430876</v>
          </cell>
          <cell r="Q585" t="b">
            <v>0</v>
          </cell>
          <cell r="S585" t="str">
            <v>152011</v>
          </cell>
          <cell r="T585" t="str">
            <v>152011FALSE</v>
          </cell>
          <cell r="U585">
            <v>2026</v>
          </cell>
        </row>
        <row r="586">
          <cell r="A586" t="str">
            <v>C-2.6 kanalivõrk uus - Mõisavälja, Lilleküla</v>
          </cell>
          <cell r="B586">
            <v>0</v>
          </cell>
          <cell r="C586">
            <v>0.41734876764251072</v>
          </cell>
          <cell r="D586" t="str">
            <v>Rakvere</v>
          </cell>
          <cell r="E586">
            <v>0</v>
          </cell>
          <cell r="F586">
            <v>0</v>
          </cell>
          <cell r="G586">
            <v>15</v>
          </cell>
          <cell r="H586">
            <v>0</v>
          </cell>
          <cell r="I586">
            <v>2</v>
          </cell>
          <cell r="J586">
            <v>2026</v>
          </cell>
          <cell r="K586">
            <v>0</v>
          </cell>
          <cell r="L586">
            <v>0</v>
          </cell>
          <cell r="M586">
            <v>2011</v>
          </cell>
          <cell r="N586">
            <v>0</v>
          </cell>
          <cell r="O586">
            <v>2041</v>
          </cell>
          <cell r="P586">
            <v>1.5318958300430876</v>
          </cell>
          <cell r="Q586" t="b">
            <v>0</v>
          </cell>
          <cell r="S586" t="str">
            <v>152011</v>
          </cell>
          <cell r="T586" t="str">
            <v>152011FALSE</v>
          </cell>
          <cell r="U586">
            <v>2026</v>
          </cell>
        </row>
        <row r="587">
          <cell r="A587" t="str">
            <v>C-2.7 kanalivõrk uus - Lennuvälja, Roodevälja</v>
          </cell>
          <cell r="B587">
            <v>0</v>
          </cell>
          <cell r="C587">
            <v>0.41734876764251072</v>
          </cell>
          <cell r="D587" t="str">
            <v>Rakvere</v>
          </cell>
          <cell r="E587">
            <v>0</v>
          </cell>
          <cell r="F587">
            <v>0</v>
          </cell>
          <cell r="G587">
            <v>15</v>
          </cell>
          <cell r="H587">
            <v>0</v>
          </cell>
          <cell r="I587">
            <v>2</v>
          </cell>
          <cell r="J587">
            <v>2026</v>
          </cell>
          <cell r="K587">
            <v>0</v>
          </cell>
          <cell r="L587">
            <v>0</v>
          </cell>
          <cell r="M587">
            <v>2011</v>
          </cell>
          <cell r="N587">
            <v>0</v>
          </cell>
          <cell r="O587">
            <v>2041</v>
          </cell>
          <cell r="P587">
            <v>1.5318958300430876</v>
          </cell>
          <cell r="Q587" t="b">
            <v>0</v>
          </cell>
          <cell r="S587" t="str">
            <v>152011</v>
          </cell>
          <cell r="T587" t="str">
            <v>152011FALSE</v>
          </cell>
          <cell r="U587">
            <v>2026</v>
          </cell>
        </row>
        <row r="588">
          <cell r="A588" t="str">
            <v>C-2.8 kanalivõrk uus - Vallimäe, Tammiku, Taaravainu</v>
          </cell>
          <cell r="B588">
            <v>0</v>
          </cell>
          <cell r="C588">
            <v>0.41734876764251072</v>
          </cell>
          <cell r="D588" t="str">
            <v>Rakvere</v>
          </cell>
          <cell r="E588">
            <v>0</v>
          </cell>
          <cell r="F588">
            <v>0</v>
          </cell>
          <cell r="G588">
            <v>15</v>
          </cell>
          <cell r="H588">
            <v>0</v>
          </cell>
          <cell r="I588">
            <v>2</v>
          </cell>
          <cell r="J588">
            <v>2026</v>
          </cell>
          <cell r="K588">
            <v>0</v>
          </cell>
          <cell r="L588">
            <v>0</v>
          </cell>
          <cell r="M588">
            <v>2011</v>
          </cell>
          <cell r="N588">
            <v>0</v>
          </cell>
          <cell r="O588">
            <v>2041</v>
          </cell>
          <cell r="P588">
            <v>1.5318958300430876</v>
          </cell>
          <cell r="Q588" t="b">
            <v>0</v>
          </cell>
          <cell r="S588" t="str">
            <v>152011</v>
          </cell>
          <cell r="T588" t="str">
            <v>152011FALSE</v>
          </cell>
          <cell r="U588">
            <v>2026</v>
          </cell>
        </row>
        <row r="589">
          <cell r="A589" t="str">
            <v>C-2.9 kanalivõrk uus - J. Kunderi (Rahu-Laskeraja)</v>
          </cell>
          <cell r="B589">
            <v>0</v>
          </cell>
          <cell r="C589">
            <v>0.41734876764251072</v>
          </cell>
          <cell r="D589" t="str">
            <v>Rakvere</v>
          </cell>
          <cell r="E589">
            <v>0</v>
          </cell>
          <cell r="F589">
            <v>0</v>
          </cell>
          <cell r="G589">
            <v>15</v>
          </cell>
          <cell r="H589">
            <v>0</v>
          </cell>
          <cell r="I589">
            <v>2</v>
          </cell>
          <cell r="J589">
            <v>2026</v>
          </cell>
          <cell r="K589">
            <v>0</v>
          </cell>
          <cell r="L589">
            <v>0</v>
          </cell>
          <cell r="M589">
            <v>2011</v>
          </cell>
          <cell r="N589">
            <v>0</v>
          </cell>
          <cell r="O589">
            <v>2041</v>
          </cell>
          <cell r="P589">
            <v>1.5318958300430876</v>
          </cell>
          <cell r="Q589" t="b">
            <v>0</v>
          </cell>
          <cell r="S589" t="str">
            <v>152011</v>
          </cell>
          <cell r="T589" t="str">
            <v>152011FALSE</v>
          </cell>
          <cell r="U589">
            <v>2026</v>
          </cell>
        </row>
        <row r="590">
          <cell r="A590" t="str">
            <v>C-2.10 kanalivõrk uus - Narva tn.</v>
          </cell>
          <cell r="B590">
            <v>0</v>
          </cell>
          <cell r="C590">
            <v>0.41734876764251072</v>
          </cell>
          <cell r="D590" t="str">
            <v>Rakvere</v>
          </cell>
          <cell r="E590">
            <v>0</v>
          </cell>
          <cell r="F590">
            <v>0</v>
          </cell>
          <cell r="G590">
            <v>15</v>
          </cell>
          <cell r="H590">
            <v>0</v>
          </cell>
          <cell r="I590">
            <v>2</v>
          </cell>
          <cell r="J590">
            <v>2026</v>
          </cell>
          <cell r="K590">
            <v>0</v>
          </cell>
          <cell r="L590">
            <v>0</v>
          </cell>
          <cell r="M590">
            <v>2011</v>
          </cell>
          <cell r="N590">
            <v>0</v>
          </cell>
          <cell r="O590">
            <v>2041</v>
          </cell>
          <cell r="P590">
            <v>1.5318958300430876</v>
          </cell>
          <cell r="Q590" t="b">
            <v>0</v>
          </cell>
          <cell r="S590" t="str">
            <v>152011</v>
          </cell>
          <cell r="T590" t="str">
            <v>152011FALSE</v>
          </cell>
          <cell r="U590">
            <v>2026</v>
          </cell>
        </row>
        <row r="591">
          <cell r="A591" t="str">
            <v>C-4.1 pumpla, kanal - KPJ-Narva 2</v>
          </cell>
          <cell r="B591">
            <v>0</v>
          </cell>
          <cell r="C591">
            <v>0.41734876764251072</v>
          </cell>
          <cell r="D591" t="str">
            <v>Rakvere</v>
          </cell>
          <cell r="E591">
            <v>0</v>
          </cell>
          <cell r="F591">
            <v>0</v>
          </cell>
          <cell r="G591">
            <v>15</v>
          </cell>
          <cell r="H591">
            <v>0</v>
          </cell>
          <cell r="I591">
            <v>2</v>
          </cell>
          <cell r="J591">
            <v>2026</v>
          </cell>
          <cell r="K591">
            <v>0</v>
          </cell>
          <cell r="L591">
            <v>0</v>
          </cell>
          <cell r="M591">
            <v>2011</v>
          </cell>
          <cell r="N591">
            <v>0</v>
          </cell>
          <cell r="O591">
            <v>2041</v>
          </cell>
          <cell r="P591">
            <v>1.5318958300430876</v>
          </cell>
          <cell r="Q591" t="b">
            <v>0</v>
          </cell>
          <cell r="S591" t="str">
            <v>152011</v>
          </cell>
          <cell r="T591" t="str">
            <v>152011FALSE</v>
          </cell>
          <cell r="U591">
            <v>2026</v>
          </cell>
        </row>
        <row r="592">
          <cell r="A592" t="str">
            <v>C-4.2 pumpla, kanal - KPJ-Kunderi</v>
          </cell>
          <cell r="B592">
            <v>0</v>
          </cell>
          <cell r="C592">
            <v>0.41734876764251072</v>
          </cell>
          <cell r="D592" t="str">
            <v>Rakvere</v>
          </cell>
          <cell r="E592">
            <v>0</v>
          </cell>
          <cell r="F592">
            <v>0</v>
          </cell>
          <cell r="G592">
            <v>15</v>
          </cell>
          <cell r="H592">
            <v>0</v>
          </cell>
          <cell r="I592">
            <v>2</v>
          </cell>
          <cell r="J592">
            <v>2026</v>
          </cell>
          <cell r="K592">
            <v>0</v>
          </cell>
          <cell r="L592">
            <v>0</v>
          </cell>
          <cell r="M592">
            <v>2011</v>
          </cell>
          <cell r="N592">
            <v>0</v>
          </cell>
          <cell r="O592">
            <v>2041</v>
          </cell>
          <cell r="P592">
            <v>1.5318958300430876</v>
          </cell>
          <cell r="Q592" t="b">
            <v>0</v>
          </cell>
          <cell r="S592" t="str">
            <v>152011</v>
          </cell>
          <cell r="T592" t="str">
            <v>152011FALSE</v>
          </cell>
          <cell r="U592">
            <v>2026</v>
          </cell>
        </row>
        <row r="593">
          <cell r="A593" t="str">
            <v>E-1. Lahkvoolse sademevee kanalisatsiooni rajamine</v>
          </cell>
          <cell r="B593">
            <v>0</v>
          </cell>
          <cell r="C593">
            <v>0.41734876764251072</v>
          </cell>
          <cell r="D593" t="str">
            <v>Rakvere</v>
          </cell>
          <cell r="E593">
            <v>0</v>
          </cell>
          <cell r="F593">
            <v>0</v>
          </cell>
          <cell r="G593">
            <v>15</v>
          </cell>
          <cell r="H593">
            <v>0</v>
          </cell>
          <cell r="I593">
            <v>2</v>
          </cell>
          <cell r="J593">
            <v>2026</v>
          </cell>
          <cell r="K593">
            <v>0</v>
          </cell>
          <cell r="L593">
            <v>0</v>
          </cell>
          <cell r="M593">
            <v>2011</v>
          </cell>
          <cell r="N593">
            <v>0</v>
          </cell>
          <cell r="O593">
            <v>2041</v>
          </cell>
          <cell r="P593">
            <v>1.5318958300430876</v>
          </cell>
          <cell r="Q593" t="b">
            <v>1</v>
          </cell>
          <cell r="S593" t="str">
            <v>152011</v>
          </cell>
          <cell r="T593" t="str">
            <v>152011TRUE</v>
          </cell>
          <cell r="U593">
            <v>2026</v>
          </cell>
        </row>
        <row r="594">
          <cell r="A594" t="str">
            <v>E-2. Sademevee puhastite rajamine</v>
          </cell>
          <cell r="B594">
            <v>0</v>
          </cell>
          <cell r="C594">
            <v>0.41734876764251072</v>
          </cell>
          <cell r="D594" t="str">
            <v>Rakvere</v>
          </cell>
          <cell r="E594">
            <v>0</v>
          </cell>
          <cell r="F594">
            <v>0</v>
          </cell>
          <cell r="G594">
            <v>15</v>
          </cell>
          <cell r="H594">
            <v>0</v>
          </cell>
          <cell r="I594">
            <v>2</v>
          </cell>
          <cell r="J594">
            <v>2026</v>
          </cell>
          <cell r="K594">
            <v>0</v>
          </cell>
          <cell r="L594">
            <v>0</v>
          </cell>
          <cell r="M594">
            <v>2011</v>
          </cell>
          <cell r="N594">
            <v>0</v>
          </cell>
          <cell r="O594">
            <v>2041</v>
          </cell>
          <cell r="P594">
            <v>1.5318958300430876</v>
          </cell>
          <cell r="Q594" t="b">
            <v>1</v>
          </cell>
          <cell r="S594" t="str">
            <v>152011</v>
          </cell>
          <cell r="T594" t="str">
            <v>152011TRUE</v>
          </cell>
          <cell r="U594">
            <v>2026</v>
          </cell>
        </row>
        <row r="595">
          <cell r="A595" t="str">
            <v>RVP - D-1.1 (Eeltöötlus-esmase töötlemise hoone)</v>
          </cell>
          <cell r="B595">
            <v>0</v>
          </cell>
          <cell r="C595">
            <v>0.41734876764251072</v>
          </cell>
          <cell r="D595" t="str">
            <v>Rakvere</v>
          </cell>
          <cell r="E595">
            <v>0</v>
          </cell>
          <cell r="F595">
            <v>0</v>
          </cell>
          <cell r="G595">
            <v>15</v>
          </cell>
          <cell r="H595">
            <v>0</v>
          </cell>
          <cell r="I595">
            <v>2</v>
          </cell>
          <cell r="J595">
            <v>2026</v>
          </cell>
          <cell r="K595">
            <v>0</v>
          </cell>
          <cell r="L595">
            <v>0</v>
          </cell>
          <cell r="M595">
            <v>2011</v>
          </cell>
          <cell r="N595">
            <v>0</v>
          </cell>
          <cell r="O595">
            <v>2041</v>
          </cell>
          <cell r="P595">
            <v>1.5318958300430876</v>
          </cell>
          <cell r="Q595" t="b">
            <v>0</v>
          </cell>
          <cell r="S595" t="str">
            <v>152011</v>
          </cell>
          <cell r="T595" t="str">
            <v>152011FALSE</v>
          </cell>
          <cell r="U595">
            <v>2026</v>
          </cell>
        </row>
        <row r="596">
          <cell r="A596" t="str">
            <v>RVP - D-1.2 (Eelsetiti pumbahoone)</v>
          </cell>
          <cell r="B596">
            <v>0</v>
          </cell>
          <cell r="C596">
            <v>0.41734876764251072</v>
          </cell>
          <cell r="D596" t="str">
            <v>Rakvere</v>
          </cell>
          <cell r="E596">
            <v>0</v>
          </cell>
          <cell r="F596">
            <v>0</v>
          </cell>
          <cell r="G596">
            <v>15</v>
          </cell>
          <cell r="H596">
            <v>0</v>
          </cell>
          <cell r="I596">
            <v>2</v>
          </cell>
          <cell r="J596">
            <v>2026</v>
          </cell>
          <cell r="K596">
            <v>0</v>
          </cell>
          <cell r="L596">
            <v>0</v>
          </cell>
          <cell r="M596">
            <v>2011</v>
          </cell>
          <cell r="N596">
            <v>0</v>
          </cell>
          <cell r="O596">
            <v>2041</v>
          </cell>
          <cell r="P596">
            <v>1.5318958300430876</v>
          </cell>
          <cell r="Q596" t="b">
            <v>0</v>
          </cell>
          <cell r="S596" t="str">
            <v>152011</v>
          </cell>
          <cell r="T596" t="str">
            <v>152011FALSE</v>
          </cell>
          <cell r="U596">
            <v>2026</v>
          </cell>
        </row>
        <row r="597">
          <cell r="A597" t="str">
            <v>RVP - D-1.3 (Mudatihendajate pumbahoone)</v>
          </cell>
          <cell r="B597">
            <v>0</v>
          </cell>
          <cell r="C597">
            <v>0.41734876764251072</v>
          </cell>
          <cell r="D597" t="str">
            <v>Rakvere</v>
          </cell>
          <cell r="E597">
            <v>0</v>
          </cell>
          <cell r="F597">
            <v>0</v>
          </cell>
          <cell r="G597">
            <v>15</v>
          </cell>
          <cell r="H597">
            <v>0</v>
          </cell>
          <cell r="I597">
            <v>2</v>
          </cell>
          <cell r="J597">
            <v>2026</v>
          </cell>
          <cell r="K597">
            <v>0</v>
          </cell>
          <cell r="L597">
            <v>0</v>
          </cell>
          <cell r="M597">
            <v>2011</v>
          </cell>
          <cell r="N597">
            <v>0</v>
          </cell>
          <cell r="O597">
            <v>2041</v>
          </cell>
          <cell r="P597">
            <v>1.5318958300430876</v>
          </cell>
          <cell r="Q597" t="b">
            <v>0</v>
          </cell>
          <cell r="S597" t="str">
            <v>152011</v>
          </cell>
          <cell r="T597" t="str">
            <v>152011FALSE</v>
          </cell>
          <cell r="U597">
            <v>2026</v>
          </cell>
        </row>
        <row r="598">
          <cell r="A598" t="str">
            <v>RVP - D-1.4 (Bioloogiline töötlus-puhurite hoone)</v>
          </cell>
          <cell r="B598">
            <v>0</v>
          </cell>
          <cell r="C598">
            <v>0.41734876764251072</v>
          </cell>
          <cell r="D598" t="str">
            <v>Rakvere</v>
          </cell>
          <cell r="E598">
            <v>0</v>
          </cell>
          <cell r="F598">
            <v>0</v>
          </cell>
          <cell r="G598">
            <v>15</v>
          </cell>
          <cell r="H598">
            <v>0</v>
          </cell>
          <cell r="I598">
            <v>2</v>
          </cell>
          <cell r="J598">
            <v>2026</v>
          </cell>
          <cell r="K598">
            <v>0</v>
          </cell>
          <cell r="L598">
            <v>0</v>
          </cell>
          <cell r="M598">
            <v>2011</v>
          </cell>
          <cell r="N598">
            <v>0</v>
          </cell>
          <cell r="O598">
            <v>2041</v>
          </cell>
          <cell r="P598">
            <v>1.5318958300430876</v>
          </cell>
          <cell r="Q598" t="b">
            <v>0</v>
          </cell>
          <cell r="S598" t="str">
            <v>152011</v>
          </cell>
          <cell r="T598" t="str">
            <v>152011FALSE</v>
          </cell>
          <cell r="U598">
            <v>2026</v>
          </cell>
        </row>
        <row r="599">
          <cell r="A599" t="str">
            <v>RVP - D-1.5 (Seadmete maksumus)</v>
          </cell>
          <cell r="B599">
            <v>0</v>
          </cell>
          <cell r="C599">
            <v>0.41734876764251072</v>
          </cell>
          <cell r="D599" t="str">
            <v>Rakvere</v>
          </cell>
          <cell r="E599">
            <v>0</v>
          </cell>
          <cell r="F599">
            <v>0</v>
          </cell>
          <cell r="G599">
            <v>15</v>
          </cell>
          <cell r="H599">
            <v>0</v>
          </cell>
          <cell r="I599">
            <v>2</v>
          </cell>
          <cell r="J599">
            <v>2026</v>
          </cell>
          <cell r="K599">
            <v>0</v>
          </cell>
          <cell r="L599">
            <v>0</v>
          </cell>
          <cell r="M599">
            <v>2011</v>
          </cell>
          <cell r="N599">
            <v>0</v>
          </cell>
          <cell r="O599">
            <v>2041</v>
          </cell>
          <cell r="P599">
            <v>1.5318958300430876</v>
          </cell>
          <cell r="Q599" t="b">
            <v>0</v>
          </cell>
          <cell r="S599" t="str">
            <v>152011</v>
          </cell>
          <cell r="T599" t="str">
            <v>152011FALSE</v>
          </cell>
          <cell r="U599">
            <v>2026</v>
          </cell>
        </row>
        <row r="600">
          <cell r="A600" t="str">
            <v>RVP - F. Rajatiste hoolduse seadmete hankimine (puhastusauto)</v>
          </cell>
          <cell r="B600">
            <v>0</v>
          </cell>
          <cell r="C600">
            <v>0.41734876764251072</v>
          </cell>
          <cell r="D600" t="str">
            <v>Rakvere</v>
          </cell>
          <cell r="E600">
            <v>0</v>
          </cell>
          <cell r="F600">
            <v>0</v>
          </cell>
          <cell r="G600">
            <v>15</v>
          </cell>
          <cell r="H600">
            <v>0</v>
          </cell>
          <cell r="I600">
            <v>2</v>
          </cell>
          <cell r="J600">
            <v>2026</v>
          </cell>
          <cell r="K600">
            <v>0</v>
          </cell>
          <cell r="L600">
            <v>0</v>
          </cell>
          <cell r="M600">
            <v>2011</v>
          </cell>
          <cell r="N600">
            <v>0</v>
          </cell>
          <cell r="O600">
            <v>2041</v>
          </cell>
          <cell r="P600">
            <v>1.5318958300430876</v>
          </cell>
          <cell r="Q600" t="b">
            <v>0</v>
          </cell>
          <cell r="S600" t="str">
            <v>152011</v>
          </cell>
          <cell r="T600" t="str">
            <v>152011FALSE</v>
          </cell>
          <cell r="U600">
            <v>2026</v>
          </cell>
        </row>
        <row r="601">
          <cell r="A601" t="str">
            <v>Sõmeru B-1. Veevõrgu rekonstrueerimine</v>
          </cell>
          <cell r="B601" t="e">
            <v>#REF!</v>
          </cell>
          <cell r="C601">
            <v>0.22689650865451969</v>
          </cell>
          <cell r="D601" t="str">
            <v>Rakvere</v>
          </cell>
          <cell r="E601">
            <v>0</v>
          </cell>
          <cell r="F601">
            <v>0</v>
          </cell>
          <cell r="G601">
            <v>15</v>
          </cell>
          <cell r="H601">
            <v>0</v>
          </cell>
          <cell r="I601">
            <v>2</v>
          </cell>
          <cell r="J601">
            <v>2026</v>
          </cell>
          <cell r="K601">
            <v>0</v>
          </cell>
          <cell r="L601">
            <v>0</v>
          </cell>
          <cell r="M601">
            <v>2011</v>
          </cell>
          <cell r="N601">
            <v>0</v>
          </cell>
          <cell r="O601">
            <v>2041</v>
          </cell>
          <cell r="P601">
            <v>1.5318958300430876</v>
          </cell>
          <cell r="Q601" t="b">
            <v>0</v>
          </cell>
          <cell r="S601" t="str">
            <v>152011</v>
          </cell>
          <cell r="T601" t="str">
            <v>152011FALSE</v>
          </cell>
          <cell r="U601">
            <v>2026</v>
          </cell>
        </row>
        <row r="602">
          <cell r="A602" t="str">
            <v>Sõmeru B-2. Veevõrgu rajamine</v>
          </cell>
          <cell r="B602" t="e">
            <v>#REF!</v>
          </cell>
          <cell r="C602">
            <v>0.22689650865451969</v>
          </cell>
          <cell r="D602" t="str">
            <v>Rakvere</v>
          </cell>
          <cell r="E602">
            <v>0</v>
          </cell>
          <cell r="F602">
            <v>0</v>
          </cell>
          <cell r="G602">
            <v>15</v>
          </cell>
          <cell r="H602">
            <v>0</v>
          </cell>
          <cell r="I602">
            <v>2</v>
          </cell>
          <cell r="J602">
            <v>2026</v>
          </cell>
          <cell r="K602">
            <v>0</v>
          </cell>
          <cell r="L602">
            <v>0</v>
          </cell>
          <cell r="M602">
            <v>2011</v>
          </cell>
          <cell r="N602">
            <v>0</v>
          </cell>
          <cell r="O602">
            <v>2041</v>
          </cell>
          <cell r="P602">
            <v>1.5318958300430876</v>
          </cell>
          <cell r="Q602" t="b">
            <v>0</v>
          </cell>
          <cell r="S602" t="str">
            <v>152011</v>
          </cell>
          <cell r="T602" t="str">
            <v>152011FALSE</v>
          </cell>
          <cell r="U602">
            <v>2026</v>
          </cell>
        </row>
        <row r="603">
          <cell r="A603" t="str">
            <v>Sõmeru A-1. Puurkaevu pumpla PK-1 ümberehitus reservpumplaks</v>
          </cell>
          <cell r="B603" t="e">
            <v>#REF!</v>
          </cell>
          <cell r="C603">
            <v>0.22689650865451969</v>
          </cell>
          <cell r="D603" t="str">
            <v>Rakvere</v>
          </cell>
          <cell r="E603">
            <v>0</v>
          </cell>
          <cell r="F603">
            <v>0</v>
          </cell>
          <cell r="G603">
            <v>15</v>
          </cell>
          <cell r="H603">
            <v>0</v>
          </cell>
          <cell r="I603">
            <v>2</v>
          </cell>
          <cell r="J603">
            <v>2026</v>
          </cell>
          <cell r="K603">
            <v>0</v>
          </cell>
          <cell r="L603">
            <v>0</v>
          </cell>
          <cell r="M603">
            <v>2011</v>
          </cell>
          <cell r="N603">
            <v>0</v>
          </cell>
          <cell r="O603">
            <v>2041</v>
          </cell>
          <cell r="P603">
            <v>1.5318958300430876</v>
          </cell>
          <cell r="Q603" t="b">
            <v>0</v>
          </cell>
          <cell r="S603" t="str">
            <v>152011</v>
          </cell>
          <cell r="T603" t="str">
            <v>152011FALSE</v>
          </cell>
          <cell r="U603">
            <v>2026</v>
          </cell>
        </row>
        <row r="604">
          <cell r="A604" t="str">
            <v>Sõmeru C-1. Kanalisatsioonitorustike rekonstrueerimine</v>
          </cell>
          <cell r="B604">
            <v>0</v>
          </cell>
          <cell r="C604">
            <v>0.22689650865451969</v>
          </cell>
          <cell r="D604" t="str">
            <v>Rakvere</v>
          </cell>
          <cell r="E604">
            <v>0</v>
          </cell>
          <cell r="F604">
            <v>0</v>
          </cell>
          <cell r="G604">
            <v>15</v>
          </cell>
          <cell r="H604">
            <v>0</v>
          </cell>
          <cell r="I604">
            <v>2</v>
          </cell>
          <cell r="J604">
            <v>2026</v>
          </cell>
          <cell r="K604">
            <v>0</v>
          </cell>
          <cell r="L604">
            <v>0</v>
          </cell>
          <cell r="M604">
            <v>2011</v>
          </cell>
          <cell r="N604">
            <v>0</v>
          </cell>
          <cell r="O604">
            <v>2041</v>
          </cell>
          <cell r="P604">
            <v>1.5318958300430876</v>
          </cell>
          <cell r="Q604" t="b">
            <v>0</v>
          </cell>
          <cell r="S604" t="str">
            <v>152011</v>
          </cell>
          <cell r="T604" t="str">
            <v>152011FALSE</v>
          </cell>
          <cell r="U604">
            <v>2026</v>
          </cell>
        </row>
        <row r="605">
          <cell r="A605" t="str">
            <v>Sõmeru C-3. Reoveepumplate rekonstrueerimine</v>
          </cell>
          <cell r="B605">
            <v>0</v>
          </cell>
          <cell r="C605">
            <v>0.22689650865451969</v>
          </cell>
          <cell r="D605" t="str">
            <v>Rakvere</v>
          </cell>
          <cell r="E605">
            <v>0</v>
          </cell>
          <cell r="F605">
            <v>0</v>
          </cell>
          <cell r="G605">
            <v>15</v>
          </cell>
          <cell r="H605">
            <v>0</v>
          </cell>
          <cell r="I605">
            <v>2</v>
          </cell>
          <cell r="J605">
            <v>2026</v>
          </cell>
          <cell r="K605">
            <v>0</v>
          </cell>
          <cell r="L605">
            <v>0</v>
          </cell>
          <cell r="M605">
            <v>2011</v>
          </cell>
          <cell r="N605">
            <v>0</v>
          </cell>
          <cell r="O605">
            <v>2041</v>
          </cell>
          <cell r="P605">
            <v>1.5318958300430876</v>
          </cell>
          <cell r="Q605" t="b">
            <v>0</v>
          </cell>
          <cell r="S605" t="str">
            <v>152011</v>
          </cell>
          <cell r="T605" t="str">
            <v>152011FALSE</v>
          </cell>
          <cell r="U605">
            <v>2026</v>
          </cell>
        </row>
        <row r="606">
          <cell r="A606" t="str">
            <v>Sõmeru C-2. Kanalisatsioonitorustike rajamine</v>
          </cell>
          <cell r="B606">
            <v>0</v>
          </cell>
          <cell r="C606">
            <v>0.22689650865451969</v>
          </cell>
          <cell r="D606" t="str">
            <v>Rakvere</v>
          </cell>
          <cell r="E606">
            <v>0</v>
          </cell>
          <cell r="F606">
            <v>0</v>
          </cell>
          <cell r="G606">
            <v>15</v>
          </cell>
          <cell r="H606">
            <v>0</v>
          </cell>
          <cell r="I606">
            <v>2</v>
          </cell>
          <cell r="J606">
            <v>2026</v>
          </cell>
          <cell r="K606">
            <v>0</v>
          </cell>
          <cell r="L606">
            <v>0</v>
          </cell>
          <cell r="M606">
            <v>2011</v>
          </cell>
          <cell r="N606">
            <v>0</v>
          </cell>
          <cell r="O606">
            <v>2041</v>
          </cell>
          <cell r="P606">
            <v>1.5318958300430876</v>
          </cell>
          <cell r="Q606" t="b">
            <v>0</v>
          </cell>
          <cell r="S606" t="str">
            <v>152011</v>
          </cell>
          <cell r="T606" t="str">
            <v>152011FALSE</v>
          </cell>
          <cell r="U606">
            <v>2026</v>
          </cell>
        </row>
        <row r="607">
          <cell r="A607" t="str">
            <v>Sõmeru C-4. Reoveepumplate rajamine</v>
          </cell>
          <cell r="B607">
            <v>0</v>
          </cell>
          <cell r="C607">
            <v>0.22689650865451969</v>
          </cell>
          <cell r="D607" t="str">
            <v>Rakvere</v>
          </cell>
          <cell r="E607">
            <v>0</v>
          </cell>
          <cell r="F607">
            <v>0</v>
          </cell>
          <cell r="G607">
            <v>15</v>
          </cell>
          <cell r="H607">
            <v>0</v>
          </cell>
          <cell r="I607">
            <v>2</v>
          </cell>
          <cell r="J607">
            <v>2026</v>
          </cell>
          <cell r="K607">
            <v>0</v>
          </cell>
          <cell r="L607">
            <v>0</v>
          </cell>
          <cell r="M607">
            <v>2011</v>
          </cell>
          <cell r="N607">
            <v>0</v>
          </cell>
          <cell r="O607">
            <v>2041</v>
          </cell>
          <cell r="P607">
            <v>1.5318958300430876</v>
          </cell>
          <cell r="Q607" t="b">
            <v>0</v>
          </cell>
          <cell r="S607" t="str">
            <v>152011</v>
          </cell>
          <cell r="T607" t="str">
            <v>152011FALSE</v>
          </cell>
          <cell r="U607">
            <v>2026</v>
          </cell>
        </row>
        <row r="608">
          <cell r="A608" t="str">
            <v>Näpi B-1. Veevõrgu rekonstrueerimine</v>
          </cell>
          <cell r="B608">
            <v>0</v>
          </cell>
          <cell r="C608">
            <v>0.22689650865451969</v>
          </cell>
          <cell r="D608" t="str">
            <v>Rakvere</v>
          </cell>
          <cell r="E608">
            <v>0</v>
          </cell>
          <cell r="F608">
            <v>0</v>
          </cell>
          <cell r="G608">
            <v>15</v>
          </cell>
          <cell r="H608">
            <v>0</v>
          </cell>
          <cell r="I608">
            <v>2</v>
          </cell>
          <cell r="J608">
            <v>2026</v>
          </cell>
          <cell r="K608">
            <v>0</v>
          </cell>
          <cell r="L608">
            <v>0</v>
          </cell>
          <cell r="M608">
            <v>2011</v>
          </cell>
          <cell r="N608">
            <v>0</v>
          </cell>
          <cell r="O608">
            <v>2041</v>
          </cell>
          <cell r="P608">
            <v>1.5318958300430876</v>
          </cell>
          <cell r="Q608" t="b">
            <v>0</v>
          </cell>
          <cell r="S608" t="str">
            <v>152011</v>
          </cell>
          <cell r="T608" t="str">
            <v>152011FALSE</v>
          </cell>
          <cell r="U608">
            <v>2026</v>
          </cell>
        </row>
        <row r="609">
          <cell r="A609" t="str">
            <v>Näpi A-2. Puurkaevpumpla PK-Keskuse tamponeerimine</v>
          </cell>
          <cell r="B609">
            <v>0</v>
          </cell>
          <cell r="C609">
            <v>0.22689650865451969</v>
          </cell>
          <cell r="D609" t="str">
            <v>Rakvere</v>
          </cell>
          <cell r="E609">
            <v>0</v>
          </cell>
          <cell r="F609">
            <v>0</v>
          </cell>
          <cell r="G609">
            <v>15</v>
          </cell>
          <cell r="H609">
            <v>0</v>
          </cell>
          <cell r="I609">
            <v>2</v>
          </cell>
          <cell r="J609">
            <v>2026</v>
          </cell>
          <cell r="K609">
            <v>0</v>
          </cell>
          <cell r="L609">
            <v>0</v>
          </cell>
          <cell r="M609">
            <v>2011</v>
          </cell>
          <cell r="N609">
            <v>0</v>
          </cell>
          <cell r="O609">
            <v>2041</v>
          </cell>
          <cell r="P609">
            <v>1.5318958300430876</v>
          </cell>
          <cell r="Q609" t="b">
            <v>0</v>
          </cell>
          <cell r="S609" t="str">
            <v>152011</v>
          </cell>
          <cell r="T609" t="str">
            <v>152011FALSE</v>
          </cell>
          <cell r="U609">
            <v>2026</v>
          </cell>
        </row>
        <row r="610">
          <cell r="A610" t="str">
            <v>Näpi B-2. Veevõrgu rajamine</v>
          </cell>
          <cell r="B610">
            <v>0</v>
          </cell>
          <cell r="C610">
            <v>0.22689650865451969</v>
          </cell>
          <cell r="D610" t="str">
            <v>Rakvere</v>
          </cell>
          <cell r="E610">
            <v>0</v>
          </cell>
          <cell r="F610">
            <v>0</v>
          </cell>
          <cell r="G610">
            <v>15</v>
          </cell>
          <cell r="H610">
            <v>0</v>
          </cell>
          <cell r="I610">
            <v>2</v>
          </cell>
          <cell r="J610">
            <v>2026</v>
          </cell>
          <cell r="K610">
            <v>0</v>
          </cell>
          <cell r="L610">
            <v>0</v>
          </cell>
          <cell r="M610">
            <v>2011</v>
          </cell>
          <cell r="N610">
            <v>0</v>
          </cell>
          <cell r="O610">
            <v>2041</v>
          </cell>
          <cell r="P610">
            <v>1.5318958300430876</v>
          </cell>
          <cell r="Q610" t="b">
            <v>0</v>
          </cell>
          <cell r="S610" t="str">
            <v>152011</v>
          </cell>
          <cell r="T610" t="str">
            <v>152011FALSE</v>
          </cell>
          <cell r="U610">
            <v>2026</v>
          </cell>
        </row>
        <row r="611">
          <cell r="A611" t="str">
            <v>Näpi C-1. Kanalisatsioonitorustike rekonstrueerimine</v>
          </cell>
          <cell r="B611">
            <v>0</v>
          </cell>
          <cell r="C611">
            <v>0.22689650865451969</v>
          </cell>
          <cell r="D611" t="str">
            <v>Rakvere</v>
          </cell>
          <cell r="E611">
            <v>0</v>
          </cell>
          <cell r="F611">
            <v>0</v>
          </cell>
          <cell r="G611">
            <v>15</v>
          </cell>
          <cell r="H611">
            <v>0</v>
          </cell>
          <cell r="I611">
            <v>2</v>
          </cell>
          <cell r="J611">
            <v>2026</v>
          </cell>
          <cell r="K611">
            <v>0</v>
          </cell>
          <cell r="L611">
            <v>0</v>
          </cell>
          <cell r="M611">
            <v>2011</v>
          </cell>
          <cell r="N611">
            <v>0</v>
          </cell>
          <cell r="O611">
            <v>2041</v>
          </cell>
          <cell r="P611">
            <v>1.5318958300430876</v>
          </cell>
          <cell r="Q611" t="b">
            <v>0</v>
          </cell>
          <cell r="S611" t="str">
            <v>152011</v>
          </cell>
          <cell r="T611" t="str">
            <v>152011FALSE</v>
          </cell>
          <cell r="U611">
            <v>2026</v>
          </cell>
        </row>
        <row r="612">
          <cell r="A612" t="str">
            <v>Näpi C-3. Reoveepumplate rekonstrueerimine</v>
          </cell>
          <cell r="B612">
            <v>0</v>
          </cell>
          <cell r="C612">
            <v>0.22689650865451969</v>
          </cell>
          <cell r="D612" t="str">
            <v>Rakvere</v>
          </cell>
          <cell r="E612">
            <v>0</v>
          </cell>
          <cell r="F612">
            <v>0</v>
          </cell>
          <cell r="G612">
            <v>15</v>
          </cell>
          <cell r="H612">
            <v>0</v>
          </cell>
          <cell r="I612">
            <v>2</v>
          </cell>
          <cell r="J612">
            <v>2026</v>
          </cell>
          <cell r="K612">
            <v>0</v>
          </cell>
          <cell r="L612">
            <v>0</v>
          </cell>
          <cell r="M612">
            <v>2011</v>
          </cell>
          <cell r="N612">
            <v>0</v>
          </cell>
          <cell r="O612">
            <v>2041</v>
          </cell>
          <cell r="P612">
            <v>1.5318958300430876</v>
          </cell>
          <cell r="Q612" t="b">
            <v>0</v>
          </cell>
          <cell r="S612" t="str">
            <v>152011</v>
          </cell>
          <cell r="T612" t="str">
            <v>152011FALSE</v>
          </cell>
          <cell r="U612">
            <v>2026</v>
          </cell>
        </row>
        <row r="613">
          <cell r="A613" t="str">
            <v>Näpi C-2. Kanalisatsioonitorustike rajamine</v>
          </cell>
          <cell r="B613">
            <v>0</v>
          </cell>
          <cell r="C613">
            <v>0.22689650865451969</v>
          </cell>
          <cell r="D613" t="str">
            <v>Rakvere</v>
          </cell>
          <cell r="E613">
            <v>0</v>
          </cell>
          <cell r="F613">
            <v>0</v>
          </cell>
          <cell r="G613">
            <v>15</v>
          </cell>
          <cell r="H613">
            <v>0</v>
          </cell>
          <cell r="I613">
            <v>2</v>
          </cell>
          <cell r="J613">
            <v>2026</v>
          </cell>
          <cell r="K613">
            <v>0</v>
          </cell>
          <cell r="L613">
            <v>0</v>
          </cell>
          <cell r="M613">
            <v>2011</v>
          </cell>
          <cell r="N613">
            <v>0</v>
          </cell>
          <cell r="O613">
            <v>2041</v>
          </cell>
          <cell r="P613">
            <v>1.5318958300430876</v>
          </cell>
          <cell r="Q613" t="b">
            <v>0</v>
          </cell>
          <cell r="S613" t="str">
            <v>152011</v>
          </cell>
          <cell r="T613" t="str">
            <v>152011FALSE</v>
          </cell>
          <cell r="U613">
            <v>2026</v>
          </cell>
        </row>
        <row r="614">
          <cell r="A614" t="str">
            <v>Näpi C-4. Reoveepumplate rajamine</v>
          </cell>
          <cell r="B614">
            <v>0</v>
          </cell>
          <cell r="C614">
            <v>0.22689650865451969</v>
          </cell>
          <cell r="D614" t="str">
            <v>Rakvere</v>
          </cell>
          <cell r="E614">
            <v>0</v>
          </cell>
          <cell r="F614">
            <v>0</v>
          </cell>
          <cell r="G614">
            <v>15</v>
          </cell>
          <cell r="H614">
            <v>0</v>
          </cell>
          <cell r="I614">
            <v>2</v>
          </cell>
          <cell r="J614">
            <v>2026</v>
          </cell>
          <cell r="K614">
            <v>0</v>
          </cell>
          <cell r="L614">
            <v>0</v>
          </cell>
          <cell r="M614">
            <v>2011</v>
          </cell>
          <cell r="N614">
            <v>0</v>
          </cell>
          <cell r="O614">
            <v>2041</v>
          </cell>
          <cell r="P614">
            <v>1.5318958300430876</v>
          </cell>
          <cell r="Q614" t="b">
            <v>0</v>
          </cell>
          <cell r="S614" t="str">
            <v>152011</v>
          </cell>
          <cell r="T614" t="str">
            <v>152011FALSE</v>
          </cell>
          <cell r="U614">
            <v>2026</v>
          </cell>
        </row>
        <row r="615">
          <cell r="A615" t="str">
            <v>Roodevälja B-2. Veevõrgu rajamine</v>
          </cell>
          <cell r="B615">
            <v>0</v>
          </cell>
          <cell r="C615">
            <v>0.22689650865451969</v>
          </cell>
          <cell r="D615" t="str">
            <v>Rakvere</v>
          </cell>
          <cell r="E615">
            <v>0</v>
          </cell>
          <cell r="F615">
            <v>0</v>
          </cell>
          <cell r="G615">
            <v>15</v>
          </cell>
          <cell r="H615">
            <v>0</v>
          </cell>
          <cell r="I615">
            <v>2</v>
          </cell>
          <cell r="J615">
            <v>2026</v>
          </cell>
          <cell r="K615">
            <v>0</v>
          </cell>
          <cell r="L615">
            <v>0</v>
          </cell>
          <cell r="M615">
            <v>2011</v>
          </cell>
          <cell r="N615">
            <v>0</v>
          </cell>
          <cell r="O615">
            <v>2041</v>
          </cell>
          <cell r="P615">
            <v>1.5318958300430876</v>
          </cell>
          <cell r="Q615" t="b">
            <v>0</v>
          </cell>
          <cell r="S615" t="str">
            <v>152011</v>
          </cell>
          <cell r="T615" t="str">
            <v>152011FALSE</v>
          </cell>
          <cell r="U615">
            <v>2026</v>
          </cell>
        </row>
        <row r="616">
          <cell r="A616" t="str">
            <v>Roodevälja C-2. Kanalisatsioonitorustike rajamine</v>
          </cell>
          <cell r="B616">
            <v>0</v>
          </cell>
          <cell r="C616">
            <v>0.22689650865451969</v>
          </cell>
          <cell r="D616" t="str">
            <v>Rakvere</v>
          </cell>
          <cell r="E616">
            <v>0</v>
          </cell>
          <cell r="F616">
            <v>0</v>
          </cell>
          <cell r="G616">
            <v>15</v>
          </cell>
          <cell r="H616">
            <v>0</v>
          </cell>
          <cell r="I616">
            <v>2</v>
          </cell>
          <cell r="J616">
            <v>2026</v>
          </cell>
          <cell r="K616">
            <v>0</v>
          </cell>
          <cell r="L616">
            <v>0</v>
          </cell>
          <cell r="M616">
            <v>2011</v>
          </cell>
          <cell r="N616">
            <v>0</v>
          </cell>
          <cell r="O616">
            <v>2041</v>
          </cell>
          <cell r="P616">
            <v>1.5318958300430876</v>
          </cell>
          <cell r="Q616" t="b">
            <v>0</v>
          </cell>
          <cell r="S616" t="str">
            <v>152011</v>
          </cell>
          <cell r="T616" t="str">
            <v>152011FALSE</v>
          </cell>
          <cell r="U616">
            <v>2026</v>
          </cell>
        </row>
        <row r="617">
          <cell r="A617" t="str">
            <v>Roodevälja C-4. Reoveepumplate rajamine</v>
          </cell>
          <cell r="B617">
            <v>0</v>
          </cell>
          <cell r="C617">
            <v>0.22689650865451969</v>
          </cell>
          <cell r="D617" t="str">
            <v>Rakvere</v>
          </cell>
          <cell r="E617">
            <v>0</v>
          </cell>
          <cell r="F617">
            <v>0</v>
          </cell>
          <cell r="G617">
            <v>15</v>
          </cell>
          <cell r="H617">
            <v>0</v>
          </cell>
          <cell r="I617">
            <v>2</v>
          </cell>
          <cell r="J617">
            <v>2026</v>
          </cell>
          <cell r="K617">
            <v>0</v>
          </cell>
          <cell r="L617">
            <v>0</v>
          </cell>
          <cell r="M617">
            <v>2011</v>
          </cell>
          <cell r="N617">
            <v>0</v>
          </cell>
          <cell r="O617">
            <v>2041</v>
          </cell>
          <cell r="P617">
            <v>1.5318958300430876</v>
          </cell>
          <cell r="Q617" t="b">
            <v>0</v>
          </cell>
          <cell r="S617" t="str">
            <v>152011</v>
          </cell>
          <cell r="T617" t="str">
            <v>152011FALSE</v>
          </cell>
          <cell r="U617">
            <v>2026</v>
          </cell>
        </row>
        <row r="647">
          <cell r="E647">
            <v>0</v>
          </cell>
          <cell r="F647">
            <v>0</v>
          </cell>
          <cell r="G647">
            <v>15</v>
          </cell>
          <cell r="H647">
            <v>0</v>
          </cell>
          <cell r="I647">
            <v>-1934</v>
          </cell>
          <cell r="J647">
            <v>90</v>
          </cell>
          <cell r="K647">
            <v>0</v>
          </cell>
          <cell r="L647">
            <v>0</v>
          </cell>
          <cell r="N647">
            <v>0</v>
          </cell>
          <cell r="O647">
            <v>105</v>
          </cell>
          <cell r="U647">
            <v>15</v>
          </cell>
        </row>
        <row r="648">
          <cell r="E648">
            <v>0</v>
          </cell>
          <cell r="F648">
            <v>0</v>
          </cell>
          <cell r="G648">
            <v>15</v>
          </cell>
          <cell r="H648">
            <v>0</v>
          </cell>
          <cell r="I648">
            <v>-2024</v>
          </cell>
          <cell r="J648">
            <v>0</v>
          </cell>
          <cell r="K648">
            <v>0</v>
          </cell>
          <cell r="L648">
            <v>0</v>
          </cell>
          <cell r="N648">
            <v>0</v>
          </cell>
          <cell r="O648">
            <v>15</v>
          </cell>
        </row>
        <row r="649">
          <cell r="E649">
            <v>0</v>
          </cell>
          <cell r="F649">
            <v>0</v>
          </cell>
          <cell r="G649">
            <v>15</v>
          </cell>
          <cell r="H649">
            <v>0</v>
          </cell>
          <cell r="I649">
            <v>-2024</v>
          </cell>
          <cell r="J649">
            <v>0</v>
          </cell>
          <cell r="K649">
            <v>0</v>
          </cell>
          <cell r="L649">
            <v>0</v>
          </cell>
          <cell r="N649">
            <v>0</v>
          </cell>
          <cell r="O649">
            <v>15</v>
          </cell>
        </row>
        <row r="650">
          <cell r="E650">
            <v>0</v>
          </cell>
          <cell r="F650">
            <v>0</v>
          </cell>
          <cell r="G650">
            <v>38</v>
          </cell>
          <cell r="H650">
            <v>0</v>
          </cell>
          <cell r="I650">
            <v>-2001</v>
          </cell>
          <cell r="J650">
            <v>0</v>
          </cell>
          <cell r="K650">
            <v>0</v>
          </cell>
          <cell r="L650">
            <v>0</v>
          </cell>
          <cell r="N650">
            <v>0</v>
          </cell>
          <cell r="O650">
            <v>38</v>
          </cell>
        </row>
        <row r="651">
          <cell r="E651">
            <v>0</v>
          </cell>
          <cell r="F651">
            <v>0</v>
          </cell>
          <cell r="G651">
            <v>40</v>
          </cell>
          <cell r="H651">
            <v>0</v>
          </cell>
          <cell r="I651">
            <v>-1999</v>
          </cell>
          <cell r="J651">
            <v>0</v>
          </cell>
          <cell r="K651">
            <v>0</v>
          </cell>
          <cell r="L651">
            <v>0</v>
          </cell>
          <cell r="N651">
            <v>0</v>
          </cell>
          <cell r="O651">
            <v>40</v>
          </cell>
        </row>
        <row r="652">
          <cell r="E652">
            <v>0</v>
          </cell>
          <cell r="F652">
            <v>0</v>
          </cell>
          <cell r="G652">
            <v>25</v>
          </cell>
          <cell r="H652">
            <v>0</v>
          </cell>
          <cell r="I652">
            <v>-2014</v>
          </cell>
          <cell r="J652">
            <v>0</v>
          </cell>
          <cell r="K652">
            <v>0</v>
          </cell>
          <cell r="L652">
            <v>0</v>
          </cell>
          <cell r="N652">
            <v>0</v>
          </cell>
          <cell r="O652">
            <v>25</v>
          </cell>
        </row>
        <row r="653">
          <cell r="A653" t="str">
            <v>KOKKU</v>
          </cell>
          <cell r="E653">
            <v>0</v>
          </cell>
          <cell r="H653">
            <v>3132776</v>
          </cell>
          <cell r="K653" t="e">
            <v>#DIV/0!</v>
          </cell>
          <cell r="L653" t="e">
            <v>#DIV/0!</v>
          </cell>
          <cell r="N653" t="e">
            <v>#DIV/0!</v>
          </cell>
        </row>
      </sheetData>
      <sheetData sheetId="117"/>
      <sheetData sheetId="118"/>
      <sheetData sheetId="119"/>
      <sheetData sheetId="12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Workings"/>
      <sheetName val="Assumptions and Results"/>
      <sheetName val="CF "/>
      <sheetName val="PandL"/>
      <sheetName val="balance_sheet"/>
      <sheetName val="GNcharts"/>
      <sheetName val="notes"/>
    </sheetNames>
    <sheetDataSet>
      <sheetData sheetId="0" refreshError="1">
        <row r="56">
          <cell r="G56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first!"/>
      <sheetName val="LVIRUsisend"/>
      <sheetName val="main"/>
      <sheetName val="inflation"/>
      <sheetName val="FMinput"/>
      <sheetName val="Sheet1"/>
      <sheetName val="financingplan"/>
      <sheetName val="FP"/>
      <sheetName val="Working"/>
      <sheetName val="Contracts"/>
    </sheetNames>
    <sheetDataSet>
      <sheetData sheetId="0" refreshError="1"/>
      <sheetData sheetId="1" refreshError="1"/>
      <sheetData sheetId="2" refreshError="1">
        <row r="4">
          <cell r="S4">
            <v>0</v>
          </cell>
          <cell r="T4">
            <v>0.08</v>
          </cell>
          <cell r="U4">
            <v>7.0000000000000007E-2</v>
          </cell>
          <cell r="V4">
            <v>0</v>
          </cell>
          <cell r="W4">
            <v>0.1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first!"/>
      <sheetName val="LVIRUsisend"/>
      <sheetName val="main"/>
      <sheetName val="inflation"/>
      <sheetName val="FMinput"/>
      <sheetName val="Sheet1"/>
      <sheetName val="financingplan"/>
      <sheetName val="FP"/>
      <sheetName val="Working"/>
      <sheetName val="Contracts"/>
    </sheetNames>
    <sheetDataSet>
      <sheetData sheetId="0" refreshError="1"/>
      <sheetData sheetId="1" refreshError="1"/>
      <sheetData sheetId="2" refreshError="1">
        <row r="4">
          <cell r="S4">
            <v>0</v>
          </cell>
          <cell r="T4">
            <v>0.08</v>
          </cell>
          <cell r="U4">
            <v>7.0000000000000007E-2</v>
          </cell>
          <cell r="V4">
            <v>0</v>
          </cell>
          <cell r="W4">
            <v>0.1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NAL"/>
      <sheetName val="VESI"/>
      <sheetName val="KOOND"/>
      <sheetName val="KOOND2"/>
    </sheetNames>
    <sheetDataSet>
      <sheetData sheetId="0" refreshError="1">
        <row r="3">
          <cell r="E3">
            <v>28722</v>
          </cell>
        </row>
        <row r="4">
          <cell r="E4">
            <v>3640</v>
          </cell>
        </row>
        <row r="5">
          <cell r="E5">
            <v>928</v>
          </cell>
        </row>
        <row r="6">
          <cell r="E6">
            <v>6400</v>
          </cell>
        </row>
        <row r="8">
          <cell r="E8">
            <v>328479.01</v>
          </cell>
        </row>
        <row r="9">
          <cell r="E9">
            <v>48176.19</v>
          </cell>
        </row>
        <row r="10">
          <cell r="E10">
            <v>19010.509999999998</v>
          </cell>
        </row>
        <row r="11">
          <cell r="E11">
            <v>81427.8</v>
          </cell>
        </row>
        <row r="12">
          <cell r="E12">
            <v>1271753.1200000001</v>
          </cell>
        </row>
        <row r="14">
          <cell r="E14" t="str">
            <v>Tegelik</v>
          </cell>
        </row>
        <row r="15">
          <cell r="E15">
            <v>147890.19</v>
          </cell>
        </row>
        <row r="16">
          <cell r="E16">
            <v>12036</v>
          </cell>
        </row>
        <row r="17">
          <cell r="E17">
            <v>9672</v>
          </cell>
        </row>
        <row r="18">
          <cell r="E18">
            <v>23510.82</v>
          </cell>
        </row>
        <row r="19">
          <cell r="E19">
            <v>48838.99</v>
          </cell>
        </row>
        <row r="20">
          <cell r="E20">
            <v>4008.11</v>
          </cell>
        </row>
        <row r="21">
          <cell r="E21">
            <v>3221.02</v>
          </cell>
        </row>
        <row r="22">
          <cell r="E22">
            <v>7777.07</v>
          </cell>
        </row>
        <row r="23">
          <cell r="E23">
            <v>307944</v>
          </cell>
        </row>
        <row r="24">
          <cell r="E24">
            <v>32484</v>
          </cell>
        </row>
        <row r="25">
          <cell r="E25">
            <v>11952</v>
          </cell>
        </row>
        <row r="26">
          <cell r="E26">
            <v>30984</v>
          </cell>
        </row>
        <row r="27">
          <cell r="E27">
            <v>303888.31</v>
          </cell>
        </row>
        <row r="28">
          <cell r="E28">
            <v>5397.52</v>
          </cell>
        </row>
        <row r="29">
          <cell r="E29">
            <v>6025.06</v>
          </cell>
        </row>
        <row r="30">
          <cell r="E30">
            <v>12465.16</v>
          </cell>
        </row>
        <row r="31">
          <cell r="E31">
            <v>622.04999999999995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213.3</v>
          </cell>
        </row>
        <row r="35">
          <cell r="E35">
            <v>6353.43</v>
          </cell>
          <cell r="J35" t="str">
            <v>kütusekulu sõiduautole</v>
          </cell>
        </row>
        <row r="36">
          <cell r="E36">
            <v>1671.24</v>
          </cell>
          <cell r="J36" t="str">
            <v>kütusekulu sõiduautole</v>
          </cell>
        </row>
        <row r="37">
          <cell r="E37">
            <v>1765.91</v>
          </cell>
          <cell r="J37" t="str">
            <v>kütusekulu sõiduautole</v>
          </cell>
        </row>
        <row r="38">
          <cell r="E38">
            <v>5406.77</v>
          </cell>
          <cell r="J38" t="str">
            <v>kütusekulu sõiduautole</v>
          </cell>
        </row>
        <row r="39">
          <cell r="E39">
            <v>983.76</v>
          </cell>
          <cell r="J39" t="str">
            <v>sidekulu</v>
          </cell>
        </row>
        <row r="40">
          <cell r="E40">
            <v>0</v>
          </cell>
          <cell r="J40" t="str">
            <v>sidekulu</v>
          </cell>
        </row>
        <row r="41">
          <cell r="E41">
            <v>0</v>
          </cell>
          <cell r="J41" t="str">
            <v>sidekulu</v>
          </cell>
        </row>
        <row r="42">
          <cell r="E42">
            <v>76.25</v>
          </cell>
          <cell r="J42" t="str">
            <v>sidekulu</v>
          </cell>
        </row>
        <row r="43">
          <cell r="E43">
            <v>11776.82</v>
          </cell>
          <cell r="J43" t="str">
            <v>mitmesugused majanduskulud</v>
          </cell>
        </row>
        <row r="44">
          <cell r="E44">
            <v>930.04</v>
          </cell>
          <cell r="J44" t="str">
            <v>mitmesugused majanduskulud</v>
          </cell>
        </row>
        <row r="45">
          <cell r="E45">
            <v>2050.64</v>
          </cell>
          <cell r="J45" t="str">
            <v>mitmesugused majanduskulud</v>
          </cell>
        </row>
        <row r="46">
          <cell r="E46">
            <v>6967.68</v>
          </cell>
          <cell r="J46" t="str">
            <v>mitmesugused majanduskulud</v>
          </cell>
        </row>
        <row r="47">
          <cell r="E47">
            <v>33816.18</v>
          </cell>
        </row>
        <row r="48">
          <cell r="E48">
            <v>0</v>
          </cell>
        </row>
        <row r="49">
          <cell r="E49">
            <v>9.32</v>
          </cell>
        </row>
        <row r="50">
          <cell r="E50">
            <v>6334.21</v>
          </cell>
        </row>
        <row r="51">
          <cell r="E51">
            <v>236080</v>
          </cell>
        </row>
        <row r="52">
          <cell r="E52">
            <v>1154</v>
          </cell>
        </row>
        <row r="53">
          <cell r="E53">
            <v>225</v>
          </cell>
        </row>
        <row r="54">
          <cell r="E54">
            <v>7243</v>
          </cell>
        </row>
        <row r="55">
          <cell r="E55">
            <v>1975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56100.6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65154.93</v>
          </cell>
          <cell r="J63" t="str">
            <v>ostutööd ja -teenused</v>
          </cell>
        </row>
        <row r="64">
          <cell r="E64">
            <v>5629</v>
          </cell>
          <cell r="J64" t="str">
            <v>ostutööd ja -teenused</v>
          </cell>
        </row>
        <row r="65">
          <cell r="E65">
            <v>0</v>
          </cell>
          <cell r="J65" t="str">
            <v>ostutööd ja -teenused</v>
          </cell>
        </row>
        <row r="66">
          <cell r="E66">
            <v>1165.3699999999999</v>
          </cell>
          <cell r="J66" t="str">
            <v>ostutööd ja -teenused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112283.04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</sheetData>
      <sheetData sheetId="1" refreshError="1">
        <row r="3">
          <cell r="E3">
            <v>34114</v>
          </cell>
        </row>
        <row r="4">
          <cell r="E4">
            <v>3989</v>
          </cell>
        </row>
        <row r="5">
          <cell r="E5">
            <v>928</v>
          </cell>
        </row>
        <row r="6">
          <cell r="E6">
            <v>7018</v>
          </cell>
        </row>
        <row r="7">
          <cell r="E7">
            <v>354423</v>
          </cell>
        </row>
        <row r="8">
          <cell r="E8">
            <v>36345.72</v>
          </cell>
        </row>
        <row r="9">
          <cell r="E9">
            <v>9526.99</v>
          </cell>
        </row>
        <row r="10">
          <cell r="E10">
            <v>71935.11</v>
          </cell>
        </row>
        <row r="11">
          <cell r="E11">
            <v>472230.81999999995</v>
          </cell>
        </row>
        <row r="12">
          <cell r="E12" t="str">
            <v>Tegelik</v>
          </cell>
        </row>
        <row r="13">
          <cell r="E13">
            <v>111671.7</v>
          </cell>
        </row>
        <row r="14">
          <cell r="E14">
            <v>9615</v>
          </cell>
        </row>
        <row r="15">
          <cell r="E15">
            <v>2400</v>
          </cell>
        </row>
        <row r="16">
          <cell r="E16">
            <v>36718</v>
          </cell>
        </row>
        <row r="17">
          <cell r="E17">
            <v>36247.53</v>
          </cell>
        </row>
        <row r="18">
          <cell r="E18">
            <v>3202.85</v>
          </cell>
        </row>
        <row r="19">
          <cell r="E19">
            <v>799.2</v>
          </cell>
        </row>
        <row r="20">
          <cell r="E20">
            <v>12227.16</v>
          </cell>
        </row>
        <row r="21">
          <cell r="E21">
            <v>121800</v>
          </cell>
        </row>
        <row r="22">
          <cell r="E22">
            <v>21204</v>
          </cell>
        </row>
        <row r="23">
          <cell r="E23">
            <v>9552</v>
          </cell>
        </row>
        <row r="24">
          <cell r="E24">
            <v>24624</v>
          </cell>
        </row>
        <row r="25">
          <cell r="E25">
            <v>30574.09</v>
          </cell>
        </row>
        <row r="26">
          <cell r="E26">
            <v>4242.91</v>
          </cell>
        </row>
        <row r="27">
          <cell r="E27">
            <v>1537.47</v>
          </cell>
        </row>
        <row r="28">
          <cell r="E28">
            <v>3303.61</v>
          </cell>
        </row>
        <row r="29">
          <cell r="E29">
            <v>622.04999999999995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213.3</v>
          </cell>
        </row>
        <row r="33">
          <cell r="E33">
            <v>5904.75</v>
          </cell>
          <cell r="J33" t="str">
            <v>kütusekulu sõiduautole</v>
          </cell>
        </row>
        <row r="34">
          <cell r="E34">
            <v>1121.1199999999999</v>
          </cell>
          <cell r="J34" t="str">
            <v>kütusekulu sõiduautole</v>
          </cell>
        </row>
        <row r="35">
          <cell r="E35">
            <v>586.04</v>
          </cell>
          <cell r="J35" t="str">
            <v>kütusekulu sõiduautole</v>
          </cell>
        </row>
        <row r="36">
          <cell r="E36">
            <v>5423.79</v>
          </cell>
          <cell r="J36" t="str">
            <v>kütusekulu sõiduautole</v>
          </cell>
        </row>
        <row r="37">
          <cell r="E37">
            <v>328.93</v>
          </cell>
          <cell r="J37" t="str">
            <v>sidekulu</v>
          </cell>
        </row>
        <row r="38">
          <cell r="E38">
            <v>0</v>
          </cell>
          <cell r="J38" t="str">
            <v>sidekulu</v>
          </cell>
        </row>
        <row r="39">
          <cell r="E39">
            <v>0</v>
          </cell>
          <cell r="J39" t="str">
            <v>sidekulu</v>
          </cell>
        </row>
        <row r="40">
          <cell r="E40">
            <v>114.38</v>
          </cell>
          <cell r="J40" t="str">
            <v>sidekulu</v>
          </cell>
        </row>
        <row r="41">
          <cell r="E41">
            <v>2893.73</v>
          </cell>
          <cell r="J41" t="str">
            <v>mitmesugused majanduskulud</v>
          </cell>
        </row>
        <row r="42">
          <cell r="E42">
            <v>405.93</v>
          </cell>
          <cell r="J42" t="str">
            <v>mitmesugused majanduskulud</v>
          </cell>
        </row>
        <row r="43">
          <cell r="E43">
            <v>292.37</v>
          </cell>
          <cell r="J43" t="str">
            <v>mitmesugused majanduskulud</v>
          </cell>
        </row>
        <row r="44">
          <cell r="E44">
            <v>811.86</v>
          </cell>
          <cell r="J44" t="str">
            <v>mitmesugused majanduskulud</v>
          </cell>
        </row>
        <row r="45">
          <cell r="E45">
            <v>137442.96</v>
          </cell>
          <cell r="J45" t="str">
            <v>materjal, vara, tagavaraosad</v>
          </cell>
        </row>
        <row r="46">
          <cell r="E46">
            <v>29479.54</v>
          </cell>
          <cell r="J46" t="str">
            <v>materjal, vara, tagavaraosad</v>
          </cell>
        </row>
        <row r="47">
          <cell r="E47">
            <v>461</v>
          </cell>
          <cell r="J47" t="str">
            <v>materjal, vara, tagavaraosad</v>
          </cell>
        </row>
        <row r="48">
          <cell r="E48">
            <v>15163.7</v>
          </cell>
          <cell r="J48" t="str">
            <v>materjal, vara, tagavaraosad</v>
          </cell>
        </row>
        <row r="49">
          <cell r="E49">
            <v>35751.050000000003</v>
          </cell>
        </row>
        <row r="50">
          <cell r="E50">
            <v>3084.24</v>
          </cell>
        </row>
        <row r="51">
          <cell r="E51">
            <v>277.61</v>
          </cell>
        </row>
        <row r="52">
          <cell r="E52">
            <v>6965.1</v>
          </cell>
        </row>
        <row r="53">
          <cell r="E53">
            <v>253</v>
          </cell>
        </row>
        <row r="54">
          <cell r="E54">
            <v>33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4752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34505.22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</sheetData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NAL"/>
      <sheetName val="VESI"/>
      <sheetName val="KOOND"/>
      <sheetName val="KOOND2"/>
    </sheetNames>
    <sheetDataSet>
      <sheetData sheetId="0" refreshError="1">
        <row r="3">
          <cell r="E3">
            <v>28722</v>
          </cell>
        </row>
        <row r="4">
          <cell r="E4">
            <v>3640</v>
          </cell>
        </row>
        <row r="5">
          <cell r="E5">
            <v>928</v>
          </cell>
        </row>
        <row r="6">
          <cell r="E6">
            <v>6400</v>
          </cell>
        </row>
        <row r="8">
          <cell r="E8">
            <v>328479.01</v>
          </cell>
        </row>
        <row r="9">
          <cell r="E9">
            <v>48176.19</v>
          </cell>
        </row>
        <row r="10">
          <cell r="E10">
            <v>19010.509999999998</v>
          </cell>
        </row>
        <row r="11">
          <cell r="E11">
            <v>81427.8</v>
          </cell>
        </row>
        <row r="12">
          <cell r="E12">
            <v>1271753.1200000001</v>
          </cell>
        </row>
        <row r="14">
          <cell r="E14" t="str">
            <v>Tegelik</v>
          </cell>
        </row>
        <row r="15">
          <cell r="E15">
            <v>147890.19</v>
          </cell>
        </row>
        <row r="16">
          <cell r="E16">
            <v>12036</v>
          </cell>
        </row>
        <row r="17">
          <cell r="E17">
            <v>9672</v>
          </cell>
        </row>
        <row r="18">
          <cell r="E18">
            <v>23510.82</v>
          </cell>
        </row>
        <row r="19">
          <cell r="E19">
            <v>48838.99</v>
          </cell>
        </row>
        <row r="20">
          <cell r="E20">
            <v>4008.11</v>
          </cell>
        </row>
        <row r="21">
          <cell r="E21">
            <v>3221.02</v>
          </cell>
        </row>
        <row r="22">
          <cell r="E22">
            <v>7777.07</v>
          </cell>
        </row>
        <row r="23">
          <cell r="E23">
            <v>307944</v>
          </cell>
        </row>
        <row r="24">
          <cell r="E24">
            <v>32484</v>
          </cell>
        </row>
        <row r="25">
          <cell r="E25">
            <v>11952</v>
          </cell>
        </row>
        <row r="26">
          <cell r="E26">
            <v>30984</v>
          </cell>
        </row>
        <row r="27">
          <cell r="E27">
            <v>303888.31</v>
          </cell>
        </row>
        <row r="28">
          <cell r="E28">
            <v>5397.52</v>
          </cell>
        </row>
        <row r="29">
          <cell r="E29">
            <v>6025.06</v>
          </cell>
        </row>
        <row r="30">
          <cell r="E30">
            <v>12465.16</v>
          </cell>
        </row>
        <row r="31">
          <cell r="E31">
            <v>622.04999999999995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213.3</v>
          </cell>
        </row>
        <row r="35">
          <cell r="E35">
            <v>6353.43</v>
          </cell>
          <cell r="J35" t="str">
            <v>kütusekulu sõiduautole</v>
          </cell>
        </row>
        <row r="36">
          <cell r="E36">
            <v>1671.24</v>
          </cell>
          <cell r="J36" t="str">
            <v>kütusekulu sõiduautole</v>
          </cell>
        </row>
        <row r="37">
          <cell r="E37">
            <v>1765.91</v>
          </cell>
          <cell r="J37" t="str">
            <v>kütusekulu sõiduautole</v>
          </cell>
        </row>
        <row r="38">
          <cell r="E38">
            <v>5406.77</v>
          </cell>
          <cell r="J38" t="str">
            <v>kütusekulu sõiduautole</v>
          </cell>
        </row>
        <row r="39">
          <cell r="E39">
            <v>983.76</v>
          </cell>
          <cell r="J39" t="str">
            <v>sidekulu</v>
          </cell>
        </row>
        <row r="40">
          <cell r="E40">
            <v>0</v>
          </cell>
          <cell r="J40" t="str">
            <v>sidekulu</v>
          </cell>
        </row>
        <row r="41">
          <cell r="E41">
            <v>0</v>
          </cell>
          <cell r="J41" t="str">
            <v>sidekulu</v>
          </cell>
        </row>
        <row r="42">
          <cell r="E42">
            <v>76.25</v>
          </cell>
          <cell r="J42" t="str">
            <v>sidekulu</v>
          </cell>
        </row>
        <row r="43">
          <cell r="E43">
            <v>11776.82</v>
          </cell>
          <cell r="J43" t="str">
            <v>mitmesugused majanduskulud</v>
          </cell>
        </row>
        <row r="44">
          <cell r="E44">
            <v>930.04</v>
          </cell>
          <cell r="J44" t="str">
            <v>mitmesugused majanduskulud</v>
          </cell>
        </row>
        <row r="45">
          <cell r="E45">
            <v>2050.64</v>
          </cell>
          <cell r="J45" t="str">
            <v>mitmesugused majanduskulud</v>
          </cell>
        </row>
        <row r="46">
          <cell r="E46">
            <v>6967.68</v>
          </cell>
          <cell r="J46" t="str">
            <v>mitmesugused majanduskulud</v>
          </cell>
        </row>
        <row r="47">
          <cell r="E47">
            <v>33816.18</v>
          </cell>
        </row>
        <row r="48">
          <cell r="E48">
            <v>0</v>
          </cell>
        </row>
        <row r="49">
          <cell r="E49">
            <v>9.32</v>
          </cell>
        </row>
        <row r="50">
          <cell r="E50">
            <v>6334.21</v>
          </cell>
        </row>
        <row r="51">
          <cell r="E51">
            <v>236080</v>
          </cell>
        </row>
        <row r="52">
          <cell r="E52">
            <v>1154</v>
          </cell>
        </row>
        <row r="53">
          <cell r="E53">
            <v>225</v>
          </cell>
        </row>
        <row r="54">
          <cell r="E54">
            <v>7243</v>
          </cell>
        </row>
        <row r="55">
          <cell r="E55">
            <v>1975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56100.6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65154.93</v>
          </cell>
          <cell r="J63" t="str">
            <v>ostutööd ja -teenused</v>
          </cell>
        </row>
        <row r="64">
          <cell r="E64">
            <v>5629</v>
          </cell>
          <cell r="J64" t="str">
            <v>ostutööd ja -teenused</v>
          </cell>
        </row>
        <row r="65">
          <cell r="E65">
            <v>0</v>
          </cell>
          <cell r="J65" t="str">
            <v>ostutööd ja -teenused</v>
          </cell>
        </row>
        <row r="66">
          <cell r="E66">
            <v>1165.3699999999999</v>
          </cell>
          <cell r="J66" t="str">
            <v>ostutööd ja -teenused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112283.04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</sheetData>
      <sheetData sheetId="1" refreshError="1">
        <row r="3">
          <cell r="E3">
            <v>34114</v>
          </cell>
        </row>
        <row r="4">
          <cell r="E4">
            <v>3989</v>
          </cell>
        </row>
        <row r="5">
          <cell r="E5">
            <v>928</v>
          </cell>
        </row>
        <row r="6">
          <cell r="E6">
            <v>7018</v>
          </cell>
        </row>
        <row r="7">
          <cell r="E7">
            <v>354423</v>
          </cell>
        </row>
        <row r="8">
          <cell r="E8">
            <v>36345.72</v>
          </cell>
        </row>
        <row r="9">
          <cell r="E9">
            <v>9526.99</v>
          </cell>
        </row>
        <row r="10">
          <cell r="E10">
            <v>71935.11</v>
          </cell>
        </row>
        <row r="11">
          <cell r="E11">
            <v>472230.81999999995</v>
          </cell>
        </row>
        <row r="12">
          <cell r="E12" t="str">
            <v>Tegelik</v>
          </cell>
        </row>
        <row r="13">
          <cell r="E13">
            <v>111671.7</v>
          </cell>
        </row>
        <row r="14">
          <cell r="E14">
            <v>9615</v>
          </cell>
        </row>
        <row r="15">
          <cell r="E15">
            <v>2400</v>
          </cell>
        </row>
        <row r="16">
          <cell r="E16">
            <v>36718</v>
          </cell>
        </row>
        <row r="17">
          <cell r="E17">
            <v>36247.53</v>
          </cell>
        </row>
        <row r="18">
          <cell r="E18">
            <v>3202.85</v>
          </cell>
        </row>
        <row r="19">
          <cell r="E19">
            <v>799.2</v>
          </cell>
        </row>
        <row r="20">
          <cell r="E20">
            <v>12227.16</v>
          </cell>
        </row>
        <row r="21">
          <cell r="E21">
            <v>121800</v>
          </cell>
        </row>
        <row r="22">
          <cell r="E22">
            <v>21204</v>
          </cell>
        </row>
        <row r="23">
          <cell r="E23">
            <v>9552</v>
          </cell>
        </row>
        <row r="24">
          <cell r="E24">
            <v>24624</v>
          </cell>
        </row>
        <row r="25">
          <cell r="E25">
            <v>30574.09</v>
          </cell>
        </row>
        <row r="26">
          <cell r="E26">
            <v>4242.91</v>
          </cell>
        </row>
        <row r="27">
          <cell r="E27">
            <v>1537.47</v>
          </cell>
        </row>
        <row r="28">
          <cell r="E28">
            <v>3303.61</v>
          </cell>
        </row>
        <row r="29">
          <cell r="E29">
            <v>622.04999999999995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213.3</v>
          </cell>
        </row>
        <row r="33">
          <cell r="E33">
            <v>5904.75</v>
          </cell>
          <cell r="J33" t="str">
            <v>kütusekulu sõiduautole</v>
          </cell>
        </row>
        <row r="34">
          <cell r="E34">
            <v>1121.1199999999999</v>
          </cell>
          <cell r="J34" t="str">
            <v>kütusekulu sõiduautole</v>
          </cell>
        </row>
        <row r="35">
          <cell r="E35">
            <v>586.04</v>
          </cell>
          <cell r="J35" t="str">
            <v>kütusekulu sõiduautole</v>
          </cell>
        </row>
        <row r="36">
          <cell r="E36">
            <v>5423.79</v>
          </cell>
          <cell r="J36" t="str">
            <v>kütusekulu sõiduautole</v>
          </cell>
        </row>
        <row r="37">
          <cell r="E37">
            <v>328.93</v>
          </cell>
          <cell r="J37" t="str">
            <v>sidekulu</v>
          </cell>
        </row>
        <row r="38">
          <cell r="E38">
            <v>0</v>
          </cell>
          <cell r="J38" t="str">
            <v>sidekulu</v>
          </cell>
        </row>
        <row r="39">
          <cell r="E39">
            <v>0</v>
          </cell>
          <cell r="J39" t="str">
            <v>sidekulu</v>
          </cell>
        </row>
        <row r="40">
          <cell r="E40">
            <v>114.38</v>
          </cell>
          <cell r="J40" t="str">
            <v>sidekulu</v>
          </cell>
        </row>
        <row r="41">
          <cell r="E41">
            <v>2893.73</v>
          </cell>
          <cell r="J41" t="str">
            <v>mitmesugused majanduskulud</v>
          </cell>
        </row>
        <row r="42">
          <cell r="E42">
            <v>405.93</v>
          </cell>
          <cell r="J42" t="str">
            <v>mitmesugused majanduskulud</v>
          </cell>
        </row>
        <row r="43">
          <cell r="E43">
            <v>292.37</v>
          </cell>
          <cell r="J43" t="str">
            <v>mitmesugused majanduskulud</v>
          </cell>
        </row>
        <row r="44">
          <cell r="E44">
            <v>811.86</v>
          </cell>
          <cell r="J44" t="str">
            <v>mitmesugused majanduskulud</v>
          </cell>
        </row>
        <row r="45">
          <cell r="E45">
            <v>137442.96</v>
          </cell>
          <cell r="J45" t="str">
            <v>materjal, vara, tagavaraosad</v>
          </cell>
        </row>
        <row r="46">
          <cell r="E46">
            <v>29479.54</v>
          </cell>
          <cell r="J46" t="str">
            <v>materjal, vara, tagavaraosad</v>
          </cell>
        </row>
        <row r="47">
          <cell r="E47">
            <v>461</v>
          </cell>
          <cell r="J47" t="str">
            <v>materjal, vara, tagavaraosad</v>
          </cell>
        </row>
        <row r="48">
          <cell r="E48">
            <v>15163.7</v>
          </cell>
          <cell r="J48" t="str">
            <v>materjal, vara, tagavaraosad</v>
          </cell>
        </row>
        <row r="49">
          <cell r="E49">
            <v>35751.050000000003</v>
          </cell>
        </row>
        <row r="50">
          <cell r="E50">
            <v>3084.24</v>
          </cell>
        </row>
        <row r="51">
          <cell r="E51">
            <v>277.61</v>
          </cell>
        </row>
        <row r="52">
          <cell r="E52">
            <v>6965.1</v>
          </cell>
        </row>
        <row r="53">
          <cell r="E53">
            <v>253</v>
          </cell>
        </row>
        <row r="54">
          <cell r="E54">
            <v>33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4752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34505.22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</sheetData>
      <sheetData sheetId="2"/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essaare"/>
      <sheetName val="Kaarma"/>
      <sheetName val="Kihelkonna"/>
      <sheetName val="Kärla"/>
      <sheetName val="Leisi"/>
      <sheetName val="Lümanda"/>
      <sheetName val="Muhu"/>
      <sheetName val="Mustjala"/>
      <sheetName val="Orissaare"/>
      <sheetName val="Pihtla"/>
      <sheetName val="Pöide"/>
      <sheetName val="Ruhnu"/>
      <sheetName val="Salme"/>
      <sheetName val="Valjala"/>
      <sheetName val="baseline"/>
      <sheetName val="liitujad"/>
      <sheetName val=" "/>
      <sheetName val="BookVOpening2"/>
      <sheetName val="bvo_linn"/>
      <sheetName val="KOOND"/>
      <sheetName val="uhikhinnad"/>
      <sheetName val="lisainvest"/>
      <sheetName val="finantssisendid"/>
      <sheetName val="jaotus"/>
      <sheetName val="hinnad"/>
      <sheetName val="OH"/>
      <sheetName val="Inputs"/>
      <sheetName val="balance_sheet"/>
      <sheetName val="struktuur"/>
      <sheetName val="vorm"/>
      <sheetName val="PandL"/>
      <sheetName val="Assumptions and Results"/>
      <sheetName val="LVIRUsisend"/>
      <sheetName val="muud tabelid"/>
      <sheetName val="data"/>
      <sheetName val="Workings"/>
      <sheetName val="grantrate"/>
      <sheetName val="projekti tulu-kulu analüüs"/>
      <sheetName val="projekti grantrate2"/>
      <sheetName val="CF "/>
      <sheetName val="ESTcharts"/>
      <sheetName val="notes"/>
      <sheetName val="benef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">
          <cell r="AV1">
            <v>1200</v>
          </cell>
          <cell r="AZ1">
            <v>1.3179362506753107</v>
          </cell>
          <cell r="BD1">
            <v>600</v>
          </cell>
        </row>
        <row r="2">
          <cell r="AV2">
            <v>1.3179362999999999</v>
          </cell>
          <cell r="AZ2">
            <v>3.2</v>
          </cell>
        </row>
      </sheetData>
      <sheetData sheetId="22" refreshError="1"/>
      <sheetData sheetId="23" refreshError="1"/>
      <sheetData sheetId="24" refreshError="1">
        <row r="5">
          <cell r="A5" t="b">
            <v>1</v>
          </cell>
        </row>
      </sheetData>
      <sheetData sheetId="25" refreshError="1"/>
      <sheetData sheetId="26" refreshError="1">
        <row r="182">
          <cell r="H182">
            <v>23629.64</v>
          </cell>
          <cell r="I182">
            <v>23629.64</v>
          </cell>
          <cell r="J182">
            <v>23629.64</v>
          </cell>
          <cell r="K182">
            <v>54349.64</v>
          </cell>
          <cell r="L182">
            <v>123469.64</v>
          </cell>
          <cell r="M182">
            <v>165709.64000000001</v>
          </cell>
          <cell r="N182">
            <v>165709.64000000001</v>
          </cell>
          <cell r="O182">
            <v>165709.64000000001</v>
          </cell>
          <cell r="P182">
            <v>165709.64000000001</v>
          </cell>
          <cell r="Q182">
            <v>165709.64000000001</v>
          </cell>
          <cell r="R182">
            <v>165709.64000000001</v>
          </cell>
          <cell r="S182">
            <v>165709.64000000001</v>
          </cell>
          <cell r="T182">
            <v>165709.64000000001</v>
          </cell>
          <cell r="U182">
            <v>165709.64000000001</v>
          </cell>
          <cell r="V182">
            <v>165709.64000000001</v>
          </cell>
          <cell r="W182">
            <v>165709.64000000001</v>
          </cell>
          <cell r="X182">
            <v>165709.64000000001</v>
          </cell>
          <cell r="Y182">
            <v>165709.64000000001</v>
          </cell>
          <cell r="Z182">
            <v>165709.64000000001</v>
          </cell>
          <cell r="AA182">
            <v>165709.64000000001</v>
          </cell>
          <cell r="AB182">
            <v>165709.64000000001</v>
          </cell>
          <cell r="AC182">
            <v>165709.64000000001</v>
          </cell>
          <cell r="AD182">
            <v>165709.64000000001</v>
          </cell>
          <cell r="AE182">
            <v>165709.64000000001</v>
          </cell>
          <cell r="AF182">
            <v>165709.64000000001</v>
          </cell>
          <cell r="AG182">
            <v>165709.64000000001</v>
          </cell>
          <cell r="AH182">
            <v>165709.64000000001</v>
          </cell>
          <cell r="AI182">
            <v>165709.64000000001</v>
          </cell>
          <cell r="AJ182">
            <v>165709.64000000001</v>
          </cell>
          <cell r="AK182">
            <v>165709.64000000001</v>
          </cell>
        </row>
        <row r="193">
          <cell r="H193">
            <v>156500</v>
          </cell>
          <cell r="I193">
            <v>156500</v>
          </cell>
          <cell r="J193">
            <v>156500</v>
          </cell>
          <cell r="K193">
            <v>207800</v>
          </cell>
          <cell r="L193">
            <v>269500</v>
          </cell>
          <cell r="M193">
            <v>307500</v>
          </cell>
          <cell r="N193">
            <v>307500</v>
          </cell>
          <cell r="O193">
            <v>307500</v>
          </cell>
          <cell r="P193">
            <v>307500</v>
          </cell>
          <cell r="Q193">
            <v>307500</v>
          </cell>
          <cell r="R193">
            <v>307500</v>
          </cell>
          <cell r="S193">
            <v>307500</v>
          </cell>
          <cell r="T193">
            <v>307500</v>
          </cell>
          <cell r="U193">
            <v>307500</v>
          </cell>
          <cell r="V193">
            <v>307500</v>
          </cell>
          <cell r="W193">
            <v>307500</v>
          </cell>
          <cell r="X193">
            <v>307500</v>
          </cell>
          <cell r="Y193">
            <v>307500</v>
          </cell>
          <cell r="Z193">
            <v>307500</v>
          </cell>
          <cell r="AA193">
            <v>307500</v>
          </cell>
          <cell r="AB193">
            <v>307500</v>
          </cell>
          <cell r="AC193">
            <v>307500</v>
          </cell>
          <cell r="AD193">
            <v>307500</v>
          </cell>
          <cell r="AE193">
            <v>307500</v>
          </cell>
          <cell r="AF193">
            <v>307500</v>
          </cell>
          <cell r="AG193">
            <v>307500</v>
          </cell>
          <cell r="AH193">
            <v>307500</v>
          </cell>
          <cell r="AI193">
            <v>307500</v>
          </cell>
          <cell r="AJ193">
            <v>307500</v>
          </cell>
          <cell r="AK193">
            <v>307500</v>
          </cell>
        </row>
        <row r="194">
          <cell r="H194">
            <v>3187400.6826620852</v>
          </cell>
          <cell r="I194">
            <v>3187400.6826620852</v>
          </cell>
          <cell r="J194">
            <v>3187400.6826620852</v>
          </cell>
          <cell r="K194">
            <v>3187400.6826620842</v>
          </cell>
          <cell r="L194">
            <v>3187400.6826620847</v>
          </cell>
          <cell r="M194">
            <v>3187400.6826620833</v>
          </cell>
          <cell r="N194">
            <v>3187400.6826620856</v>
          </cell>
          <cell r="O194">
            <v>3187400.6826620842</v>
          </cell>
          <cell r="P194">
            <v>3187400.6826620838</v>
          </cell>
          <cell r="Q194">
            <v>3187400.6826620852</v>
          </cell>
          <cell r="R194">
            <v>3187400.6826620847</v>
          </cell>
          <cell r="S194">
            <v>3187400.6826620847</v>
          </cell>
          <cell r="T194">
            <v>3187400.6826620852</v>
          </cell>
          <cell r="U194">
            <v>3187400.6826620847</v>
          </cell>
          <cell r="V194">
            <v>3187400.6826620856</v>
          </cell>
          <cell r="W194">
            <v>3187400.6826620847</v>
          </cell>
          <cell r="X194">
            <v>3187400.6826620847</v>
          </cell>
          <cell r="Y194">
            <v>3187400.6826620847</v>
          </cell>
          <cell r="Z194">
            <v>3187400.6826620847</v>
          </cell>
          <cell r="AA194">
            <v>3187400.6826620847</v>
          </cell>
          <cell r="AB194">
            <v>3187400.6826620847</v>
          </cell>
          <cell r="AC194">
            <v>3187400.6826620847</v>
          </cell>
          <cell r="AD194">
            <v>3187400.6826620847</v>
          </cell>
          <cell r="AE194">
            <v>3187400.6826620847</v>
          </cell>
          <cell r="AF194">
            <v>3187400.6826620847</v>
          </cell>
          <cell r="AG194">
            <v>3187400.6826620847</v>
          </cell>
          <cell r="AH194">
            <v>3187400.6826620847</v>
          </cell>
          <cell r="AI194">
            <v>3187400.6826620847</v>
          </cell>
          <cell r="AJ194">
            <v>3187400.6826620847</v>
          </cell>
          <cell r="AK194">
            <v>3187400.6826620847</v>
          </cell>
        </row>
        <row r="198">
          <cell r="H198">
            <v>614332.01791099308</v>
          </cell>
          <cell r="I198">
            <v>614332.01791099308</v>
          </cell>
          <cell r="J198">
            <v>614332.01791099308</v>
          </cell>
          <cell r="K198">
            <v>676732.01791099296</v>
          </cell>
          <cell r="L198">
            <v>817132.01791099308</v>
          </cell>
          <cell r="M198">
            <v>902932.01791099319</v>
          </cell>
          <cell r="N198">
            <v>902932.01791099319</v>
          </cell>
          <cell r="O198">
            <v>902932.01791099319</v>
          </cell>
          <cell r="P198">
            <v>902932.01791099296</v>
          </cell>
          <cell r="Q198">
            <v>902932.01791099319</v>
          </cell>
          <cell r="R198">
            <v>902932.01791099319</v>
          </cell>
          <cell r="S198">
            <v>902932.01791099319</v>
          </cell>
          <cell r="T198">
            <v>902932.01791099308</v>
          </cell>
          <cell r="U198">
            <v>902932.01791099296</v>
          </cell>
          <cell r="V198">
            <v>902932.01791099319</v>
          </cell>
          <cell r="W198">
            <v>902932.01791099296</v>
          </cell>
          <cell r="X198">
            <v>902932.01791099296</v>
          </cell>
          <cell r="Y198">
            <v>902932.01791099296</v>
          </cell>
          <cell r="Z198">
            <v>902932.01791099296</v>
          </cell>
          <cell r="AA198">
            <v>902932.01791099296</v>
          </cell>
          <cell r="AB198">
            <v>902932.01791099296</v>
          </cell>
          <cell r="AC198">
            <v>902932.01791099296</v>
          </cell>
          <cell r="AD198">
            <v>902932.01791099296</v>
          </cell>
          <cell r="AE198">
            <v>902932.01791099296</v>
          </cell>
          <cell r="AF198">
            <v>902932.01791099296</v>
          </cell>
          <cell r="AG198">
            <v>902932.01791099296</v>
          </cell>
          <cell r="AH198">
            <v>902932.01791099296</v>
          </cell>
          <cell r="AI198">
            <v>902932.01791099296</v>
          </cell>
          <cell r="AJ198">
            <v>902932.01791099296</v>
          </cell>
          <cell r="AK198">
            <v>902932.01791099296</v>
          </cell>
        </row>
        <row r="213">
          <cell r="H213">
            <v>712885.91385860438</v>
          </cell>
          <cell r="I213">
            <v>712885.91385860438</v>
          </cell>
          <cell r="J213">
            <v>712885.91385860438</v>
          </cell>
          <cell r="K213">
            <v>712885.91385860438</v>
          </cell>
          <cell r="L213">
            <v>712885.91385860427</v>
          </cell>
          <cell r="M213">
            <v>712885.91385860427</v>
          </cell>
          <cell r="N213">
            <v>712885.9138586045</v>
          </cell>
          <cell r="O213">
            <v>712885.91385860438</v>
          </cell>
          <cell r="P213">
            <v>712885.91385860438</v>
          </cell>
          <cell r="Q213">
            <v>712885.91385860415</v>
          </cell>
          <cell r="R213">
            <v>712885.91385860438</v>
          </cell>
          <cell r="S213">
            <v>712885.91385860438</v>
          </cell>
          <cell r="T213">
            <v>712885.91385860438</v>
          </cell>
          <cell r="U213">
            <v>712885.91385860427</v>
          </cell>
          <cell r="V213">
            <v>712885.9138586045</v>
          </cell>
          <cell r="W213">
            <v>712885.9138586045</v>
          </cell>
          <cell r="X213">
            <v>712885.9138586045</v>
          </cell>
          <cell r="Y213">
            <v>712885.9138586045</v>
          </cell>
          <cell r="Z213">
            <v>712885.9138586045</v>
          </cell>
          <cell r="AA213">
            <v>712885.9138586045</v>
          </cell>
          <cell r="AB213">
            <v>712885.9138586045</v>
          </cell>
          <cell r="AC213">
            <v>712885.9138586045</v>
          </cell>
          <cell r="AD213">
            <v>712885.9138586045</v>
          </cell>
          <cell r="AE213">
            <v>712885.9138586045</v>
          </cell>
          <cell r="AF213">
            <v>712885.9138586045</v>
          </cell>
          <cell r="AG213">
            <v>712885.9138586045</v>
          </cell>
          <cell r="AH213">
            <v>712885.9138586045</v>
          </cell>
          <cell r="AI213">
            <v>712885.9138586045</v>
          </cell>
          <cell r="AJ213">
            <v>712885.9138586045</v>
          </cell>
          <cell r="AK213">
            <v>712885.9138586045</v>
          </cell>
        </row>
        <row r="214">
          <cell r="H214">
            <v>1269304.5167634054</v>
          </cell>
          <cell r="I214">
            <v>1269304.5167634054</v>
          </cell>
          <cell r="J214">
            <v>1269304.5167634054</v>
          </cell>
          <cell r="K214">
            <v>1269304.5167634056</v>
          </cell>
          <cell r="L214">
            <v>1269304.5167634054</v>
          </cell>
          <cell r="M214">
            <v>1269304.5167634054</v>
          </cell>
          <cell r="N214">
            <v>1269304.5167634054</v>
          </cell>
          <cell r="O214">
            <v>1269304.5167634054</v>
          </cell>
          <cell r="P214">
            <v>1269304.5167634056</v>
          </cell>
          <cell r="Q214">
            <v>1269304.5167634054</v>
          </cell>
          <cell r="R214">
            <v>1269304.5167634056</v>
          </cell>
          <cell r="S214">
            <v>1269304.5167634059</v>
          </cell>
          <cell r="T214">
            <v>1269304.5167634052</v>
          </cell>
          <cell r="U214">
            <v>1269304.5167634052</v>
          </cell>
          <cell r="V214">
            <v>1269304.5167634052</v>
          </cell>
          <cell r="W214">
            <v>1269304.5167634054</v>
          </cell>
          <cell r="X214">
            <v>1269304.5167634054</v>
          </cell>
          <cell r="Y214">
            <v>1269304.5167634054</v>
          </cell>
          <cell r="Z214">
            <v>1269304.5167634054</v>
          </cell>
          <cell r="AA214">
            <v>1269304.5167634054</v>
          </cell>
          <cell r="AB214">
            <v>1269304.5167634054</v>
          </cell>
          <cell r="AC214">
            <v>1269304.5167634054</v>
          </cell>
          <cell r="AD214">
            <v>1269304.5167634054</v>
          </cell>
          <cell r="AE214">
            <v>1269304.5167634054</v>
          </cell>
          <cell r="AF214">
            <v>1269304.5167634054</v>
          </cell>
          <cell r="AG214">
            <v>1269304.5167634054</v>
          </cell>
          <cell r="AH214">
            <v>1269304.5167634054</v>
          </cell>
          <cell r="AI214">
            <v>1269304.5167634054</v>
          </cell>
          <cell r="AJ214">
            <v>1269304.5167634054</v>
          </cell>
          <cell r="AK214">
            <v>1269304.5167634054</v>
          </cell>
        </row>
        <row r="226">
          <cell r="H226">
            <v>0</v>
          </cell>
          <cell r="I226">
            <v>1</v>
          </cell>
          <cell r="J226">
            <v>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1</v>
          </cell>
          <cell r="P226">
            <v>1</v>
          </cell>
          <cell r="Q226">
            <v>1</v>
          </cell>
          <cell r="R226">
            <v>1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W226">
            <v>1</v>
          </cell>
          <cell r="X226">
            <v>1</v>
          </cell>
          <cell r="Y226">
            <v>1</v>
          </cell>
          <cell r="Z226">
            <v>1</v>
          </cell>
          <cell r="AA226">
            <v>1</v>
          </cell>
          <cell r="AB226">
            <v>1</v>
          </cell>
          <cell r="AC226">
            <v>1</v>
          </cell>
          <cell r="AD226">
            <v>1</v>
          </cell>
          <cell r="AE226">
            <v>1</v>
          </cell>
          <cell r="AF226">
            <v>1</v>
          </cell>
          <cell r="AG226">
            <v>1</v>
          </cell>
          <cell r="AH226">
            <v>1</v>
          </cell>
          <cell r="AI226">
            <v>1</v>
          </cell>
          <cell r="AJ226">
            <v>1</v>
          </cell>
          <cell r="AK226">
            <v>1</v>
          </cell>
        </row>
        <row r="229">
          <cell r="H229">
            <v>3206262.5755922771</v>
          </cell>
          <cell r="I229">
            <v>3206262.5755922771</v>
          </cell>
          <cell r="J229">
            <v>3206262.5755922771</v>
          </cell>
          <cell r="K229">
            <v>3206262.5755922771</v>
          </cell>
          <cell r="L229">
            <v>3206262.5755922766</v>
          </cell>
          <cell r="M229">
            <v>3206262.5755922762</v>
          </cell>
          <cell r="N229">
            <v>3206262.5755922757</v>
          </cell>
          <cell r="O229">
            <v>3206262.5755922766</v>
          </cell>
          <cell r="P229">
            <v>3206262.5755922776</v>
          </cell>
          <cell r="Q229">
            <v>3206262.5755922776</v>
          </cell>
          <cell r="R229">
            <v>3206262.5755922757</v>
          </cell>
          <cell r="S229">
            <v>3206262.5755922776</v>
          </cell>
          <cell r="T229">
            <v>3206262.5755922757</v>
          </cell>
          <cell r="U229">
            <v>3206262.5755922762</v>
          </cell>
          <cell r="V229">
            <v>3206262.5755922771</v>
          </cell>
          <cell r="W229">
            <v>3206262.5755922771</v>
          </cell>
          <cell r="X229">
            <v>3206262.5755922771</v>
          </cell>
          <cell r="Y229">
            <v>3206262.5755922771</v>
          </cell>
          <cell r="Z229">
            <v>3206262.5755922771</v>
          </cell>
          <cell r="AA229">
            <v>3206262.5755922771</v>
          </cell>
          <cell r="AB229">
            <v>3206262.5755922771</v>
          </cell>
          <cell r="AC229">
            <v>3206262.5755922771</v>
          </cell>
          <cell r="AD229">
            <v>3206262.5755922771</v>
          </cell>
          <cell r="AE229">
            <v>3206262.5755922771</v>
          </cell>
          <cell r="AF229">
            <v>3206262.5755922771</v>
          </cell>
          <cell r="AG229">
            <v>3206262.5755922771</v>
          </cell>
          <cell r="AH229">
            <v>3206262.5755922771</v>
          </cell>
          <cell r="AI229">
            <v>3206262.5755922771</v>
          </cell>
          <cell r="AJ229">
            <v>3206262.5755922771</v>
          </cell>
          <cell r="AK229">
            <v>3206262.5755922771</v>
          </cell>
        </row>
        <row r="231">
          <cell r="H231">
            <v>761486.09290240426</v>
          </cell>
          <cell r="I231">
            <v>761486.09290240426</v>
          </cell>
          <cell r="J231">
            <v>761486.09290240426</v>
          </cell>
          <cell r="K231">
            <v>988286.09290240414</v>
          </cell>
          <cell r="L231">
            <v>1306286.0929024043</v>
          </cell>
          <cell r="M231">
            <v>1455086.0929024045</v>
          </cell>
          <cell r="N231">
            <v>1455086.092902404</v>
          </cell>
          <cell r="O231">
            <v>1455086.0929024043</v>
          </cell>
          <cell r="P231">
            <v>1455086.0929024047</v>
          </cell>
          <cell r="Q231">
            <v>1455086.092902404</v>
          </cell>
          <cell r="R231">
            <v>1455086.092902404</v>
          </cell>
          <cell r="S231">
            <v>1455086.0929024045</v>
          </cell>
          <cell r="T231">
            <v>1455086.0929024045</v>
          </cell>
          <cell r="U231">
            <v>1455086.0929024043</v>
          </cell>
          <cell r="V231">
            <v>1455086.0929024047</v>
          </cell>
          <cell r="W231">
            <v>1455086.0929024038</v>
          </cell>
          <cell r="X231">
            <v>1455086.0929024038</v>
          </cell>
          <cell r="Y231">
            <v>1455086.0929024038</v>
          </cell>
          <cell r="Z231">
            <v>1455086.0929024038</v>
          </cell>
          <cell r="AA231">
            <v>1455086.0929024038</v>
          </cell>
          <cell r="AB231">
            <v>1455086.0929024038</v>
          </cell>
          <cell r="AC231">
            <v>1455086.0929024038</v>
          </cell>
          <cell r="AD231">
            <v>1455086.0929024038</v>
          </cell>
          <cell r="AE231">
            <v>1455086.0929024038</v>
          </cell>
          <cell r="AF231">
            <v>1455086.0929024038</v>
          </cell>
          <cell r="AG231">
            <v>1455086.0929024038</v>
          </cell>
          <cell r="AH231">
            <v>1455086.0929024038</v>
          </cell>
          <cell r="AI231">
            <v>1455086.0929024038</v>
          </cell>
          <cell r="AJ231">
            <v>1455086.0929024038</v>
          </cell>
          <cell r="AK231">
            <v>1455086.0929024038</v>
          </cell>
        </row>
        <row r="235">
          <cell r="G235">
            <v>7800</v>
          </cell>
        </row>
        <row r="236">
          <cell r="G236">
            <v>7800</v>
          </cell>
        </row>
        <row r="300">
          <cell r="G300">
            <v>13096805.000000004</v>
          </cell>
          <cell r="J300">
            <v>15</v>
          </cell>
        </row>
        <row r="547">
          <cell r="H547">
            <v>367920</v>
          </cell>
          <cell r="I547">
            <v>367920</v>
          </cell>
          <cell r="J547">
            <v>367920</v>
          </cell>
          <cell r="K547">
            <v>407799.89999999997</v>
          </cell>
          <cell r="L547">
            <v>463382.1</v>
          </cell>
          <cell r="M547">
            <v>527618.08500000008</v>
          </cell>
          <cell r="N547">
            <v>538832.70999999985</v>
          </cell>
          <cell r="O547">
            <v>572703.61499999999</v>
          </cell>
          <cell r="P547">
            <v>576683.57500000007</v>
          </cell>
          <cell r="Q547">
            <v>580503.30000000005</v>
          </cell>
          <cell r="R547">
            <v>580725.94999999995</v>
          </cell>
          <cell r="S547">
            <v>580975.97499999998</v>
          </cell>
          <cell r="T547">
            <v>581226</v>
          </cell>
          <cell r="U547">
            <v>581503.4</v>
          </cell>
          <cell r="V547">
            <v>581859.27500000002</v>
          </cell>
          <cell r="W547">
            <v>582215.15</v>
          </cell>
          <cell r="X547">
            <v>582215.15</v>
          </cell>
          <cell r="Y547">
            <v>582215.15</v>
          </cell>
          <cell r="Z547">
            <v>582215.15</v>
          </cell>
          <cell r="AA547">
            <v>582215.15</v>
          </cell>
          <cell r="AB547">
            <v>582215.15</v>
          </cell>
          <cell r="AC547">
            <v>582215.15</v>
          </cell>
          <cell r="AD547">
            <v>582215.15</v>
          </cell>
          <cell r="AE547">
            <v>582215.15</v>
          </cell>
          <cell r="AF547">
            <v>582215.15</v>
          </cell>
          <cell r="AG547">
            <v>582215.15</v>
          </cell>
          <cell r="AH547">
            <v>582215.15</v>
          </cell>
          <cell r="AI547">
            <v>582215.15</v>
          </cell>
          <cell r="AJ547">
            <v>582215.15</v>
          </cell>
          <cell r="AK547">
            <v>582215.15</v>
          </cell>
        </row>
        <row r="548">
          <cell r="H548">
            <v>352590</v>
          </cell>
          <cell r="I548">
            <v>352590</v>
          </cell>
          <cell r="J548">
            <v>352590</v>
          </cell>
          <cell r="K548">
            <v>397417.47499999998</v>
          </cell>
          <cell r="L548">
            <v>460786.95000000013</v>
          </cell>
          <cell r="M548">
            <v>522852.64499999996</v>
          </cell>
          <cell r="N548">
            <v>535459.01500000013</v>
          </cell>
          <cell r="O548">
            <v>569170.41500000004</v>
          </cell>
          <cell r="P548">
            <v>573184.68499999994</v>
          </cell>
          <cell r="Q548">
            <v>576920.82499999984</v>
          </cell>
          <cell r="R548">
            <v>577147.125</v>
          </cell>
          <cell r="S548">
            <v>577400.79999999993</v>
          </cell>
          <cell r="T548">
            <v>577678.20000000019</v>
          </cell>
          <cell r="U548">
            <v>577982.97500000009</v>
          </cell>
          <cell r="V548">
            <v>578315.12499999988</v>
          </cell>
          <cell r="W548">
            <v>578674.64999999991</v>
          </cell>
          <cell r="X548">
            <v>578674.64999999991</v>
          </cell>
          <cell r="Y548">
            <v>578674.64999999991</v>
          </cell>
          <cell r="Z548">
            <v>578674.64999999991</v>
          </cell>
          <cell r="AA548">
            <v>578674.64999999991</v>
          </cell>
          <cell r="AB548">
            <v>578674.64999999991</v>
          </cell>
          <cell r="AC548">
            <v>578674.64999999991</v>
          </cell>
          <cell r="AD548">
            <v>578674.64999999991</v>
          </cell>
          <cell r="AE548">
            <v>578674.64999999991</v>
          </cell>
          <cell r="AF548">
            <v>578674.64999999991</v>
          </cell>
          <cell r="AG548">
            <v>578674.64999999991</v>
          </cell>
          <cell r="AH548">
            <v>578674.64999999991</v>
          </cell>
          <cell r="AI548">
            <v>578674.64999999991</v>
          </cell>
          <cell r="AJ548">
            <v>578674.64999999991</v>
          </cell>
          <cell r="AK548">
            <v>578674.64999999991</v>
          </cell>
        </row>
        <row r="549">
          <cell r="H549">
            <v>325000</v>
          </cell>
          <cell r="I549">
            <v>325000</v>
          </cell>
          <cell r="J549">
            <v>325000</v>
          </cell>
          <cell r="K549">
            <v>339570</v>
          </cell>
          <cell r="L549">
            <v>368506.58</v>
          </cell>
          <cell r="M549">
            <v>378157.58</v>
          </cell>
          <cell r="N549">
            <v>378157.58</v>
          </cell>
          <cell r="O549">
            <v>378157.58</v>
          </cell>
          <cell r="P549">
            <v>378157.58</v>
          </cell>
          <cell r="Q549">
            <v>378157.58</v>
          </cell>
          <cell r="R549">
            <v>378157.58</v>
          </cell>
          <cell r="S549">
            <v>378157.58</v>
          </cell>
          <cell r="T549">
            <v>378157.58</v>
          </cell>
          <cell r="U549">
            <v>378157.58</v>
          </cell>
          <cell r="V549">
            <v>378157.58</v>
          </cell>
          <cell r="W549">
            <v>378157.58</v>
          </cell>
          <cell r="X549">
            <v>378157.58</v>
          </cell>
          <cell r="Y549">
            <v>378157.58</v>
          </cell>
          <cell r="Z549">
            <v>378157.58</v>
          </cell>
          <cell r="AA549">
            <v>378157.58</v>
          </cell>
          <cell r="AB549">
            <v>378157.58</v>
          </cell>
          <cell r="AC549">
            <v>378157.58</v>
          </cell>
          <cell r="AD549">
            <v>378157.58</v>
          </cell>
          <cell r="AE549">
            <v>378157.58</v>
          </cell>
          <cell r="AF549">
            <v>378157.58</v>
          </cell>
          <cell r="AG549">
            <v>378157.58</v>
          </cell>
          <cell r="AH549">
            <v>378157.58</v>
          </cell>
          <cell r="AI549">
            <v>378157.58</v>
          </cell>
          <cell r="AJ549">
            <v>378157.58</v>
          </cell>
          <cell r="AK549">
            <v>378157.58</v>
          </cell>
        </row>
        <row r="550">
          <cell r="H550">
            <v>344000</v>
          </cell>
          <cell r="I550">
            <v>344000</v>
          </cell>
          <cell r="J550">
            <v>344000</v>
          </cell>
          <cell r="K550">
            <v>353517</v>
          </cell>
          <cell r="L550">
            <v>374505.58</v>
          </cell>
          <cell r="M550">
            <v>387966.58</v>
          </cell>
          <cell r="N550">
            <v>387966.58</v>
          </cell>
          <cell r="O550">
            <v>387966.58</v>
          </cell>
          <cell r="P550">
            <v>387966.58</v>
          </cell>
          <cell r="Q550">
            <v>387966.58</v>
          </cell>
          <cell r="R550">
            <v>387966.58</v>
          </cell>
          <cell r="S550">
            <v>387966.58</v>
          </cell>
          <cell r="T550">
            <v>387966.58</v>
          </cell>
          <cell r="U550">
            <v>387966.58</v>
          </cell>
          <cell r="V550">
            <v>387966.58</v>
          </cell>
          <cell r="W550">
            <v>387966.58</v>
          </cell>
          <cell r="X550">
            <v>387966.58</v>
          </cell>
          <cell r="Y550">
            <v>387966.58</v>
          </cell>
          <cell r="Z550">
            <v>387966.58</v>
          </cell>
          <cell r="AA550">
            <v>387966.58</v>
          </cell>
          <cell r="AB550">
            <v>387966.58</v>
          </cell>
          <cell r="AC550">
            <v>387966.58</v>
          </cell>
          <cell r="AD550">
            <v>387966.58</v>
          </cell>
          <cell r="AE550">
            <v>387966.58</v>
          </cell>
          <cell r="AF550">
            <v>387966.58</v>
          </cell>
          <cell r="AG550">
            <v>387966.58</v>
          </cell>
          <cell r="AH550">
            <v>387966.58</v>
          </cell>
          <cell r="AI550">
            <v>387966.58</v>
          </cell>
          <cell r="AJ550">
            <v>387966.58</v>
          </cell>
          <cell r="AK550">
            <v>387966.58</v>
          </cell>
        </row>
        <row r="595">
          <cell r="H595">
            <v>0.38048657257861956</v>
          </cell>
          <cell r="I595">
            <v>0.38048657257861956</v>
          </cell>
          <cell r="J595">
            <v>0.34545360214705334</v>
          </cell>
          <cell r="K595">
            <v>0.33641069847061056</v>
          </cell>
          <cell r="L595">
            <v>0.37062768332564561</v>
          </cell>
          <cell r="M595">
            <v>0.37062768332564561</v>
          </cell>
          <cell r="N595">
            <v>0.37062768332564561</v>
          </cell>
          <cell r="O595">
            <v>0.37062768332564561</v>
          </cell>
          <cell r="P595">
            <v>0.37062768332564561</v>
          </cell>
          <cell r="Q595">
            <v>0.37062768332564561</v>
          </cell>
          <cell r="R595">
            <v>0.37062768332564561</v>
          </cell>
          <cell r="S595">
            <v>0.37062768332564561</v>
          </cell>
          <cell r="T595">
            <v>0.37062768332564561</v>
          </cell>
          <cell r="U595">
            <v>0.37062768332564561</v>
          </cell>
          <cell r="V595">
            <v>0.37062768332564561</v>
          </cell>
          <cell r="W595">
            <v>0.37062768332564561</v>
          </cell>
          <cell r="X595">
            <v>0.37062768332564561</v>
          </cell>
          <cell r="Y595">
            <v>0.37062768332564561</v>
          </cell>
          <cell r="Z595">
            <v>0.37062768332564561</v>
          </cell>
          <cell r="AA595">
            <v>0.37062768332564561</v>
          </cell>
          <cell r="AB595">
            <v>0.37062768332564561</v>
          </cell>
          <cell r="AC595">
            <v>0.37062768332564561</v>
          </cell>
          <cell r="AD595">
            <v>0.37062768332564561</v>
          </cell>
          <cell r="AE595">
            <v>0.37062768332564561</v>
          </cell>
          <cell r="AF595">
            <v>0.37062768332564561</v>
          </cell>
          <cell r="AG595">
            <v>0.37062768332564561</v>
          </cell>
          <cell r="AH595">
            <v>0.37062768332564561</v>
          </cell>
          <cell r="AI595">
            <v>0.37062768332564561</v>
          </cell>
          <cell r="AJ595">
            <v>0.37062768332564561</v>
          </cell>
          <cell r="AK595">
            <v>0.37062768332564561</v>
          </cell>
        </row>
        <row r="596">
          <cell r="H596">
            <v>0.61951340788208287</v>
          </cell>
          <cell r="I596">
            <v>0.61951340788208287</v>
          </cell>
          <cell r="J596">
            <v>0.65454638693957068</v>
          </cell>
          <cell r="K596">
            <v>0.66358929579237047</v>
          </cell>
          <cell r="L596">
            <v>0.62937231248963721</v>
          </cell>
          <cell r="M596">
            <v>0.62937231248963721</v>
          </cell>
          <cell r="N596">
            <v>0.62937231248963721</v>
          </cell>
          <cell r="O596">
            <v>0.62937231248963721</v>
          </cell>
          <cell r="P596">
            <v>0.62937231248963721</v>
          </cell>
          <cell r="Q596">
            <v>0.62937231248963721</v>
          </cell>
          <cell r="R596">
            <v>0.62937231248963721</v>
          </cell>
          <cell r="S596">
            <v>0.62937231248963721</v>
          </cell>
          <cell r="T596">
            <v>0.62937231248963721</v>
          </cell>
          <cell r="U596">
            <v>0.62937231248963721</v>
          </cell>
          <cell r="V596">
            <v>0.62937231248963721</v>
          </cell>
          <cell r="W596">
            <v>0.62937231248963721</v>
          </cell>
          <cell r="X596">
            <v>0.62937231248963721</v>
          </cell>
          <cell r="Y596">
            <v>0.62937231248963721</v>
          </cell>
          <cell r="Z596">
            <v>0.62937231248963721</v>
          </cell>
          <cell r="AA596">
            <v>0.62937231248963721</v>
          </cell>
          <cell r="AB596">
            <v>0.62937231248963721</v>
          </cell>
          <cell r="AC596">
            <v>0.62937231248963721</v>
          </cell>
          <cell r="AD596">
            <v>0.62937231248963721</v>
          </cell>
          <cell r="AE596">
            <v>0.62937231248963721</v>
          </cell>
          <cell r="AF596">
            <v>0.62937231248963721</v>
          </cell>
          <cell r="AG596">
            <v>0.62937231248963721</v>
          </cell>
          <cell r="AH596">
            <v>0.62937231248963721</v>
          </cell>
          <cell r="AI596">
            <v>0.62937231248963721</v>
          </cell>
          <cell r="AJ596">
            <v>0.62937231248963721</v>
          </cell>
          <cell r="AK596">
            <v>0.62937231248963721</v>
          </cell>
        </row>
      </sheetData>
      <sheetData sheetId="27" refreshError="1"/>
      <sheetData sheetId="28" refreshError="1">
        <row r="266">
          <cell r="B266" t="str">
            <v>admin</v>
          </cell>
        </row>
        <row r="267">
          <cell r="B267" t="str">
            <v>other</v>
          </cell>
        </row>
        <row r="268">
          <cell r="B268" t="str">
            <v>kemikaalid</v>
          </cell>
        </row>
        <row r="269">
          <cell r="B269" t="str">
            <v>heitvee saastetasu</v>
          </cell>
        </row>
        <row r="270">
          <cell r="B270" t="str">
            <v>veeressursi maks</v>
          </cell>
        </row>
        <row r="271">
          <cell r="B271" t="str">
            <v>tööjõukulud</v>
          </cell>
        </row>
        <row r="272">
          <cell r="B272" t="str">
            <v>hoolduskulud</v>
          </cell>
        </row>
        <row r="273">
          <cell r="B273" t="str">
            <v>elekter</v>
          </cell>
        </row>
        <row r="274">
          <cell r="B274" t="str">
            <v>muud</v>
          </cell>
        </row>
        <row r="275">
          <cell r="B275" t="str">
            <v>admin_DW</v>
          </cell>
        </row>
        <row r="276">
          <cell r="B276" t="str">
            <v>admin_WW</v>
          </cell>
        </row>
        <row r="277">
          <cell r="B277" t="str">
            <v>torustike_hooldus</v>
          </cell>
        </row>
        <row r="278">
          <cell r="B278" t="str">
            <v>masinad</v>
          </cell>
        </row>
        <row r="279">
          <cell r="B279" t="str">
            <v>masinad_DW</v>
          </cell>
        </row>
        <row r="280">
          <cell r="B280" t="str">
            <v>masinad_WW</v>
          </cell>
        </row>
      </sheetData>
      <sheetData sheetId="29" refreshError="1">
        <row r="1">
          <cell r="U1">
            <v>61</v>
          </cell>
          <cell r="V1">
            <v>136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417">
          <cell r="H417">
            <v>23629.64</v>
          </cell>
          <cell r="I417">
            <v>23629.64</v>
          </cell>
          <cell r="J417">
            <v>23629.64</v>
          </cell>
          <cell r="K417">
            <v>54349.64</v>
          </cell>
          <cell r="L417">
            <v>123469.64</v>
          </cell>
          <cell r="M417">
            <v>165709.64000000001</v>
          </cell>
          <cell r="N417">
            <v>165709.64000000001</v>
          </cell>
          <cell r="O417">
            <v>165709.64000000001</v>
          </cell>
          <cell r="P417">
            <v>165709.64000000001</v>
          </cell>
          <cell r="Q417">
            <v>165709.64000000001</v>
          </cell>
          <cell r="R417">
            <v>165709.64000000001</v>
          </cell>
          <cell r="S417">
            <v>165709.64000000001</v>
          </cell>
          <cell r="T417">
            <v>165709.64000000001</v>
          </cell>
          <cell r="U417">
            <v>165709.64000000001</v>
          </cell>
          <cell r="V417">
            <v>165709.64000000001</v>
          </cell>
          <cell r="W417">
            <v>165709.64000000001</v>
          </cell>
          <cell r="X417">
            <v>165709.64000000001</v>
          </cell>
          <cell r="Y417">
            <v>165709.64000000001</v>
          </cell>
          <cell r="Z417">
            <v>165709.64000000001</v>
          </cell>
          <cell r="AA417">
            <v>165709.64000000001</v>
          </cell>
          <cell r="AB417">
            <v>165709.64000000001</v>
          </cell>
          <cell r="AC417">
            <v>165709.64000000001</v>
          </cell>
          <cell r="AD417">
            <v>165709.64000000001</v>
          </cell>
          <cell r="AE417">
            <v>165709.64000000001</v>
          </cell>
          <cell r="AF417">
            <v>165709.64000000001</v>
          </cell>
          <cell r="AG417">
            <v>165709.64000000001</v>
          </cell>
          <cell r="AH417">
            <v>165709.64000000001</v>
          </cell>
          <cell r="AI417">
            <v>165709.64000000001</v>
          </cell>
          <cell r="AJ417">
            <v>165709.64000000001</v>
          </cell>
          <cell r="AK417">
            <v>165709.64000000001</v>
          </cell>
        </row>
        <row r="419">
          <cell r="H419">
            <v>3187400.6826620852</v>
          </cell>
          <cell r="I419">
            <v>3187400.6826620852</v>
          </cell>
          <cell r="J419">
            <v>3187400.6826620852</v>
          </cell>
          <cell r="K419">
            <v>3187400.6826620842</v>
          </cell>
          <cell r="L419">
            <v>3187400.6826620847</v>
          </cell>
          <cell r="M419">
            <v>3187400.6826620833</v>
          </cell>
          <cell r="N419">
            <v>3187400.6826620856</v>
          </cell>
          <cell r="O419">
            <v>3187400.6826620842</v>
          </cell>
          <cell r="P419">
            <v>3187400.6826620838</v>
          </cell>
          <cell r="Q419">
            <v>3187400.6826620852</v>
          </cell>
          <cell r="R419">
            <v>3187400.6826620847</v>
          </cell>
          <cell r="S419">
            <v>3187400.6826620847</v>
          </cell>
          <cell r="T419">
            <v>3187400.6826620852</v>
          </cell>
          <cell r="U419">
            <v>3187400.6826620847</v>
          </cell>
          <cell r="V419">
            <v>3187400.6826620856</v>
          </cell>
          <cell r="W419">
            <v>3187400.6826620847</v>
          </cell>
          <cell r="X419">
            <v>3187400.6826620847</v>
          </cell>
          <cell r="Y419">
            <v>3187400.6826620847</v>
          </cell>
          <cell r="Z419">
            <v>3187400.6826620847</v>
          </cell>
          <cell r="AA419">
            <v>3187400.6826620847</v>
          </cell>
          <cell r="AB419">
            <v>3187400.6826620847</v>
          </cell>
          <cell r="AC419">
            <v>3187400.6826620847</v>
          </cell>
          <cell r="AD419">
            <v>3187400.6826620847</v>
          </cell>
          <cell r="AE419">
            <v>3187400.6826620847</v>
          </cell>
          <cell r="AF419">
            <v>3187400.6826620847</v>
          </cell>
          <cell r="AG419">
            <v>3187400.6826620847</v>
          </cell>
          <cell r="AH419">
            <v>3187400.6826620847</v>
          </cell>
          <cell r="AI419">
            <v>3187400.6826620847</v>
          </cell>
          <cell r="AJ419">
            <v>3187400.6826620847</v>
          </cell>
          <cell r="AK419">
            <v>3187400.6826620847</v>
          </cell>
        </row>
        <row r="428">
          <cell r="H428">
            <v>614332.01791099308</v>
          </cell>
          <cell r="I428">
            <v>614332.01791099308</v>
          </cell>
          <cell r="J428">
            <v>614332.01791099308</v>
          </cell>
          <cell r="K428">
            <v>676732.01791099296</v>
          </cell>
          <cell r="L428">
            <v>817132.01791099308</v>
          </cell>
          <cell r="M428">
            <v>902932.01791099319</v>
          </cell>
          <cell r="N428">
            <v>902932.01791099319</v>
          </cell>
          <cell r="O428">
            <v>902932.01791099319</v>
          </cell>
          <cell r="P428">
            <v>902932.01791099296</v>
          </cell>
          <cell r="Q428">
            <v>902932.01791099319</v>
          </cell>
          <cell r="R428">
            <v>902932.01791099319</v>
          </cell>
          <cell r="S428">
            <v>902932.01791099319</v>
          </cell>
          <cell r="T428">
            <v>902932.01791099308</v>
          </cell>
          <cell r="U428">
            <v>902932.01791099296</v>
          </cell>
          <cell r="V428">
            <v>902932.01791099319</v>
          </cell>
          <cell r="W428">
            <v>902932.01791099296</v>
          </cell>
          <cell r="X428">
            <v>902932.01791099296</v>
          </cell>
          <cell r="Y428">
            <v>902932.01791099296</v>
          </cell>
          <cell r="Z428">
            <v>902932.01791099296</v>
          </cell>
          <cell r="AA428">
            <v>902932.01791099296</v>
          </cell>
          <cell r="AB428">
            <v>902932.01791099296</v>
          </cell>
          <cell r="AC428">
            <v>902932.01791099296</v>
          </cell>
          <cell r="AD428">
            <v>902932.01791099296</v>
          </cell>
          <cell r="AE428">
            <v>902932.01791099296</v>
          </cell>
          <cell r="AF428">
            <v>902932.01791099296</v>
          </cell>
          <cell r="AG428">
            <v>902932.01791099296</v>
          </cell>
          <cell r="AH428">
            <v>902932.01791099296</v>
          </cell>
          <cell r="AI428">
            <v>902932.01791099296</v>
          </cell>
          <cell r="AJ428">
            <v>902932.01791099296</v>
          </cell>
          <cell r="AK428">
            <v>902932.01791099296</v>
          </cell>
        </row>
        <row r="485">
          <cell r="H485">
            <v>3206262.5755922771</v>
          </cell>
          <cell r="I485">
            <v>3206262.5755922771</v>
          </cell>
          <cell r="J485">
            <v>3206262.5755922771</v>
          </cell>
          <cell r="K485">
            <v>3206262.5755922771</v>
          </cell>
          <cell r="L485">
            <v>3206262.5755922766</v>
          </cell>
          <cell r="M485">
            <v>3206262.5755922762</v>
          </cell>
          <cell r="N485">
            <v>3206262.5755922757</v>
          </cell>
          <cell r="O485">
            <v>3206262.5755922766</v>
          </cell>
          <cell r="P485">
            <v>3206262.5755922776</v>
          </cell>
          <cell r="Q485">
            <v>3206262.5755922776</v>
          </cell>
          <cell r="R485">
            <v>3206262.5755922757</v>
          </cell>
          <cell r="S485">
            <v>3206262.5755922776</v>
          </cell>
          <cell r="T485">
            <v>3206262.5755922757</v>
          </cell>
          <cell r="U485">
            <v>3206262.5755922762</v>
          </cell>
          <cell r="V485">
            <v>3206262.5755922771</v>
          </cell>
          <cell r="W485">
            <v>3206262.5755922771</v>
          </cell>
          <cell r="X485">
            <v>3206262.5755922771</v>
          </cell>
          <cell r="Y485">
            <v>3206262.5755922771</v>
          </cell>
          <cell r="Z485">
            <v>3206262.5755922771</v>
          </cell>
          <cell r="AA485">
            <v>3206262.5755922771</v>
          </cell>
          <cell r="AB485">
            <v>3206262.5755922771</v>
          </cell>
          <cell r="AC485">
            <v>3206262.5755922771</v>
          </cell>
          <cell r="AD485">
            <v>3206262.5755922771</v>
          </cell>
          <cell r="AE485">
            <v>3206262.5755922771</v>
          </cell>
          <cell r="AF485">
            <v>3206262.5755922771</v>
          </cell>
          <cell r="AG485">
            <v>3206262.5755922771</v>
          </cell>
          <cell r="AH485">
            <v>3206262.5755922771</v>
          </cell>
          <cell r="AI485">
            <v>3206262.5755922771</v>
          </cell>
          <cell r="AJ485">
            <v>3206262.5755922771</v>
          </cell>
          <cell r="AK485">
            <v>3206262.5755922771</v>
          </cell>
        </row>
        <row r="489">
          <cell r="H489">
            <v>761486.09290240426</v>
          </cell>
          <cell r="I489">
            <v>761486.09290240426</v>
          </cell>
          <cell r="J489">
            <v>761486.09290240426</v>
          </cell>
          <cell r="K489">
            <v>988286.09290240414</v>
          </cell>
          <cell r="L489">
            <v>1306286.0929024043</v>
          </cell>
          <cell r="M489">
            <v>1455086.0929024045</v>
          </cell>
          <cell r="N489">
            <v>1455086.092902404</v>
          </cell>
          <cell r="O489">
            <v>1455086.0929024043</v>
          </cell>
          <cell r="P489">
            <v>1455086.0929024047</v>
          </cell>
          <cell r="Q489">
            <v>1455086.092902404</v>
          </cell>
          <cell r="R489">
            <v>1455086.092902404</v>
          </cell>
          <cell r="S489">
            <v>1455086.0929024045</v>
          </cell>
          <cell r="T489">
            <v>1455086.0929024045</v>
          </cell>
          <cell r="U489">
            <v>1455086.0929024043</v>
          </cell>
          <cell r="V489">
            <v>1455086.0929024047</v>
          </cell>
          <cell r="W489">
            <v>1455086.0929024038</v>
          </cell>
          <cell r="X489">
            <v>1455086.0929024038</v>
          </cell>
          <cell r="Y489">
            <v>1455086.0929024038</v>
          </cell>
          <cell r="Z489">
            <v>1455086.0929024038</v>
          </cell>
          <cell r="AA489">
            <v>1455086.0929024038</v>
          </cell>
          <cell r="AB489">
            <v>1455086.0929024038</v>
          </cell>
          <cell r="AC489">
            <v>1455086.0929024038</v>
          </cell>
          <cell r="AD489">
            <v>1455086.0929024038</v>
          </cell>
          <cell r="AE489">
            <v>1455086.0929024038</v>
          </cell>
          <cell r="AF489">
            <v>1455086.0929024038</v>
          </cell>
          <cell r="AG489">
            <v>1455086.0929024038</v>
          </cell>
          <cell r="AH489">
            <v>1455086.0929024038</v>
          </cell>
          <cell r="AI489">
            <v>1455086.0929024038</v>
          </cell>
          <cell r="AJ489">
            <v>1455086.0929024038</v>
          </cell>
          <cell r="AK489">
            <v>1455086.0929024038</v>
          </cell>
        </row>
        <row r="1021">
          <cell r="G1021">
            <v>15</v>
          </cell>
        </row>
        <row r="1034">
          <cell r="G1034">
            <v>13096805.000000004</v>
          </cell>
        </row>
        <row r="1257">
          <cell r="H1257">
            <v>0</v>
          </cell>
          <cell r="I1257">
            <v>1</v>
          </cell>
          <cell r="J1257">
            <v>1</v>
          </cell>
          <cell r="K1257">
            <v>1</v>
          </cell>
          <cell r="L1257">
            <v>1</v>
          </cell>
          <cell r="M1257">
            <v>1</v>
          </cell>
          <cell r="N1257">
            <v>1</v>
          </cell>
          <cell r="O1257">
            <v>1</v>
          </cell>
          <cell r="P1257">
            <v>1</v>
          </cell>
          <cell r="Q1257">
            <v>1</v>
          </cell>
          <cell r="R1257">
            <v>1</v>
          </cell>
          <cell r="S1257">
            <v>1</v>
          </cell>
          <cell r="T1257">
            <v>1</v>
          </cell>
          <cell r="U1257">
            <v>1</v>
          </cell>
          <cell r="V1257">
            <v>1</v>
          </cell>
          <cell r="W1257">
            <v>1</v>
          </cell>
          <cell r="X1257">
            <v>1</v>
          </cell>
          <cell r="Y1257">
            <v>1</v>
          </cell>
          <cell r="Z1257">
            <v>1</v>
          </cell>
          <cell r="AA1257">
            <v>1</v>
          </cell>
          <cell r="AB1257">
            <v>1</v>
          </cell>
          <cell r="AC1257">
            <v>1</v>
          </cell>
          <cell r="AD1257">
            <v>1</v>
          </cell>
          <cell r="AE1257">
            <v>1</v>
          </cell>
          <cell r="AF1257">
            <v>1</v>
          </cell>
          <cell r="AG1257">
            <v>1</v>
          </cell>
          <cell r="AH1257">
            <v>1</v>
          </cell>
          <cell r="AI1257">
            <v>1</v>
          </cell>
          <cell r="AJ1257">
            <v>1</v>
          </cell>
          <cell r="AK1257">
            <v>1</v>
          </cell>
        </row>
        <row r="1258">
          <cell r="H1258">
            <v>712885.91385860438</v>
          </cell>
          <cell r="I1258">
            <v>712885.91385860438</v>
          </cell>
          <cell r="J1258">
            <v>712885.91385860438</v>
          </cell>
          <cell r="K1258">
            <v>712885.91385860438</v>
          </cell>
          <cell r="L1258">
            <v>712885.91385860427</v>
          </cell>
          <cell r="M1258">
            <v>712885.91385860427</v>
          </cell>
          <cell r="N1258">
            <v>712885.9138586045</v>
          </cell>
          <cell r="O1258">
            <v>712885.91385860438</v>
          </cell>
          <cell r="P1258">
            <v>712885.91385860438</v>
          </cell>
          <cell r="Q1258">
            <v>712885.91385860415</v>
          </cell>
          <cell r="R1258">
            <v>712885.91385860438</v>
          </cell>
          <cell r="S1258">
            <v>712885.91385860438</v>
          </cell>
          <cell r="T1258">
            <v>712885.91385860438</v>
          </cell>
          <cell r="U1258">
            <v>712885.91385860427</v>
          </cell>
          <cell r="V1258">
            <v>712885.9138586045</v>
          </cell>
          <cell r="W1258">
            <v>712885.9138586045</v>
          </cell>
          <cell r="X1258">
            <v>712885.9138586045</v>
          </cell>
          <cell r="Y1258">
            <v>712885.9138586045</v>
          </cell>
          <cell r="Z1258">
            <v>712885.9138586045</v>
          </cell>
          <cell r="AA1258">
            <v>712885.9138586045</v>
          </cell>
          <cell r="AB1258">
            <v>712885.9138586045</v>
          </cell>
          <cell r="AC1258">
            <v>712885.9138586045</v>
          </cell>
          <cell r="AD1258">
            <v>712885.9138586045</v>
          </cell>
          <cell r="AE1258">
            <v>712885.9138586045</v>
          </cell>
          <cell r="AF1258">
            <v>712885.9138586045</v>
          </cell>
          <cell r="AG1258">
            <v>712885.9138586045</v>
          </cell>
          <cell r="AH1258">
            <v>712885.9138586045</v>
          </cell>
          <cell r="AI1258">
            <v>712885.9138586045</v>
          </cell>
          <cell r="AJ1258">
            <v>712885.9138586045</v>
          </cell>
          <cell r="AK1258">
            <v>712885.9138586045</v>
          </cell>
        </row>
        <row r="1259">
          <cell r="H1259">
            <v>0</v>
          </cell>
          <cell r="I1259">
            <v>712885.91385860438</v>
          </cell>
          <cell r="J1259">
            <v>712885.91385860438</v>
          </cell>
          <cell r="K1259">
            <v>712885.91385860438</v>
          </cell>
          <cell r="L1259">
            <v>712885.91385860427</v>
          </cell>
          <cell r="M1259">
            <v>712885.91385860427</v>
          </cell>
          <cell r="N1259">
            <v>712885.9138586045</v>
          </cell>
          <cell r="O1259">
            <v>712885.91385860438</v>
          </cell>
          <cell r="P1259">
            <v>712885.91385860438</v>
          </cell>
          <cell r="Q1259">
            <v>712885.91385860415</v>
          </cell>
          <cell r="R1259">
            <v>712885.91385860438</v>
          </cell>
          <cell r="S1259">
            <v>712885.91385860438</v>
          </cell>
          <cell r="T1259">
            <v>712885.91385860438</v>
          </cell>
          <cell r="U1259">
            <v>712885.91385860427</v>
          </cell>
          <cell r="V1259">
            <v>712885.9138586045</v>
          </cell>
          <cell r="W1259">
            <v>712885.9138586045</v>
          </cell>
          <cell r="X1259">
            <v>712885.9138586045</v>
          </cell>
          <cell r="Y1259">
            <v>712885.9138586045</v>
          </cell>
          <cell r="Z1259">
            <v>712885.9138586045</v>
          </cell>
          <cell r="AA1259">
            <v>712885.9138586045</v>
          </cell>
          <cell r="AB1259">
            <v>712885.9138586045</v>
          </cell>
          <cell r="AC1259">
            <v>712885.9138586045</v>
          </cell>
          <cell r="AD1259">
            <v>712885.9138586045</v>
          </cell>
          <cell r="AE1259">
            <v>712885.9138586045</v>
          </cell>
          <cell r="AF1259">
            <v>712885.9138586045</v>
          </cell>
          <cell r="AG1259">
            <v>712885.9138586045</v>
          </cell>
          <cell r="AH1259">
            <v>712885.9138586045</v>
          </cell>
          <cell r="AI1259">
            <v>712885.9138586045</v>
          </cell>
          <cell r="AJ1259">
            <v>712885.9138586045</v>
          </cell>
          <cell r="AK1259">
            <v>712885.9138586045</v>
          </cell>
        </row>
        <row r="1260">
          <cell r="H1260">
            <v>0</v>
          </cell>
          <cell r="I1260">
            <v>774019.44540154887</v>
          </cell>
          <cell r="J1260">
            <v>806528.26210841397</v>
          </cell>
          <cell r="K1260">
            <v>832337.16649588337</v>
          </cell>
          <cell r="L1260">
            <v>858139.61865725543</v>
          </cell>
          <cell r="M1260">
            <v>879593.10912368668</v>
          </cell>
          <cell r="N1260">
            <v>901582.93685177912</v>
          </cell>
          <cell r="O1260">
            <v>924122.51027307333</v>
          </cell>
          <cell r="P1260">
            <v>947225.57302989997</v>
          </cell>
          <cell r="Q1260">
            <v>970906.21235564712</v>
          </cell>
          <cell r="R1260">
            <v>990324.33660276048</v>
          </cell>
          <cell r="S1260">
            <v>1010130.8233348157</v>
          </cell>
          <cell r="T1260">
            <v>1030333.4398015121</v>
          </cell>
          <cell r="U1260">
            <v>1050940.1085975422</v>
          </cell>
          <cell r="V1260">
            <v>1071958.9107694933</v>
          </cell>
          <cell r="W1260">
            <v>1093398.0889848832</v>
          </cell>
          <cell r="X1260">
            <v>1115266.0507645807</v>
          </cell>
          <cell r="Y1260">
            <v>1137571.3717798723</v>
          </cell>
          <cell r="Z1260">
            <v>1160322.7992154697</v>
          </cell>
          <cell r="AA1260">
            <v>1183529.2551997791</v>
          </cell>
          <cell r="AB1260">
            <v>1207199.8403037747</v>
          </cell>
          <cell r="AC1260">
            <v>1231343.8371098503</v>
          </cell>
          <cell r="AD1260">
            <v>1255970.7138520472</v>
          </cell>
          <cell r="AE1260">
            <v>1281090.1281290881</v>
          </cell>
          <cell r="AF1260">
            <v>1306711.9306916699</v>
          </cell>
          <cell r="AG1260">
            <v>1332846.1693055034</v>
          </cell>
          <cell r="AH1260">
            <v>1359503.0926916134</v>
          </cell>
          <cell r="AI1260">
            <v>1386693.1545454457</v>
          </cell>
          <cell r="AJ1260">
            <v>1414427.0176363545</v>
          </cell>
          <cell r="AK1260">
            <v>1442715.5579890818</v>
          </cell>
        </row>
        <row r="1262">
          <cell r="H1262">
            <v>1269304.5167634054</v>
          </cell>
          <cell r="I1262">
            <v>1269304.5167634054</v>
          </cell>
          <cell r="J1262">
            <v>1269304.5167634054</v>
          </cell>
          <cell r="K1262">
            <v>1269304.5167634056</v>
          </cell>
          <cell r="L1262">
            <v>1269304.5167634054</v>
          </cell>
          <cell r="M1262">
            <v>1269304.5167634054</v>
          </cell>
          <cell r="N1262">
            <v>1269304.5167634054</v>
          </cell>
          <cell r="O1262">
            <v>1269304.5167634054</v>
          </cell>
          <cell r="P1262">
            <v>1269304.5167634056</v>
          </cell>
          <cell r="Q1262">
            <v>1269304.5167634054</v>
          </cell>
          <cell r="R1262">
            <v>1269304.5167634056</v>
          </cell>
          <cell r="S1262">
            <v>1269304.5167634059</v>
          </cell>
          <cell r="T1262">
            <v>1269304.5167634052</v>
          </cell>
          <cell r="U1262">
            <v>1269304.5167634052</v>
          </cell>
          <cell r="V1262">
            <v>1269304.5167634052</v>
          </cell>
          <cell r="W1262">
            <v>1269304.5167634054</v>
          </cell>
          <cell r="X1262">
            <v>1269304.5167634054</v>
          </cell>
          <cell r="Y1262">
            <v>1269304.5167634054</v>
          </cell>
          <cell r="Z1262">
            <v>1269304.5167634054</v>
          </cell>
          <cell r="AA1262">
            <v>1269304.5167634054</v>
          </cell>
          <cell r="AB1262">
            <v>1269304.5167634054</v>
          </cell>
          <cell r="AC1262">
            <v>1269304.5167634054</v>
          </cell>
          <cell r="AD1262">
            <v>1269304.5167634054</v>
          </cell>
          <cell r="AE1262">
            <v>1269304.5167634054</v>
          </cell>
          <cell r="AF1262">
            <v>1269304.5167634054</v>
          </cell>
          <cell r="AG1262">
            <v>1269304.5167634054</v>
          </cell>
          <cell r="AH1262">
            <v>1269304.5167634054</v>
          </cell>
          <cell r="AI1262">
            <v>1269304.5167634054</v>
          </cell>
          <cell r="AJ1262">
            <v>1269304.5167634054</v>
          </cell>
          <cell r="AK1262">
            <v>1269304.5167634054</v>
          </cell>
        </row>
        <row r="1263">
          <cell r="H1263">
            <v>0</v>
          </cell>
          <cell r="I1263">
            <v>1269304.5167634054</v>
          </cell>
          <cell r="J1263">
            <v>1269304.5167634054</v>
          </cell>
          <cell r="K1263">
            <v>1269304.5167634056</v>
          </cell>
          <cell r="L1263">
            <v>1269304.5167634054</v>
          </cell>
          <cell r="M1263">
            <v>1269304.5167634054</v>
          </cell>
          <cell r="N1263">
            <v>1269304.5167634054</v>
          </cell>
          <cell r="O1263">
            <v>1269304.5167634054</v>
          </cell>
          <cell r="P1263">
            <v>1269304.5167634056</v>
          </cell>
          <cell r="Q1263">
            <v>1269304.5167634054</v>
          </cell>
          <cell r="R1263">
            <v>1269304.5167634056</v>
          </cell>
          <cell r="S1263">
            <v>1269304.5167634059</v>
          </cell>
          <cell r="T1263">
            <v>1269304.5167634052</v>
          </cell>
          <cell r="U1263">
            <v>1269304.5167634052</v>
          </cell>
          <cell r="V1263">
            <v>1269304.5167634052</v>
          </cell>
          <cell r="W1263">
            <v>1269304.5167634054</v>
          </cell>
          <cell r="X1263">
            <v>1269304.5167634054</v>
          </cell>
          <cell r="Y1263">
            <v>1269304.5167634054</v>
          </cell>
          <cell r="Z1263">
            <v>1269304.5167634054</v>
          </cell>
          <cell r="AA1263">
            <v>1269304.5167634054</v>
          </cell>
          <cell r="AB1263">
            <v>1269304.5167634054</v>
          </cell>
          <cell r="AC1263">
            <v>1269304.5167634054</v>
          </cell>
          <cell r="AD1263">
            <v>1269304.5167634054</v>
          </cell>
          <cell r="AE1263">
            <v>1269304.5167634054</v>
          </cell>
          <cell r="AF1263">
            <v>1269304.5167634054</v>
          </cell>
          <cell r="AG1263">
            <v>1269304.5167634054</v>
          </cell>
          <cell r="AH1263">
            <v>1269304.5167634054</v>
          </cell>
          <cell r="AI1263">
            <v>1269304.5167634054</v>
          </cell>
          <cell r="AJ1263">
            <v>1269304.5167634054</v>
          </cell>
          <cell r="AK1263">
            <v>1269304.5167634054</v>
          </cell>
        </row>
        <row r="1264">
          <cell r="H1264">
            <v>0</v>
          </cell>
          <cell r="I1264">
            <v>1378153.725598451</v>
          </cell>
          <cell r="J1264">
            <v>1436036.1820735862</v>
          </cell>
          <cell r="K1264">
            <v>1481989.3398999413</v>
          </cell>
          <cell r="L1264">
            <v>1527931.009436839</v>
          </cell>
          <cell r="M1264">
            <v>1566129.2846727597</v>
          </cell>
          <cell r="N1264">
            <v>1605282.5167895784</v>
          </cell>
          <cell r="O1264">
            <v>1645414.5797093178</v>
          </cell>
          <cell r="P1264">
            <v>1686549.9442020508</v>
          </cell>
          <cell r="Q1264">
            <v>1728713.6928071016</v>
          </cell>
          <cell r="R1264">
            <v>1763287.9666632442</v>
          </cell>
          <cell r="S1264">
            <v>1798553.7259965094</v>
          </cell>
          <cell r="T1264">
            <v>1834524.8005164384</v>
          </cell>
          <cell r="U1264">
            <v>1871215.2965267673</v>
          </cell>
          <cell r="V1264">
            <v>1908639.6024573026</v>
          </cell>
          <cell r="W1264">
            <v>1946812.3945064491</v>
          </cell>
          <cell r="X1264">
            <v>1985748.6423965781</v>
          </cell>
          <cell r="Y1264">
            <v>2025463.6152445094</v>
          </cell>
          <cell r="Z1264">
            <v>2065972.8875493996</v>
          </cell>
          <cell r="AA1264">
            <v>2107292.3453003876</v>
          </cell>
          <cell r="AB1264">
            <v>2149438.1922063953</v>
          </cell>
          <cell r="AC1264">
            <v>2192426.9560505231</v>
          </cell>
          <cell r="AD1264">
            <v>2236275.4951715334</v>
          </cell>
          <cell r="AE1264">
            <v>2281001.0050749644</v>
          </cell>
          <cell r="AF1264">
            <v>2326621.0251764636</v>
          </cell>
          <cell r="AG1264">
            <v>2373153.4456799929</v>
          </cell>
          <cell r="AH1264">
            <v>2420616.5145935928</v>
          </cell>
          <cell r="AI1264">
            <v>2469028.8448854648</v>
          </cell>
          <cell r="AJ1264">
            <v>2518409.4217831739</v>
          </cell>
          <cell r="AK1264">
            <v>2568777.6102188379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essaare"/>
      <sheetName val="Kaarma"/>
      <sheetName val="Kihelkonna"/>
      <sheetName val="Kärla"/>
      <sheetName val="Leisi"/>
      <sheetName val="Lümanda"/>
      <sheetName val="Muhu"/>
      <sheetName val="Mustjala"/>
      <sheetName val="Orissaare"/>
      <sheetName val="Pihtla"/>
      <sheetName val="Pöide"/>
      <sheetName val="Ruhnu"/>
      <sheetName val="Salme"/>
      <sheetName val="Valjala"/>
      <sheetName val="baseline"/>
      <sheetName val="liitujad"/>
      <sheetName val=" "/>
      <sheetName val="BookVOpening2"/>
      <sheetName val="bvo_linn"/>
      <sheetName val="KOOND"/>
      <sheetName val="uhikhinnad"/>
      <sheetName val="lisainvest"/>
      <sheetName val="finantssisendid"/>
      <sheetName val="jaotus"/>
      <sheetName val="hinnad"/>
      <sheetName val="OH"/>
      <sheetName val="Inputs"/>
      <sheetName val="balance_sheet"/>
      <sheetName val="struktuur"/>
      <sheetName val="vorm"/>
      <sheetName val="PandL"/>
      <sheetName val="Assumptions and Results"/>
      <sheetName val="LVIRUsisend"/>
      <sheetName val="muud tabelid"/>
      <sheetName val="data"/>
      <sheetName val="Workings"/>
      <sheetName val="grantrate"/>
      <sheetName val="projekti tulu-kulu analüüs"/>
      <sheetName val="projekti grantrate2"/>
      <sheetName val="CF "/>
      <sheetName val="ESTcharts"/>
      <sheetName val="notes"/>
      <sheetName val="benef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">
          <cell r="AV1">
            <v>1200</v>
          </cell>
          <cell r="AZ1">
            <v>1.3179362506753107</v>
          </cell>
          <cell r="BD1">
            <v>600</v>
          </cell>
        </row>
        <row r="2">
          <cell r="AV2">
            <v>1.3179362999999999</v>
          </cell>
          <cell r="AZ2">
            <v>3.2</v>
          </cell>
        </row>
      </sheetData>
      <sheetData sheetId="22" refreshError="1"/>
      <sheetData sheetId="23" refreshError="1"/>
      <sheetData sheetId="24" refreshError="1">
        <row r="5">
          <cell r="A5" t="b">
            <v>1</v>
          </cell>
        </row>
      </sheetData>
      <sheetData sheetId="25" refreshError="1"/>
      <sheetData sheetId="26" refreshError="1">
        <row r="182">
          <cell r="H182">
            <v>23629.64</v>
          </cell>
          <cell r="I182">
            <v>23629.64</v>
          </cell>
          <cell r="J182">
            <v>23629.64</v>
          </cell>
          <cell r="K182">
            <v>54349.64</v>
          </cell>
          <cell r="L182">
            <v>123469.64</v>
          </cell>
          <cell r="M182">
            <v>165709.64000000001</v>
          </cell>
          <cell r="N182">
            <v>165709.64000000001</v>
          </cell>
          <cell r="O182">
            <v>165709.64000000001</v>
          </cell>
          <cell r="P182">
            <v>165709.64000000001</v>
          </cell>
          <cell r="Q182">
            <v>165709.64000000001</v>
          </cell>
          <cell r="R182">
            <v>165709.64000000001</v>
          </cell>
          <cell r="S182">
            <v>165709.64000000001</v>
          </cell>
          <cell r="T182">
            <v>165709.64000000001</v>
          </cell>
          <cell r="U182">
            <v>165709.64000000001</v>
          </cell>
          <cell r="V182">
            <v>165709.64000000001</v>
          </cell>
          <cell r="W182">
            <v>165709.64000000001</v>
          </cell>
          <cell r="X182">
            <v>165709.64000000001</v>
          </cell>
          <cell r="Y182">
            <v>165709.64000000001</v>
          </cell>
          <cell r="Z182">
            <v>165709.64000000001</v>
          </cell>
          <cell r="AA182">
            <v>165709.64000000001</v>
          </cell>
          <cell r="AB182">
            <v>165709.64000000001</v>
          </cell>
          <cell r="AC182">
            <v>165709.64000000001</v>
          </cell>
          <cell r="AD182">
            <v>165709.64000000001</v>
          </cell>
          <cell r="AE182">
            <v>165709.64000000001</v>
          </cell>
          <cell r="AF182">
            <v>165709.64000000001</v>
          </cell>
          <cell r="AG182">
            <v>165709.64000000001</v>
          </cell>
          <cell r="AH182">
            <v>165709.64000000001</v>
          </cell>
          <cell r="AI182">
            <v>165709.64000000001</v>
          </cell>
          <cell r="AJ182">
            <v>165709.64000000001</v>
          </cell>
          <cell r="AK182">
            <v>165709.64000000001</v>
          </cell>
        </row>
        <row r="193">
          <cell r="H193">
            <v>156500</v>
          </cell>
          <cell r="I193">
            <v>156500</v>
          </cell>
          <cell r="J193">
            <v>156500</v>
          </cell>
          <cell r="K193">
            <v>207800</v>
          </cell>
          <cell r="L193">
            <v>269500</v>
          </cell>
          <cell r="M193">
            <v>307500</v>
          </cell>
          <cell r="N193">
            <v>307500</v>
          </cell>
          <cell r="O193">
            <v>307500</v>
          </cell>
          <cell r="P193">
            <v>307500</v>
          </cell>
          <cell r="Q193">
            <v>307500</v>
          </cell>
          <cell r="R193">
            <v>307500</v>
          </cell>
          <cell r="S193">
            <v>307500</v>
          </cell>
          <cell r="T193">
            <v>307500</v>
          </cell>
          <cell r="U193">
            <v>307500</v>
          </cell>
          <cell r="V193">
            <v>307500</v>
          </cell>
          <cell r="W193">
            <v>307500</v>
          </cell>
          <cell r="X193">
            <v>307500</v>
          </cell>
          <cell r="Y193">
            <v>307500</v>
          </cell>
          <cell r="Z193">
            <v>307500</v>
          </cell>
          <cell r="AA193">
            <v>307500</v>
          </cell>
          <cell r="AB193">
            <v>307500</v>
          </cell>
          <cell r="AC193">
            <v>307500</v>
          </cell>
          <cell r="AD193">
            <v>307500</v>
          </cell>
          <cell r="AE193">
            <v>307500</v>
          </cell>
          <cell r="AF193">
            <v>307500</v>
          </cell>
          <cell r="AG193">
            <v>307500</v>
          </cell>
          <cell r="AH193">
            <v>307500</v>
          </cell>
          <cell r="AI193">
            <v>307500</v>
          </cell>
          <cell r="AJ193">
            <v>307500</v>
          </cell>
          <cell r="AK193">
            <v>307500</v>
          </cell>
        </row>
        <row r="194">
          <cell r="H194">
            <v>3187400.6826620852</v>
          </cell>
          <cell r="I194">
            <v>3187400.6826620852</v>
          </cell>
          <cell r="J194">
            <v>3187400.6826620852</v>
          </cell>
          <cell r="K194">
            <v>3187400.6826620842</v>
          </cell>
          <cell r="L194">
            <v>3187400.6826620847</v>
          </cell>
          <cell r="M194">
            <v>3187400.6826620833</v>
          </cell>
          <cell r="N194">
            <v>3187400.6826620856</v>
          </cell>
          <cell r="O194">
            <v>3187400.6826620842</v>
          </cell>
          <cell r="P194">
            <v>3187400.6826620838</v>
          </cell>
          <cell r="Q194">
            <v>3187400.6826620852</v>
          </cell>
          <cell r="R194">
            <v>3187400.6826620847</v>
          </cell>
          <cell r="S194">
            <v>3187400.6826620847</v>
          </cell>
          <cell r="T194">
            <v>3187400.6826620852</v>
          </cell>
          <cell r="U194">
            <v>3187400.6826620847</v>
          </cell>
          <cell r="V194">
            <v>3187400.6826620856</v>
          </cell>
          <cell r="W194">
            <v>3187400.6826620847</v>
          </cell>
          <cell r="X194">
            <v>3187400.6826620847</v>
          </cell>
          <cell r="Y194">
            <v>3187400.6826620847</v>
          </cell>
          <cell r="Z194">
            <v>3187400.6826620847</v>
          </cell>
          <cell r="AA194">
            <v>3187400.6826620847</v>
          </cell>
          <cell r="AB194">
            <v>3187400.6826620847</v>
          </cell>
          <cell r="AC194">
            <v>3187400.6826620847</v>
          </cell>
          <cell r="AD194">
            <v>3187400.6826620847</v>
          </cell>
          <cell r="AE194">
            <v>3187400.6826620847</v>
          </cell>
          <cell r="AF194">
            <v>3187400.6826620847</v>
          </cell>
          <cell r="AG194">
            <v>3187400.6826620847</v>
          </cell>
          <cell r="AH194">
            <v>3187400.6826620847</v>
          </cell>
          <cell r="AI194">
            <v>3187400.6826620847</v>
          </cell>
          <cell r="AJ194">
            <v>3187400.6826620847</v>
          </cell>
          <cell r="AK194">
            <v>3187400.6826620847</v>
          </cell>
        </row>
        <row r="198">
          <cell r="H198">
            <v>614332.01791099308</v>
          </cell>
          <cell r="I198">
            <v>614332.01791099308</v>
          </cell>
          <cell r="J198">
            <v>614332.01791099308</v>
          </cell>
          <cell r="K198">
            <v>676732.01791099296</v>
          </cell>
          <cell r="L198">
            <v>817132.01791099308</v>
          </cell>
          <cell r="M198">
            <v>902932.01791099319</v>
          </cell>
          <cell r="N198">
            <v>902932.01791099319</v>
          </cell>
          <cell r="O198">
            <v>902932.01791099319</v>
          </cell>
          <cell r="P198">
            <v>902932.01791099296</v>
          </cell>
          <cell r="Q198">
            <v>902932.01791099319</v>
          </cell>
          <cell r="R198">
            <v>902932.01791099319</v>
          </cell>
          <cell r="S198">
            <v>902932.01791099319</v>
          </cell>
          <cell r="T198">
            <v>902932.01791099308</v>
          </cell>
          <cell r="U198">
            <v>902932.01791099296</v>
          </cell>
          <cell r="V198">
            <v>902932.01791099319</v>
          </cell>
          <cell r="W198">
            <v>902932.01791099296</v>
          </cell>
          <cell r="X198">
            <v>902932.01791099296</v>
          </cell>
          <cell r="Y198">
            <v>902932.01791099296</v>
          </cell>
          <cell r="Z198">
            <v>902932.01791099296</v>
          </cell>
          <cell r="AA198">
            <v>902932.01791099296</v>
          </cell>
          <cell r="AB198">
            <v>902932.01791099296</v>
          </cell>
          <cell r="AC198">
            <v>902932.01791099296</v>
          </cell>
          <cell r="AD198">
            <v>902932.01791099296</v>
          </cell>
          <cell r="AE198">
            <v>902932.01791099296</v>
          </cell>
          <cell r="AF198">
            <v>902932.01791099296</v>
          </cell>
          <cell r="AG198">
            <v>902932.01791099296</v>
          </cell>
          <cell r="AH198">
            <v>902932.01791099296</v>
          </cell>
          <cell r="AI198">
            <v>902932.01791099296</v>
          </cell>
          <cell r="AJ198">
            <v>902932.01791099296</v>
          </cell>
          <cell r="AK198">
            <v>902932.01791099296</v>
          </cell>
        </row>
        <row r="213">
          <cell r="H213">
            <v>712885.91385860438</v>
          </cell>
          <cell r="I213">
            <v>712885.91385860438</v>
          </cell>
          <cell r="J213">
            <v>712885.91385860438</v>
          </cell>
          <cell r="K213">
            <v>712885.91385860438</v>
          </cell>
          <cell r="L213">
            <v>712885.91385860427</v>
          </cell>
          <cell r="M213">
            <v>712885.91385860427</v>
          </cell>
          <cell r="N213">
            <v>712885.9138586045</v>
          </cell>
          <cell r="O213">
            <v>712885.91385860438</v>
          </cell>
          <cell r="P213">
            <v>712885.91385860438</v>
          </cell>
          <cell r="Q213">
            <v>712885.91385860415</v>
          </cell>
          <cell r="R213">
            <v>712885.91385860438</v>
          </cell>
          <cell r="S213">
            <v>712885.91385860438</v>
          </cell>
          <cell r="T213">
            <v>712885.91385860438</v>
          </cell>
          <cell r="U213">
            <v>712885.91385860427</v>
          </cell>
          <cell r="V213">
            <v>712885.9138586045</v>
          </cell>
          <cell r="W213">
            <v>712885.9138586045</v>
          </cell>
          <cell r="X213">
            <v>712885.9138586045</v>
          </cell>
          <cell r="Y213">
            <v>712885.9138586045</v>
          </cell>
          <cell r="Z213">
            <v>712885.9138586045</v>
          </cell>
          <cell r="AA213">
            <v>712885.9138586045</v>
          </cell>
          <cell r="AB213">
            <v>712885.9138586045</v>
          </cell>
          <cell r="AC213">
            <v>712885.9138586045</v>
          </cell>
          <cell r="AD213">
            <v>712885.9138586045</v>
          </cell>
          <cell r="AE213">
            <v>712885.9138586045</v>
          </cell>
          <cell r="AF213">
            <v>712885.9138586045</v>
          </cell>
          <cell r="AG213">
            <v>712885.9138586045</v>
          </cell>
          <cell r="AH213">
            <v>712885.9138586045</v>
          </cell>
          <cell r="AI213">
            <v>712885.9138586045</v>
          </cell>
          <cell r="AJ213">
            <v>712885.9138586045</v>
          </cell>
          <cell r="AK213">
            <v>712885.9138586045</v>
          </cell>
        </row>
        <row r="214">
          <cell r="H214">
            <v>1269304.5167634054</v>
          </cell>
          <cell r="I214">
            <v>1269304.5167634054</v>
          </cell>
          <cell r="J214">
            <v>1269304.5167634054</v>
          </cell>
          <cell r="K214">
            <v>1269304.5167634056</v>
          </cell>
          <cell r="L214">
            <v>1269304.5167634054</v>
          </cell>
          <cell r="M214">
            <v>1269304.5167634054</v>
          </cell>
          <cell r="N214">
            <v>1269304.5167634054</v>
          </cell>
          <cell r="O214">
            <v>1269304.5167634054</v>
          </cell>
          <cell r="P214">
            <v>1269304.5167634056</v>
          </cell>
          <cell r="Q214">
            <v>1269304.5167634054</v>
          </cell>
          <cell r="R214">
            <v>1269304.5167634056</v>
          </cell>
          <cell r="S214">
            <v>1269304.5167634059</v>
          </cell>
          <cell r="T214">
            <v>1269304.5167634052</v>
          </cell>
          <cell r="U214">
            <v>1269304.5167634052</v>
          </cell>
          <cell r="V214">
            <v>1269304.5167634052</v>
          </cell>
          <cell r="W214">
            <v>1269304.5167634054</v>
          </cell>
          <cell r="X214">
            <v>1269304.5167634054</v>
          </cell>
          <cell r="Y214">
            <v>1269304.5167634054</v>
          </cell>
          <cell r="Z214">
            <v>1269304.5167634054</v>
          </cell>
          <cell r="AA214">
            <v>1269304.5167634054</v>
          </cell>
          <cell r="AB214">
            <v>1269304.5167634054</v>
          </cell>
          <cell r="AC214">
            <v>1269304.5167634054</v>
          </cell>
          <cell r="AD214">
            <v>1269304.5167634054</v>
          </cell>
          <cell r="AE214">
            <v>1269304.5167634054</v>
          </cell>
          <cell r="AF214">
            <v>1269304.5167634054</v>
          </cell>
          <cell r="AG214">
            <v>1269304.5167634054</v>
          </cell>
          <cell r="AH214">
            <v>1269304.5167634054</v>
          </cell>
          <cell r="AI214">
            <v>1269304.5167634054</v>
          </cell>
          <cell r="AJ214">
            <v>1269304.5167634054</v>
          </cell>
          <cell r="AK214">
            <v>1269304.5167634054</v>
          </cell>
        </row>
        <row r="226">
          <cell r="H226">
            <v>0</v>
          </cell>
          <cell r="I226">
            <v>1</v>
          </cell>
          <cell r="J226">
            <v>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1</v>
          </cell>
          <cell r="P226">
            <v>1</v>
          </cell>
          <cell r="Q226">
            <v>1</v>
          </cell>
          <cell r="R226">
            <v>1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W226">
            <v>1</v>
          </cell>
          <cell r="X226">
            <v>1</v>
          </cell>
          <cell r="Y226">
            <v>1</v>
          </cell>
          <cell r="Z226">
            <v>1</v>
          </cell>
          <cell r="AA226">
            <v>1</v>
          </cell>
          <cell r="AB226">
            <v>1</v>
          </cell>
          <cell r="AC226">
            <v>1</v>
          </cell>
          <cell r="AD226">
            <v>1</v>
          </cell>
          <cell r="AE226">
            <v>1</v>
          </cell>
          <cell r="AF226">
            <v>1</v>
          </cell>
          <cell r="AG226">
            <v>1</v>
          </cell>
          <cell r="AH226">
            <v>1</v>
          </cell>
          <cell r="AI226">
            <v>1</v>
          </cell>
          <cell r="AJ226">
            <v>1</v>
          </cell>
          <cell r="AK226">
            <v>1</v>
          </cell>
        </row>
        <row r="229">
          <cell r="H229">
            <v>3206262.5755922771</v>
          </cell>
          <cell r="I229">
            <v>3206262.5755922771</v>
          </cell>
          <cell r="J229">
            <v>3206262.5755922771</v>
          </cell>
          <cell r="K229">
            <v>3206262.5755922771</v>
          </cell>
          <cell r="L229">
            <v>3206262.5755922766</v>
          </cell>
          <cell r="M229">
            <v>3206262.5755922762</v>
          </cell>
          <cell r="N229">
            <v>3206262.5755922757</v>
          </cell>
          <cell r="O229">
            <v>3206262.5755922766</v>
          </cell>
          <cell r="P229">
            <v>3206262.5755922776</v>
          </cell>
          <cell r="Q229">
            <v>3206262.5755922776</v>
          </cell>
          <cell r="R229">
            <v>3206262.5755922757</v>
          </cell>
          <cell r="S229">
            <v>3206262.5755922776</v>
          </cell>
          <cell r="T229">
            <v>3206262.5755922757</v>
          </cell>
          <cell r="U229">
            <v>3206262.5755922762</v>
          </cell>
          <cell r="V229">
            <v>3206262.5755922771</v>
          </cell>
          <cell r="W229">
            <v>3206262.5755922771</v>
          </cell>
          <cell r="X229">
            <v>3206262.5755922771</v>
          </cell>
          <cell r="Y229">
            <v>3206262.5755922771</v>
          </cell>
          <cell r="Z229">
            <v>3206262.5755922771</v>
          </cell>
          <cell r="AA229">
            <v>3206262.5755922771</v>
          </cell>
          <cell r="AB229">
            <v>3206262.5755922771</v>
          </cell>
          <cell r="AC229">
            <v>3206262.5755922771</v>
          </cell>
          <cell r="AD229">
            <v>3206262.5755922771</v>
          </cell>
          <cell r="AE229">
            <v>3206262.5755922771</v>
          </cell>
          <cell r="AF229">
            <v>3206262.5755922771</v>
          </cell>
          <cell r="AG229">
            <v>3206262.5755922771</v>
          </cell>
          <cell r="AH229">
            <v>3206262.5755922771</v>
          </cell>
          <cell r="AI229">
            <v>3206262.5755922771</v>
          </cell>
          <cell r="AJ229">
            <v>3206262.5755922771</v>
          </cell>
          <cell r="AK229">
            <v>3206262.5755922771</v>
          </cell>
        </row>
        <row r="231">
          <cell r="H231">
            <v>761486.09290240426</v>
          </cell>
          <cell r="I231">
            <v>761486.09290240426</v>
          </cell>
          <cell r="J231">
            <v>761486.09290240426</v>
          </cell>
          <cell r="K231">
            <v>988286.09290240414</v>
          </cell>
          <cell r="L231">
            <v>1306286.0929024043</v>
          </cell>
          <cell r="M231">
            <v>1455086.0929024045</v>
          </cell>
          <cell r="N231">
            <v>1455086.092902404</v>
          </cell>
          <cell r="O231">
            <v>1455086.0929024043</v>
          </cell>
          <cell r="P231">
            <v>1455086.0929024047</v>
          </cell>
          <cell r="Q231">
            <v>1455086.092902404</v>
          </cell>
          <cell r="R231">
            <v>1455086.092902404</v>
          </cell>
          <cell r="S231">
            <v>1455086.0929024045</v>
          </cell>
          <cell r="T231">
            <v>1455086.0929024045</v>
          </cell>
          <cell r="U231">
            <v>1455086.0929024043</v>
          </cell>
          <cell r="V231">
            <v>1455086.0929024047</v>
          </cell>
          <cell r="W231">
            <v>1455086.0929024038</v>
          </cell>
          <cell r="X231">
            <v>1455086.0929024038</v>
          </cell>
          <cell r="Y231">
            <v>1455086.0929024038</v>
          </cell>
          <cell r="Z231">
            <v>1455086.0929024038</v>
          </cell>
          <cell r="AA231">
            <v>1455086.0929024038</v>
          </cell>
          <cell r="AB231">
            <v>1455086.0929024038</v>
          </cell>
          <cell r="AC231">
            <v>1455086.0929024038</v>
          </cell>
          <cell r="AD231">
            <v>1455086.0929024038</v>
          </cell>
          <cell r="AE231">
            <v>1455086.0929024038</v>
          </cell>
          <cell r="AF231">
            <v>1455086.0929024038</v>
          </cell>
          <cell r="AG231">
            <v>1455086.0929024038</v>
          </cell>
          <cell r="AH231">
            <v>1455086.0929024038</v>
          </cell>
          <cell r="AI231">
            <v>1455086.0929024038</v>
          </cell>
          <cell r="AJ231">
            <v>1455086.0929024038</v>
          </cell>
          <cell r="AK231">
            <v>1455086.0929024038</v>
          </cell>
        </row>
        <row r="235">
          <cell r="G235">
            <v>7800</v>
          </cell>
        </row>
        <row r="236">
          <cell r="G236">
            <v>7800</v>
          </cell>
        </row>
        <row r="300">
          <cell r="G300">
            <v>13096805.000000004</v>
          </cell>
          <cell r="J300">
            <v>15</v>
          </cell>
        </row>
        <row r="547">
          <cell r="H547">
            <v>367920</v>
          </cell>
          <cell r="I547">
            <v>367920</v>
          </cell>
          <cell r="J547">
            <v>367920</v>
          </cell>
          <cell r="K547">
            <v>407799.89999999997</v>
          </cell>
          <cell r="L547">
            <v>463382.1</v>
          </cell>
          <cell r="M547">
            <v>527618.08500000008</v>
          </cell>
          <cell r="N547">
            <v>538832.70999999985</v>
          </cell>
          <cell r="O547">
            <v>572703.61499999999</v>
          </cell>
          <cell r="P547">
            <v>576683.57500000007</v>
          </cell>
          <cell r="Q547">
            <v>580503.30000000005</v>
          </cell>
          <cell r="R547">
            <v>580725.94999999995</v>
          </cell>
          <cell r="S547">
            <v>580975.97499999998</v>
          </cell>
          <cell r="T547">
            <v>581226</v>
          </cell>
          <cell r="U547">
            <v>581503.4</v>
          </cell>
          <cell r="V547">
            <v>581859.27500000002</v>
          </cell>
          <cell r="W547">
            <v>582215.15</v>
          </cell>
          <cell r="X547">
            <v>582215.15</v>
          </cell>
          <cell r="Y547">
            <v>582215.15</v>
          </cell>
          <cell r="Z547">
            <v>582215.15</v>
          </cell>
          <cell r="AA547">
            <v>582215.15</v>
          </cell>
          <cell r="AB547">
            <v>582215.15</v>
          </cell>
          <cell r="AC547">
            <v>582215.15</v>
          </cell>
          <cell r="AD547">
            <v>582215.15</v>
          </cell>
          <cell r="AE547">
            <v>582215.15</v>
          </cell>
          <cell r="AF547">
            <v>582215.15</v>
          </cell>
          <cell r="AG547">
            <v>582215.15</v>
          </cell>
          <cell r="AH547">
            <v>582215.15</v>
          </cell>
          <cell r="AI547">
            <v>582215.15</v>
          </cell>
          <cell r="AJ547">
            <v>582215.15</v>
          </cell>
          <cell r="AK547">
            <v>582215.15</v>
          </cell>
        </row>
        <row r="548">
          <cell r="H548">
            <v>352590</v>
          </cell>
          <cell r="I548">
            <v>352590</v>
          </cell>
          <cell r="J548">
            <v>352590</v>
          </cell>
          <cell r="K548">
            <v>397417.47499999998</v>
          </cell>
          <cell r="L548">
            <v>460786.95000000013</v>
          </cell>
          <cell r="M548">
            <v>522852.64499999996</v>
          </cell>
          <cell r="N548">
            <v>535459.01500000013</v>
          </cell>
          <cell r="O548">
            <v>569170.41500000004</v>
          </cell>
          <cell r="P548">
            <v>573184.68499999994</v>
          </cell>
          <cell r="Q548">
            <v>576920.82499999984</v>
          </cell>
          <cell r="R548">
            <v>577147.125</v>
          </cell>
          <cell r="S548">
            <v>577400.79999999993</v>
          </cell>
          <cell r="T548">
            <v>577678.20000000019</v>
          </cell>
          <cell r="U548">
            <v>577982.97500000009</v>
          </cell>
          <cell r="V548">
            <v>578315.12499999988</v>
          </cell>
          <cell r="W548">
            <v>578674.64999999991</v>
          </cell>
          <cell r="X548">
            <v>578674.64999999991</v>
          </cell>
          <cell r="Y548">
            <v>578674.64999999991</v>
          </cell>
          <cell r="Z548">
            <v>578674.64999999991</v>
          </cell>
          <cell r="AA548">
            <v>578674.64999999991</v>
          </cell>
          <cell r="AB548">
            <v>578674.64999999991</v>
          </cell>
          <cell r="AC548">
            <v>578674.64999999991</v>
          </cell>
          <cell r="AD548">
            <v>578674.64999999991</v>
          </cell>
          <cell r="AE548">
            <v>578674.64999999991</v>
          </cell>
          <cell r="AF548">
            <v>578674.64999999991</v>
          </cell>
          <cell r="AG548">
            <v>578674.64999999991</v>
          </cell>
          <cell r="AH548">
            <v>578674.64999999991</v>
          </cell>
          <cell r="AI548">
            <v>578674.64999999991</v>
          </cell>
          <cell r="AJ548">
            <v>578674.64999999991</v>
          </cell>
          <cell r="AK548">
            <v>578674.64999999991</v>
          </cell>
        </row>
        <row r="549">
          <cell r="H549">
            <v>325000</v>
          </cell>
          <cell r="I549">
            <v>325000</v>
          </cell>
          <cell r="J549">
            <v>325000</v>
          </cell>
          <cell r="K549">
            <v>339570</v>
          </cell>
          <cell r="L549">
            <v>368506.58</v>
          </cell>
          <cell r="M549">
            <v>378157.58</v>
          </cell>
          <cell r="N549">
            <v>378157.58</v>
          </cell>
          <cell r="O549">
            <v>378157.58</v>
          </cell>
          <cell r="P549">
            <v>378157.58</v>
          </cell>
          <cell r="Q549">
            <v>378157.58</v>
          </cell>
          <cell r="R549">
            <v>378157.58</v>
          </cell>
          <cell r="S549">
            <v>378157.58</v>
          </cell>
          <cell r="T549">
            <v>378157.58</v>
          </cell>
          <cell r="U549">
            <v>378157.58</v>
          </cell>
          <cell r="V549">
            <v>378157.58</v>
          </cell>
          <cell r="W549">
            <v>378157.58</v>
          </cell>
          <cell r="X549">
            <v>378157.58</v>
          </cell>
          <cell r="Y549">
            <v>378157.58</v>
          </cell>
          <cell r="Z549">
            <v>378157.58</v>
          </cell>
          <cell r="AA549">
            <v>378157.58</v>
          </cell>
          <cell r="AB549">
            <v>378157.58</v>
          </cell>
          <cell r="AC549">
            <v>378157.58</v>
          </cell>
          <cell r="AD549">
            <v>378157.58</v>
          </cell>
          <cell r="AE549">
            <v>378157.58</v>
          </cell>
          <cell r="AF549">
            <v>378157.58</v>
          </cell>
          <cell r="AG549">
            <v>378157.58</v>
          </cell>
          <cell r="AH549">
            <v>378157.58</v>
          </cell>
          <cell r="AI549">
            <v>378157.58</v>
          </cell>
          <cell r="AJ549">
            <v>378157.58</v>
          </cell>
          <cell r="AK549">
            <v>378157.58</v>
          </cell>
        </row>
        <row r="550">
          <cell r="H550">
            <v>344000</v>
          </cell>
          <cell r="I550">
            <v>344000</v>
          </cell>
          <cell r="J550">
            <v>344000</v>
          </cell>
          <cell r="K550">
            <v>353517</v>
          </cell>
          <cell r="L550">
            <v>374505.58</v>
          </cell>
          <cell r="M550">
            <v>387966.58</v>
          </cell>
          <cell r="N550">
            <v>387966.58</v>
          </cell>
          <cell r="O550">
            <v>387966.58</v>
          </cell>
          <cell r="P550">
            <v>387966.58</v>
          </cell>
          <cell r="Q550">
            <v>387966.58</v>
          </cell>
          <cell r="R550">
            <v>387966.58</v>
          </cell>
          <cell r="S550">
            <v>387966.58</v>
          </cell>
          <cell r="T550">
            <v>387966.58</v>
          </cell>
          <cell r="U550">
            <v>387966.58</v>
          </cell>
          <cell r="V550">
            <v>387966.58</v>
          </cell>
          <cell r="W550">
            <v>387966.58</v>
          </cell>
          <cell r="X550">
            <v>387966.58</v>
          </cell>
          <cell r="Y550">
            <v>387966.58</v>
          </cell>
          <cell r="Z550">
            <v>387966.58</v>
          </cell>
          <cell r="AA550">
            <v>387966.58</v>
          </cell>
          <cell r="AB550">
            <v>387966.58</v>
          </cell>
          <cell r="AC550">
            <v>387966.58</v>
          </cell>
          <cell r="AD550">
            <v>387966.58</v>
          </cell>
          <cell r="AE550">
            <v>387966.58</v>
          </cell>
          <cell r="AF550">
            <v>387966.58</v>
          </cell>
          <cell r="AG550">
            <v>387966.58</v>
          </cell>
          <cell r="AH550">
            <v>387966.58</v>
          </cell>
          <cell r="AI550">
            <v>387966.58</v>
          </cell>
          <cell r="AJ550">
            <v>387966.58</v>
          </cell>
          <cell r="AK550">
            <v>387966.58</v>
          </cell>
        </row>
        <row r="595">
          <cell r="H595">
            <v>0.38048657257861956</v>
          </cell>
          <cell r="I595">
            <v>0.38048657257861956</v>
          </cell>
          <cell r="J595">
            <v>0.34545360214705334</v>
          </cell>
          <cell r="K595">
            <v>0.33641069847061056</v>
          </cell>
          <cell r="L595">
            <v>0.37062768332564561</v>
          </cell>
          <cell r="M595">
            <v>0.37062768332564561</v>
          </cell>
          <cell r="N595">
            <v>0.37062768332564561</v>
          </cell>
          <cell r="O595">
            <v>0.37062768332564561</v>
          </cell>
          <cell r="P595">
            <v>0.37062768332564561</v>
          </cell>
          <cell r="Q595">
            <v>0.37062768332564561</v>
          </cell>
          <cell r="R595">
            <v>0.37062768332564561</v>
          </cell>
          <cell r="S595">
            <v>0.37062768332564561</v>
          </cell>
          <cell r="T595">
            <v>0.37062768332564561</v>
          </cell>
          <cell r="U595">
            <v>0.37062768332564561</v>
          </cell>
          <cell r="V595">
            <v>0.37062768332564561</v>
          </cell>
          <cell r="W595">
            <v>0.37062768332564561</v>
          </cell>
          <cell r="X595">
            <v>0.37062768332564561</v>
          </cell>
          <cell r="Y595">
            <v>0.37062768332564561</v>
          </cell>
          <cell r="Z595">
            <v>0.37062768332564561</v>
          </cell>
          <cell r="AA595">
            <v>0.37062768332564561</v>
          </cell>
          <cell r="AB595">
            <v>0.37062768332564561</v>
          </cell>
          <cell r="AC595">
            <v>0.37062768332564561</v>
          </cell>
          <cell r="AD595">
            <v>0.37062768332564561</v>
          </cell>
          <cell r="AE595">
            <v>0.37062768332564561</v>
          </cell>
          <cell r="AF595">
            <v>0.37062768332564561</v>
          </cell>
          <cell r="AG595">
            <v>0.37062768332564561</v>
          </cell>
          <cell r="AH595">
            <v>0.37062768332564561</v>
          </cell>
          <cell r="AI595">
            <v>0.37062768332564561</v>
          </cell>
          <cell r="AJ595">
            <v>0.37062768332564561</v>
          </cell>
          <cell r="AK595">
            <v>0.37062768332564561</v>
          </cell>
        </row>
        <row r="596">
          <cell r="H596">
            <v>0.61951340788208287</v>
          </cell>
          <cell r="I596">
            <v>0.61951340788208287</v>
          </cell>
          <cell r="J596">
            <v>0.65454638693957068</v>
          </cell>
          <cell r="K596">
            <v>0.66358929579237047</v>
          </cell>
          <cell r="L596">
            <v>0.62937231248963721</v>
          </cell>
          <cell r="M596">
            <v>0.62937231248963721</v>
          </cell>
          <cell r="N596">
            <v>0.62937231248963721</v>
          </cell>
          <cell r="O596">
            <v>0.62937231248963721</v>
          </cell>
          <cell r="P596">
            <v>0.62937231248963721</v>
          </cell>
          <cell r="Q596">
            <v>0.62937231248963721</v>
          </cell>
          <cell r="R596">
            <v>0.62937231248963721</v>
          </cell>
          <cell r="S596">
            <v>0.62937231248963721</v>
          </cell>
          <cell r="T596">
            <v>0.62937231248963721</v>
          </cell>
          <cell r="U596">
            <v>0.62937231248963721</v>
          </cell>
          <cell r="V596">
            <v>0.62937231248963721</v>
          </cell>
          <cell r="W596">
            <v>0.62937231248963721</v>
          </cell>
          <cell r="X596">
            <v>0.62937231248963721</v>
          </cell>
          <cell r="Y596">
            <v>0.62937231248963721</v>
          </cell>
          <cell r="Z596">
            <v>0.62937231248963721</v>
          </cell>
          <cell r="AA596">
            <v>0.62937231248963721</v>
          </cell>
          <cell r="AB596">
            <v>0.62937231248963721</v>
          </cell>
          <cell r="AC596">
            <v>0.62937231248963721</v>
          </cell>
          <cell r="AD596">
            <v>0.62937231248963721</v>
          </cell>
          <cell r="AE596">
            <v>0.62937231248963721</v>
          </cell>
          <cell r="AF596">
            <v>0.62937231248963721</v>
          </cell>
          <cell r="AG596">
            <v>0.62937231248963721</v>
          </cell>
          <cell r="AH596">
            <v>0.62937231248963721</v>
          </cell>
          <cell r="AI596">
            <v>0.62937231248963721</v>
          </cell>
          <cell r="AJ596">
            <v>0.62937231248963721</v>
          </cell>
          <cell r="AK596">
            <v>0.62937231248963721</v>
          </cell>
        </row>
      </sheetData>
      <sheetData sheetId="27" refreshError="1"/>
      <sheetData sheetId="28" refreshError="1">
        <row r="266">
          <cell r="B266" t="str">
            <v>admin</v>
          </cell>
        </row>
        <row r="267">
          <cell r="B267" t="str">
            <v>other</v>
          </cell>
        </row>
        <row r="268">
          <cell r="B268" t="str">
            <v>kemikaalid</v>
          </cell>
        </row>
        <row r="269">
          <cell r="B269" t="str">
            <v>heitvee saastetasu</v>
          </cell>
        </row>
        <row r="270">
          <cell r="B270" t="str">
            <v>veeressursi maks</v>
          </cell>
        </row>
        <row r="271">
          <cell r="B271" t="str">
            <v>tööjõukulud</v>
          </cell>
        </row>
        <row r="272">
          <cell r="B272" t="str">
            <v>hoolduskulud</v>
          </cell>
        </row>
        <row r="273">
          <cell r="B273" t="str">
            <v>elekter</v>
          </cell>
        </row>
        <row r="274">
          <cell r="B274" t="str">
            <v>muud</v>
          </cell>
        </row>
        <row r="275">
          <cell r="B275" t="str">
            <v>admin_DW</v>
          </cell>
        </row>
        <row r="276">
          <cell r="B276" t="str">
            <v>admin_WW</v>
          </cell>
        </row>
        <row r="277">
          <cell r="B277" t="str">
            <v>torustike_hooldus</v>
          </cell>
        </row>
        <row r="278">
          <cell r="B278" t="str">
            <v>masinad</v>
          </cell>
        </row>
        <row r="279">
          <cell r="B279" t="str">
            <v>masinad_DW</v>
          </cell>
        </row>
        <row r="280">
          <cell r="B280" t="str">
            <v>masinad_WW</v>
          </cell>
        </row>
      </sheetData>
      <sheetData sheetId="29" refreshError="1">
        <row r="1">
          <cell r="U1">
            <v>61</v>
          </cell>
          <cell r="V1">
            <v>136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417">
          <cell r="H417">
            <v>23629.64</v>
          </cell>
          <cell r="I417">
            <v>23629.64</v>
          </cell>
          <cell r="J417">
            <v>23629.64</v>
          </cell>
          <cell r="K417">
            <v>54349.64</v>
          </cell>
          <cell r="L417">
            <v>123469.64</v>
          </cell>
          <cell r="M417">
            <v>165709.64000000001</v>
          </cell>
          <cell r="N417">
            <v>165709.64000000001</v>
          </cell>
          <cell r="O417">
            <v>165709.64000000001</v>
          </cell>
          <cell r="P417">
            <v>165709.64000000001</v>
          </cell>
          <cell r="Q417">
            <v>165709.64000000001</v>
          </cell>
          <cell r="R417">
            <v>165709.64000000001</v>
          </cell>
          <cell r="S417">
            <v>165709.64000000001</v>
          </cell>
          <cell r="T417">
            <v>165709.64000000001</v>
          </cell>
          <cell r="U417">
            <v>165709.64000000001</v>
          </cell>
          <cell r="V417">
            <v>165709.64000000001</v>
          </cell>
          <cell r="W417">
            <v>165709.64000000001</v>
          </cell>
          <cell r="X417">
            <v>165709.64000000001</v>
          </cell>
          <cell r="Y417">
            <v>165709.64000000001</v>
          </cell>
          <cell r="Z417">
            <v>165709.64000000001</v>
          </cell>
          <cell r="AA417">
            <v>165709.64000000001</v>
          </cell>
          <cell r="AB417">
            <v>165709.64000000001</v>
          </cell>
          <cell r="AC417">
            <v>165709.64000000001</v>
          </cell>
          <cell r="AD417">
            <v>165709.64000000001</v>
          </cell>
          <cell r="AE417">
            <v>165709.64000000001</v>
          </cell>
          <cell r="AF417">
            <v>165709.64000000001</v>
          </cell>
          <cell r="AG417">
            <v>165709.64000000001</v>
          </cell>
          <cell r="AH417">
            <v>165709.64000000001</v>
          </cell>
          <cell r="AI417">
            <v>165709.64000000001</v>
          </cell>
          <cell r="AJ417">
            <v>165709.64000000001</v>
          </cell>
          <cell r="AK417">
            <v>165709.64000000001</v>
          </cell>
        </row>
        <row r="419">
          <cell r="H419">
            <v>3187400.6826620852</v>
          </cell>
          <cell r="I419">
            <v>3187400.6826620852</v>
          </cell>
          <cell r="J419">
            <v>3187400.6826620852</v>
          </cell>
          <cell r="K419">
            <v>3187400.6826620842</v>
          </cell>
          <cell r="L419">
            <v>3187400.6826620847</v>
          </cell>
          <cell r="M419">
            <v>3187400.6826620833</v>
          </cell>
          <cell r="N419">
            <v>3187400.6826620856</v>
          </cell>
          <cell r="O419">
            <v>3187400.6826620842</v>
          </cell>
          <cell r="P419">
            <v>3187400.6826620838</v>
          </cell>
          <cell r="Q419">
            <v>3187400.6826620852</v>
          </cell>
          <cell r="R419">
            <v>3187400.6826620847</v>
          </cell>
          <cell r="S419">
            <v>3187400.6826620847</v>
          </cell>
          <cell r="T419">
            <v>3187400.6826620852</v>
          </cell>
          <cell r="U419">
            <v>3187400.6826620847</v>
          </cell>
          <cell r="V419">
            <v>3187400.6826620856</v>
          </cell>
          <cell r="W419">
            <v>3187400.6826620847</v>
          </cell>
          <cell r="X419">
            <v>3187400.6826620847</v>
          </cell>
          <cell r="Y419">
            <v>3187400.6826620847</v>
          </cell>
          <cell r="Z419">
            <v>3187400.6826620847</v>
          </cell>
          <cell r="AA419">
            <v>3187400.6826620847</v>
          </cell>
          <cell r="AB419">
            <v>3187400.6826620847</v>
          </cell>
          <cell r="AC419">
            <v>3187400.6826620847</v>
          </cell>
          <cell r="AD419">
            <v>3187400.6826620847</v>
          </cell>
          <cell r="AE419">
            <v>3187400.6826620847</v>
          </cell>
          <cell r="AF419">
            <v>3187400.6826620847</v>
          </cell>
          <cell r="AG419">
            <v>3187400.6826620847</v>
          </cell>
          <cell r="AH419">
            <v>3187400.6826620847</v>
          </cell>
          <cell r="AI419">
            <v>3187400.6826620847</v>
          </cell>
          <cell r="AJ419">
            <v>3187400.6826620847</v>
          </cell>
          <cell r="AK419">
            <v>3187400.6826620847</v>
          </cell>
        </row>
        <row r="428">
          <cell r="H428">
            <v>614332.01791099308</v>
          </cell>
          <cell r="I428">
            <v>614332.01791099308</v>
          </cell>
          <cell r="J428">
            <v>614332.01791099308</v>
          </cell>
          <cell r="K428">
            <v>676732.01791099296</v>
          </cell>
          <cell r="L428">
            <v>817132.01791099308</v>
          </cell>
          <cell r="M428">
            <v>902932.01791099319</v>
          </cell>
          <cell r="N428">
            <v>902932.01791099319</v>
          </cell>
          <cell r="O428">
            <v>902932.01791099319</v>
          </cell>
          <cell r="P428">
            <v>902932.01791099296</v>
          </cell>
          <cell r="Q428">
            <v>902932.01791099319</v>
          </cell>
          <cell r="R428">
            <v>902932.01791099319</v>
          </cell>
          <cell r="S428">
            <v>902932.01791099319</v>
          </cell>
          <cell r="T428">
            <v>902932.01791099308</v>
          </cell>
          <cell r="U428">
            <v>902932.01791099296</v>
          </cell>
          <cell r="V428">
            <v>902932.01791099319</v>
          </cell>
          <cell r="W428">
            <v>902932.01791099296</v>
          </cell>
          <cell r="X428">
            <v>902932.01791099296</v>
          </cell>
          <cell r="Y428">
            <v>902932.01791099296</v>
          </cell>
          <cell r="Z428">
            <v>902932.01791099296</v>
          </cell>
          <cell r="AA428">
            <v>902932.01791099296</v>
          </cell>
          <cell r="AB428">
            <v>902932.01791099296</v>
          </cell>
          <cell r="AC428">
            <v>902932.01791099296</v>
          </cell>
          <cell r="AD428">
            <v>902932.01791099296</v>
          </cell>
          <cell r="AE428">
            <v>902932.01791099296</v>
          </cell>
          <cell r="AF428">
            <v>902932.01791099296</v>
          </cell>
          <cell r="AG428">
            <v>902932.01791099296</v>
          </cell>
          <cell r="AH428">
            <v>902932.01791099296</v>
          </cell>
          <cell r="AI428">
            <v>902932.01791099296</v>
          </cell>
          <cell r="AJ428">
            <v>902932.01791099296</v>
          </cell>
          <cell r="AK428">
            <v>902932.01791099296</v>
          </cell>
        </row>
        <row r="485">
          <cell r="H485">
            <v>3206262.5755922771</v>
          </cell>
          <cell r="I485">
            <v>3206262.5755922771</v>
          </cell>
          <cell r="J485">
            <v>3206262.5755922771</v>
          </cell>
          <cell r="K485">
            <v>3206262.5755922771</v>
          </cell>
          <cell r="L485">
            <v>3206262.5755922766</v>
          </cell>
          <cell r="M485">
            <v>3206262.5755922762</v>
          </cell>
          <cell r="N485">
            <v>3206262.5755922757</v>
          </cell>
          <cell r="O485">
            <v>3206262.5755922766</v>
          </cell>
          <cell r="P485">
            <v>3206262.5755922776</v>
          </cell>
          <cell r="Q485">
            <v>3206262.5755922776</v>
          </cell>
          <cell r="R485">
            <v>3206262.5755922757</v>
          </cell>
          <cell r="S485">
            <v>3206262.5755922776</v>
          </cell>
          <cell r="T485">
            <v>3206262.5755922757</v>
          </cell>
          <cell r="U485">
            <v>3206262.5755922762</v>
          </cell>
          <cell r="V485">
            <v>3206262.5755922771</v>
          </cell>
          <cell r="W485">
            <v>3206262.5755922771</v>
          </cell>
          <cell r="X485">
            <v>3206262.5755922771</v>
          </cell>
          <cell r="Y485">
            <v>3206262.5755922771</v>
          </cell>
          <cell r="Z485">
            <v>3206262.5755922771</v>
          </cell>
          <cell r="AA485">
            <v>3206262.5755922771</v>
          </cell>
          <cell r="AB485">
            <v>3206262.5755922771</v>
          </cell>
          <cell r="AC485">
            <v>3206262.5755922771</v>
          </cell>
          <cell r="AD485">
            <v>3206262.5755922771</v>
          </cell>
          <cell r="AE485">
            <v>3206262.5755922771</v>
          </cell>
          <cell r="AF485">
            <v>3206262.5755922771</v>
          </cell>
          <cell r="AG485">
            <v>3206262.5755922771</v>
          </cell>
          <cell r="AH485">
            <v>3206262.5755922771</v>
          </cell>
          <cell r="AI485">
            <v>3206262.5755922771</v>
          </cell>
          <cell r="AJ485">
            <v>3206262.5755922771</v>
          </cell>
          <cell r="AK485">
            <v>3206262.5755922771</v>
          </cell>
        </row>
        <row r="489">
          <cell r="H489">
            <v>761486.09290240426</v>
          </cell>
          <cell r="I489">
            <v>761486.09290240426</v>
          </cell>
          <cell r="J489">
            <v>761486.09290240426</v>
          </cell>
          <cell r="K489">
            <v>988286.09290240414</v>
          </cell>
          <cell r="L489">
            <v>1306286.0929024043</v>
          </cell>
          <cell r="M489">
            <v>1455086.0929024045</v>
          </cell>
          <cell r="N489">
            <v>1455086.092902404</v>
          </cell>
          <cell r="O489">
            <v>1455086.0929024043</v>
          </cell>
          <cell r="P489">
            <v>1455086.0929024047</v>
          </cell>
          <cell r="Q489">
            <v>1455086.092902404</v>
          </cell>
          <cell r="R489">
            <v>1455086.092902404</v>
          </cell>
          <cell r="S489">
            <v>1455086.0929024045</v>
          </cell>
          <cell r="T489">
            <v>1455086.0929024045</v>
          </cell>
          <cell r="U489">
            <v>1455086.0929024043</v>
          </cell>
          <cell r="V489">
            <v>1455086.0929024047</v>
          </cell>
          <cell r="W489">
            <v>1455086.0929024038</v>
          </cell>
          <cell r="X489">
            <v>1455086.0929024038</v>
          </cell>
          <cell r="Y489">
            <v>1455086.0929024038</v>
          </cell>
          <cell r="Z489">
            <v>1455086.0929024038</v>
          </cell>
          <cell r="AA489">
            <v>1455086.0929024038</v>
          </cell>
          <cell r="AB489">
            <v>1455086.0929024038</v>
          </cell>
          <cell r="AC489">
            <v>1455086.0929024038</v>
          </cell>
          <cell r="AD489">
            <v>1455086.0929024038</v>
          </cell>
          <cell r="AE489">
            <v>1455086.0929024038</v>
          </cell>
          <cell r="AF489">
            <v>1455086.0929024038</v>
          </cell>
          <cell r="AG489">
            <v>1455086.0929024038</v>
          </cell>
          <cell r="AH489">
            <v>1455086.0929024038</v>
          </cell>
          <cell r="AI489">
            <v>1455086.0929024038</v>
          </cell>
          <cell r="AJ489">
            <v>1455086.0929024038</v>
          </cell>
          <cell r="AK489">
            <v>1455086.0929024038</v>
          </cell>
        </row>
        <row r="1021">
          <cell r="G1021">
            <v>15</v>
          </cell>
        </row>
        <row r="1034">
          <cell r="G1034">
            <v>13096805.000000004</v>
          </cell>
        </row>
        <row r="1257">
          <cell r="H1257">
            <v>0</v>
          </cell>
          <cell r="I1257">
            <v>1</v>
          </cell>
          <cell r="J1257">
            <v>1</v>
          </cell>
          <cell r="K1257">
            <v>1</v>
          </cell>
          <cell r="L1257">
            <v>1</v>
          </cell>
          <cell r="M1257">
            <v>1</v>
          </cell>
          <cell r="N1257">
            <v>1</v>
          </cell>
          <cell r="O1257">
            <v>1</v>
          </cell>
          <cell r="P1257">
            <v>1</v>
          </cell>
          <cell r="Q1257">
            <v>1</v>
          </cell>
          <cell r="R1257">
            <v>1</v>
          </cell>
          <cell r="S1257">
            <v>1</v>
          </cell>
          <cell r="T1257">
            <v>1</v>
          </cell>
          <cell r="U1257">
            <v>1</v>
          </cell>
          <cell r="V1257">
            <v>1</v>
          </cell>
          <cell r="W1257">
            <v>1</v>
          </cell>
          <cell r="X1257">
            <v>1</v>
          </cell>
          <cell r="Y1257">
            <v>1</v>
          </cell>
          <cell r="Z1257">
            <v>1</v>
          </cell>
          <cell r="AA1257">
            <v>1</v>
          </cell>
          <cell r="AB1257">
            <v>1</v>
          </cell>
          <cell r="AC1257">
            <v>1</v>
          </cell>
          <cell r="AD1257">
            <v>1</v>
          </cell>
          <cell r="AE1257">
            <v>1</v>
          </cell>
          <cell r="AF1257">
            <v>1</v>
          </cell>
          <cell r="AG1257">
            <v>1</v>
          </cell>
          <cell r="AH1257">
            <v>1</v>
          </cell>
          <cell r="AI1257">
            <v>1</v>
          </cell>
          <cell r="AJ1257">
            <v>1</v>
          </cell>
          <cell r="AK1257">
            <v>1</v>
          </cell>
        </row>
        <row r="1258">
          <cell r="H1258">
            <v>712885.91385860438</v>
          </cell>
          <cell r="I1258">
            <v>712885.91385860438</v>
          </cell>
          <cell r="J1258">
            <v>712885.91385860438</v>
          </cell>
          <cell r="K1258">
            <v>712885.91385860438</v>
          </cell>
          <cell r="L1258">
            <v>712885.91385860427</v>
          </cell>
          <cell r="M1258">
            <v>712885.91385860427</v>
          </cell>
          <cell r="N1258">
            <v>712885.9138586045</v>
          </cell>
          <cell r="O1258">
            <v>712885.91385860438</v>
          </cell>
          <cell r="P1258">
            <v>712885.91385860438</v>
          </cell>
          <cell r="Q1258">
            <v>712885.91385860415</v>
          </cell>
          <cell r="R1258">
            <v>712885.91385860438</v>
          </cell>
          <cell r="S1258">
            <v>712885.91385860438</v>
          </cell>
          <cell r="T1258">
            <v>712885.91385860438</v>
          </cell>
          <cell r="U1258">
            <v>712885.91385860427</v>
          </cell>
          <cell r="V1258">
            <v>712885.9138586045</v>
          </cell>
          <cell r="W1258">
            <v>712885.9138586045</v>
          </cell>
          <cell r="X1258">
            <v>712885.9138586045</v>
          </cell>
          <cell r="Y1258">
            <v>712885.9138586045</v>
          </cell>
          <cell r="Z1258">
            <v>712885.9138586045</v>
          </cell>
          <cell r="AA1258">
            <v>712885.9138586045</v>
          </cell>
          <cell r="AB1258">
            <v>712885.9138586045</v>
          </cell>
          <cell r="AC1258">
            <v>712885.9138586045</v>
          </cell>
          <cell r="AD1258">
            <v>712885.9138586045</v>
          </cell>
          <cell r="AE1258">
            <v>712885.9138586045</v>
          </cell>
          <cell r="AF1258">
            <v>712885.9138586045</v>
          </cell>
          <cell r="AG1258">
            <v>712885.9138586045</v>
          </cell>
          <cell r="AH1258">
            <v>712885.9138586045</v>
          </cell>
          <cell r="AI1258">
            <v>712885.9138586045</v>
          </cell>
          <cell r="AJ1258">
            <v>712885.9138586045</v>
          </cell>
          <cell r="AK1258">
            <v>712885.9138586045</v>
          </cell>
        </row>
        <row r="1259">
          <cell r="H1259">
            <v>0</v>
          </cell>
          <cell r="I1259">
            <v>712885.91385860438</v>
          </cell>
          <cell r="J1259">
            <v>712885.91385860438</v>
          </cell>
          <cell r="K1259">
            <v>712885.91385860438</v>
          </cell>
          <cell r="L1259">
            <v>712885.91385860427</v>
          </cell>
          <cell r="M1259">
            <v>712885.91385860427</v>
          </cell>
          <cell r="N1259">
            <v>712885.9138586045</v>
          </cell>
          <cell r="O1259">
            <v>712885.91385860438</v>
          </cell>
          <cell r="P1259">
            <v>712885.91385860438</v>
          </cell>
          <cell r="Q1259">
            <v>712885.91385860415</v>
          </cell>
          <cell r="R1259">
            <v>712885.91385860438</v>
          </cell>
          <cell r="S1259">
            <v>712885.91385860438</v>
          </cell>
          <cell r="T1259">
            <v>712885.91385860438</v>
          </cell>
          <cell r="U1259">
            <v>712885.91385860427</v>
          </cell>
          <cell r="V1259">
            <v>712885.9138586045</v>
          </cell>
          <cell r="W1259">
            <v>712885.9138586045</v>
          </cell>
          <cell r="X1259">
            <v>712885.9138586045</v>
          </cell>
          <cell r="Y1259">
            <v>712885.9138586045</v>
          </cell>
          <cell r="Z1259">
            <v>712885.9138586045</v>
          </cell>
          <cell r="AA1259">
            <v>712885.9138586045</v>
          </cell>
          <cell r="AB1259">
            <v>712885.9138586045</v>
          </cell>
          <cell r="AC1259">
            <v>712885.9138586045</v>
          </cell>
          <cell r="AD1259">
            <v>712885.9138586045</v>
          </cell>
          <cell r="AE1259">
            <v>712885.9138586045</v>
          </cell>
          <cell r="AF1259">
            <v>712885.9138586045</v>
          </cell>
          <cell r="AG1259">
            <v>712885.9138586045</v>
          </cell>
          <cell r="AH1259">
            <v>712885.9138586045</v>
          </cell>
          <cell r="AI1259">
            <v>712885.9138586045</v>
          </cell>
          <cell r="AJ1259">
            <v>712885.9138586045</v>
          </cell>
          <cell r="AK1259">
            <v>712885.9138586045</v>
          </cell>
        </row>
        <row r="1260">
          <cell r="H1260">
            <v>0</v>
          </cell>
          <cell r="I1260">
            <v>774019.44540154887</v>
          </cell>
          <cell r="J1260">
            <v>806528.26210841397</v>
          </cell>
          <cell r="K1260">
            <v>832337.16649588337</v>
          </cell>
          <cell r="L1260">
            <v>858139.61865725543</v>
          </cell>
          <cell r="M1260">
            <v>879593.10912368668</v>
          </cell>
          <cell r="N1260">
            <v>901582.93685177912</v>
          </cell>
          <cell r="O1260">
            <v>924122.51027307333</v>
          </cell>
          <cell r="P1260">
            <v>947225.57302989997</v>
          </cell>
          <cell r="Q1260">
            <v>970906.21235564712</v>
          </cell>
          <cell r="R1260">
            <v>990324.33660276048</v>
          </cell>
          <cell r="S1260">
            <v>1010130.8233348157</v>
          </cell>
          <cell r="T1260">
            <v>1030333.4398015121</v>
          </cell>
          <cell r="U1260">
            <v>1050940.1085975422</v>
          </cell>
          <cell r="V1260">
            <v>1071958.9107694933</v>
          </cell>
          <cell r="W1260">
            <v>1093398.0889848832</v>
          </cell>
          <cell r="X1260">
            <v>1115266.0507645807</v>
          </cell>
          <cell r="Y1260">
            <v>1137571.3717798723</v>
          </cell>
          <cell r="Z1260">
            <v>1160322.7992154697</v>
          </cell>
          <cell r="AA1260">
            <v>1183529.2551997791</v>
          </cell>
          <cell r="AB1260">
            <v>1207199.8403037747</v>
          </cell>
          <cell r="AC1260">
            <v>1231343.8371098503</v>
          </cell>
          <cell r="AD1260">
            <v>1255970.7138520472</v>
          </cell>
          <cell r="AE1260">
            <v>1281090.1281290881</v>
          </cell>
          <cell r="AF1260">
            <v>1306711.9306916699</v>
          </cell>
          <cell r="AG1260">
            <v>1332846.1693055034</v>
          </cell>
          <cell r="AH1260">
            <v>1359503.0926916134</v>
          </cell>
          <cell r="AI1260">
            <v>1386693.1545454457</v>
          </cell>
          <cell r="AJ1260">
            <v>1414427.0176363545</v>
          </cell>
          <cell r="AK1260">
            <v>1442715.5579890818</v>
          </cell>
        </row>
        <row r="1262">
          <cell r="H1262">
            <v>1269304.5167634054</v>
          </cell>
          <cell r="I1262">
            <v>1269304.5167634054</v>
          </cell>
          <cell r="J1262">
            <v>1269304.5167634054</v>
          </cell>
          <cell r="K1262">
            <v>1269304.5167634056</v>
          </cell>
          <cell r="L1262">
            <v>1269304.5167634054</v>
          </cell>
          <cell r="M1262">
            <v>1269304.5167634054</v>
          </cell>
          <cell r="N1262">
            <v>1269304.5167634054</v>
          </cell>
          <cell r="O1262">
            <v>1269304.5167634054</v>
          </cell>
          <cell r="P1262">
            <v>1269304.5167634056</v>
          </cell>
          <cell r="Q1262">
            <v>1269304.5167634054</v>
          </cell>
          <cell r="R1262">
            <v>1269304.5167634056</v>
          </cell>
          <cell r="S1262">
            <v>1269304.5167634059</v>
          </cell>
          <cell r="T1262">
            <v>1269304.5167634052</v>
          </cell>
          <cell r="U1262">
            <v>1269304.5167634052</v>
          </cell>
          <cell r="V1262">
            <v>1269304.5167634052</v>
          </cell>
          <cell r="W1262">
            <v>1269304.5167634054</v>
          </cell>
          <cell r="X1262">
            <v>1269304.5167634054</v>
          </cell>
          <cell r="Y1262">
            <v>1269304.5167634054</v>
          </cell>
          <cell r="Z1262">
            <v>1269304.5167634054</v>
          </cell>
          <cell r="AA1262">
            <v>1269304.5167634054</v>
          </cell>
          <cell r="AB1262">
            <v>1269304.5167634054</v>
          </cell>
          <cell r="AC1262">
            <v>1269304.5167634054</v>
          </cell>
          <cell r="AD1262">
            <v>1269304.5167634054</v>
          </cell>
          <cell r="AE1262">
            <v>1269304.5167634054</v>
          </cell>
          <cell r="AF1262">
            <v>1269304.5167634054</v>
          </cell>
          <cell r="AG1262">
            <v>1269304.5167634054</v>
          </cell>
          <cell r="AH1262">
            <v>1269304.5167634054</v>
          </cell>
          <cell r="AI1262">
            <v>1269304.5167634054</v>
          </cell>
          <cell r="AJ1262">
            <v>1269304.5167634054</v>
          </cell>
          <cell r="AK1262">
            <v>1269304.5167634054</v>
          </cell>
        </row>
        <row r="1263">
          <cell r="H1263">
            <v>0</v>
          </cell>
          <cell r="I1263">
            <v>1269304.5167634054</v>
          </cell>
          <cell r="J1263">
            <v>1269304.5167634054</v>
          </cell>
          <cell r="K1263">
            <v>1269304.5167634056</v>
          </cell>
          <cell r="L1263">
            <v>1269304.5167634054</v>
          </cell>
          <cell r="M1263">
            <v>1269304.5167634054</v>
          </cell>
          <cell r="N1263">
            <v>1269304.5167634054</v>
          </cell>
          <cell r="O1263">
            <v>1269304.5167634054</v>
          </cell>
          <cell r="P1263">
            <v>1269304.5167634056</v>
          </cell>
          <cell r="Q1263">
            <v>1269304.5167634054</v>
          </cell>
          <cell r="R1263">
            <v>1269304.5167634056</v>
          </cell>
          <cell r="S1263">
            <v>1269304.5167634059</v>
          </cell>
          <cell r="T1263">
            <v>1269304.5167634052</v>
          </cell>
          <cell r="U1263">
            <v>1269304.5167634052</v>
          </cell>
          <cell r="V1263">
            <v>1269304.5167634052</v>
          </cell>
          <cell r="W1263">
            <v>1269304.5167634054</v>
          </cell>
          <cell r="X1263">
            <v>1269304.5167634054</v>
          </cell>
          <cell r="Y1263">
            <v>1269304.5167634054</v>
          </cell>
          <cell r="Z1263">
            <v>1269304.5167634054</v>
          </cell>
          <cell r="AA1263">
            <v>1269304.5167634054</v>
          </cell>
          <cell r="AB1263">
            <v>1269304.5167634054</v>
          </cell>
          <cell r="AC1263">
            <v>1269304.5167634054</v>
          </cell>
          <cell r="AD1263">
            <v>1269304.5167634054</v>
          </cell>
          <cell r="AE1263">
            <v>1269304.5167634054</v>
          </cell>
          <cell r="AF1263">
            <v>1269304.5167634054</v>
          </cell>
          <cell r="AG1263">
            <v>1269304.5167634054</v>
          </cell>
          <cell r="AH1263">
            <v>1269304.5167634054</v>
          </cell>
          <cell r="AI1263">
            <v>1269304.5167634054</v>
          </cell>
          <cell r="AJ1263">
            <v>1269304.5167634054</v>
          </cell>
          <cell r="AK1263">
            <v>1269304.5167634054</v>
          </cell>
        </row>
        <row r="1264">
          <cell r="H1264">
            <v>0</v>
          </cell>
          <cell r="I1264">
            <v>1378153.725598451</v>
          </cell>
          <cell r="J1264">
            <v>1436036.1820735862</v>
          </cell>
          <cell r="K1264">
            <v>1481989.3398999413</v>
          </cell>
          <cell r="L1264">
            <v>1527931.009436839</v>
          </cell>
          <cell r="M1264">
            <v>1566129.2846727597</v>
          </cell>
          <cell r="N1264">
            <v>1605282.5167895784</v>
          </cell>
          <cell r="O1264">
            <v>1645414.5797093178</v>
          </cell>
          <cell r="P1264">
            <v>1686549.9442020508</v>
          </cell>
          <cell r="Q1264">
            <v>1728713.6928071016</v>
          </cell>
          <cell r="R1264">
            <v>1763287.9666632442</v>
          </cell>
          <cell r="S1264">
            <v>1798553.7259965094</v>
          </cell>
          <cell r="T1264">
            <v>1834524.8005164384</v>
          </cell>
          <cell r="U1264">
            <v>1871215.2965267673</v>
          </cell>
          <cell r="V1264">
            <v>1908639.6024573026</v>
          </cell>
          <cell r="W1264">
            <v>1946812.3945064491</v>
          </cell>
          <cell r="X1264">
            <v>1985748.6423965781</v>
          </cell>
          <cell r="Y1264">
            <v>2025463.6152445094</v>
          </cell>
          <cell r="Z1264">
            <v>2065972.8875493996</v>
          </cell>
          <cell r="AA1264">
            <v>2107292.3453003876</v>
          </cell>
          <cell r="AB1264">
            <v>2149438.1922063953</v>
          </cell>
          <cell r="AC1264">
            <v>2192426.9560505231</v>
          </cell>
          <cell r="AD1264">
            <v>2236275.4951715334</v>
          </cell>
          <cell r="AE1264">
            <v>2281001.0050749644</v>
          </cell>
          <cell r="AF1264">
            <v>2326621.0251764636</v>
          </cell>
          <cell r="AG1264">
            <v>2373153.4456799929</v>
          </cell>
          <cell r="AH1264">
            <v>2420616.5145935928</v>
          </cell>
          <cell r="AI1264">
            <v>2469028.8448854648</v>
          </cell>
          <cell r="AJ1264">
            <v>2518409.4217831739</v>
          </cell>
          <cell r="AK1264">
            <v>2568777.6102188379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ga"/>
      <sheetName val="valdxx3"/>
      <sheetName val="Käina"/>
      <sheetName val="Kärdla"/>
      <sheetName val="püssi"/>
      <sheetName val="valdx1"/>
      <sheetName val="valdx2"/>
      <sheetName val="valdx3"/>
      <sheetName val="valdx4"/>
      <sheetName val="vald5"/>
      <sheetName val="valdx6"/>
      <sheetName val="valdx7"/>
      <sheetName val="valdx8"/>
      <sheetName val="valdx9"/>
      <sheetName val="Suuremõisa"/>
      <sheetName val="Haljala"/>
      <sheetName val="Rakvere"/>
      <sheetName val="Sõmeru"/>
      <sheetName val="Anija"/>
      <sheetName val="finantssisendid"/>
      <sheetName val="baseline"/>
      <sheetName val="KOOND"/>
      <sheetName val="liitujad"/>
      <sheetName val="LCD"/>
      <sheetName val="jaotus"/>
      <sheetName val="LVIRUsisend"/>
      <sheetName val="labourKÄRDLA"/>
      <sheetName val="labour"/>
      <sheetName val="struktuur"/>
      <sheetName val="struktuurKÄRDLA"/>
      <sheetName val="Workings"/>
      <sheetName val="uhikhinnad"/>
      <sheetName val="lisainvest"/>
      <sheetName val="PandL"/>
      <sheetName val=" "/>
      <sheetName val="Kärdla LA"/>
      <sheetName val="Kohila LA"/>
      <sheetName val="hinnad"/>
      <sheetName val="OH"/>
      <sheetName val="notes"/>
      <sheetName val="Assumptions and Results"/>
      <sheetName val="ben1"/>
      <sheetName val="balance_sheet"/>
      <sheetName val="oncost"/>
      <sheetName val="Risk"/>
      <sheetName val="RISKI diagramm"/>
      <sheetName val="jaakvaartus"/>
      <sheetName val="PV"/>
      <sheetName val="PVajastus"/>
      <sheetName val="omaosalused"/>
      <sheetName val="data"/>
      <sheetName val="Inputs"/>
      <sheetName val="CF "/>
      <sheetName val="jaakBASELINE"/>
      <sheetName val="CBA"/>
      <sheetName val="CBA1"/>
      <sheetName val="CBA0"/>
      <sheetName val="CBAincr"/>
      <sheetName val="Grant"/>
      <sheetName val="Grant1"/>
      <sheetName val="Grant0"/>
      <sheetName val="GRANTincr"/>
      <sheetName val="grantrate"/>
      <sheetName val="1tabel"/>
      <sheetName val="tundlikkus"/>
      <sheetName val="E.1.2"/>
      <sheetName val="E.1.3"/>
      <sheetName val="H.1"/>
      <sheetName val="H.2.1"/>
      <sheetName val="muud tabelid"/>
      <sheetName val="tka"/>
      <sheetName val="projekti grantrate2"/>
      <sheetName val="ESTcharts"/>
      <sheetName val="benefits"/>
      <sheetName val="tarbijad"/>
      <sheetName val="ehitushind"/>
      <sheetName val="Laenugraafik"/>
      <sheetName val="Elek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4">
          <cell r="D4" t="b">
            <v>0</v>
          </cell>
        </row>
        <row r="5">
          <cell r="D5" t="b">
            <v>0</v>
          </cell>
        </row>
        <row r="10">
          <cell r="D10" t="b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418">
          <cell r="H418">
            <v>412261.19099999999</v>
          </cell>
          <cell r="I418">
            <v>354625.12530000001</v>
          </cell>
          <cell r="J418">
            <v>367391.62981080002</v>
          </cell>
          <cell r="K418">
            <v>380250.33685417799</v>
          </cell>
          <cell r="L418">
            <v>393178.84830722003</v>
          </cell>
          <cell r="M418">
            <v>406153.75030135823</v>
          </cell>
          <cell r="N418">
            <v>418744.51656070031</v>
          </cell>
          <cell r="O418">
            <v>431306.85205752129</v>
          </cell>
          <cell r="P418">
            <v>443814.75076718937</v>
          </cell>
          <cell r="Q418">
            <v>456241.5637886707</v>
          </cell>
          <cell r="R418">
            <v>468103.84444717615</v>
          </cell>
          <cell r="S418">
            <v>479806.44055835548</v>
          </cell>
          <cell r="T418">
            <v>491321.79513175605</v>
          </cell>
          <cell r="U418">
            <v>503113.51821491821</v>
          </cell>
          <cell r="V418">
            <v>515188.2426520763</v>
          </cell>
          <cell r="W418">
            <v>527552.7604757261</v>
          </cell>
          <cell r="X418">
            <v>540214.02672714356</v>
          </cell>
          <cell r="Y418">
            <v>553179.16336859507</v>
          </cell>
          <cell r="Z418">
            <v>566455.46328944142</v>
          </cell>
          <cell r="AA418">
            <v>579483.93894509843</v>
          </cell>
          <cell r="AB418">
            <v>592812.06954083568</v>
          </cell>
          <cell r="AC418">
            <v>606446.74714027485</v>
          </cell>
          <cell r="AD418">
            <v>620395.02232450119</v>
          </cell>
          <cell r="AE418">
            <v>634664.10783796455</v>
          </cell>
          <cell r="AF418">
            <v>649261.38231823768</v>
          </cell>
          <cell r="AG418">
            <v>664194.39411155705</v>
          </cell>
          <cell r="AH418">
            <v>679470.86517612287</v>
          </cell>
          <cell r="AI418">
            <v>695098.69507517363</v>
          </cell>
          <cell r="AJ418">
            <v>711085.96506190253</v>
          </cell>
          <cell r="AK418">
            <v>727440.94225832622</v>
          </cell>
          <cell r="AL418">
            <v>744172.08393026772</v>
          </cell>
          <cell r="AM418">
            <v>761288.0418606638</v>
          </cell>
          <cell r="AN418">
            <v>778797.66682345897</v>
          </cell>
          <cell r="AO418">
            <v>796710.01316039846</v>
          </cell>
          <cell r="AP418">
            <v>815034.34346308745</v>
          </cell>
        </row>
        <row r="974">
          <cell r="H974" t="b">
            <v>0</v>
          </cell>
          <cell r="I974" t="b">
            <v>0</v>
          </cell>
          <cell r="J974" t="b">
            <v>0</v>
          </cell>
          <cell r="K974" t="b">
            <v>0</v>
          </cell>
          <cell r="L974" t="b">
            <v>0</v>
          </cell>
          <cell r="M974" t="b">
            <v>0</v>
          </cell>
          <cell r="N974" t="b">
            <v>0</v>
          </cell>
          <cell r="O974" t="b">
            <v>0</v>
          </cell>
          <cell r="P974" t="b">
            <v>0</v>
          </cell>
          <cell r="Q974" t="b">
            <v>0</v>
          </cell>
          <cell r="R974" t="b">
            <v>0</v>
          </cell>
          <cell r="S974" t="b">
            <v>0</v>
          </cell>
          <cell r="T974" t="b">
            <v>0</v>
          </cell>
          <cell r="U974" t="b">
            <v>0</v>
          </cell>
          <cell r="V974" t="b">
            <v>1</v>
          </cell>
          <cell r="W974" t="b">
            <v>1</v>
          </cell>
          <cell r="X974" t="b">
            <v>1</v>
          </cell>
          <cell r="Y974" t="b">
            <v>1</v>
          </cell>
          <cell r="Z974" t="b">
            <v>1</v>
          </cell>
          <cell r="AA974" t="b">
            <v>1</v>
          </cell>
          <cell r="AB974" t="b">
            <v>1</v>
          </cell>
          <cell r="AC974" t="b">
            <v>1</v>
          </cell>
          <cell r="AD974" t="b">
            <v>1</v>
          </cell>
          <cell r="AE974" t="b">
            <v>1</v>
          </cell>
          <cell r="AF974" t="b">
            <v>1</v>
          </cell>
          <cell r="AG974" t="b">
            <v>1</v>
          </cell>
          <cell r="AH974" t="b">
            <v>1</v>
          </cell>
          <cell r="AI974" t="b">
            <v>1</v>
          </cell>
          <cell r="AJ974" t="b">
            <v>1</v>
          </cell>
          <cell r="AK974" t="b">
            <v>1</v>
          </cell>
          <cell r="AL974" t="b">
            <v>1</v>
          </cell>
          <cell r="AM974" t="b">
            <v>1</v>
          </cell>
          <cell r="AN974" t="b">
            <v>0</v>
          </cell>
          <cell r="AO974" t="b">
            <v>0</v>
          </cell>
          <cell r="AP974" t="b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 refreshError="1">
        <row r="331">
          <cell r="F331">
            <v>2009</v>
          </cell>
          <cell r="G331">
            <v>2009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ga"/>
      <sheetName val="valdxx3"/>
      <sheetName val="Käina"/>
      <sheetName val="Kärdla"/>
      <sheetName val="püssi"/>
      <sheetName val="valdx1"/>
      <sheetName val="valdx2"/>
      <sheetName val="valdx3"/>
      <sheetName val="valdx4"/>
      <sheetName val="vald5"/>
      <sheetName val="valdx6"/>
      <sheetName val="valdx7"/>
      <sheetName val="valdx8"/>
      <sheetName val="valdx9"/>
      <sheetName val="Suuremõisa"/>
      <sheetName val="Haljala"/>
      <sheetName val="Rakvere"/>
      <sheetName val="Sõmeru"/>
      <sheetName val="Anija"/>
      <sheetName val="finantssisendid"/>
      <sheetName val="baseline"/>
      <sheetName val="KOOND"/>
      <sheetName val="liitujad"/>
      <sheetName val="LCD"/>
      <sheetName val="jaotus"/>
      <sheetName val="LVIRUsisend"/>
      <sheetName val="labourKÄRDLA"/>
      <sheetName val="labour"/>
      <sheetName val="struktuur"/>
      <sheetName val="struktuurKÄRDLA"/>
      <sheetName val="Workings"/>
      <sheetName val="uhikhinnad"/>
      <sheetName val="lisainvest"/>
      <sheetName val="PandL"/>
      <sheetName val=" "/>
      <sheetName val="Kärdla LA"/>
      <sheetName val="Kohila LA"/>
      <sheetName val="hinnad"/>
      <sheetName val="OH"/>
      <sheetName val="notes"/>
      <sheetName val="Assumptions and Results"/>
      <sheetName val="ben1"/>
      <sheetName val="balance_sheet"/>
      <sheetName val="oncost"/>
      <sheetName val="Risk"/>
      <sheetName val="RISKI diagramm"/>
      <sheetName val="jaakvaartus"/>
      <sheetName val="PV"/>
      <sheetName val="PVajastus"/>
      <sheetName val="omaosalused"/>
      <sheetName val="data"/>
      <sheetName val="Inputs"/>
      <sheetName val="CF "/>
      <sheetName val="jaakBASELINE"/>
      <sheetName val="CBA"/>
      <sheetName val="CBA1"/>
      <sheetName val="CBA0"/>
      <sheetName val="CBAincr"/>
      <sheetName val="Grant"/>
      <sheetName val="Grant1"/>
      <sheetName val="Grant0"/>
      <sheetName val="GRANTincr"/>
      <sheetName val="grantrate"/>
      <sheetName val="1tabel"/>
      <sheetName val="tundlikkus"/>
      <sheetName val="E.1.2"/>
      <sheetName val="E.1.3"/>
      <sheetName val="H.1"/>
      <sheetName val="H.2.1"/>
      <sheetName val="muud tabelid"/>
      <sheetName val="tka"/>
      <sheetName val="projekti grantrate2"/>
      <sheetName val="ESTcharts"/>
      <sheetName val="benefits"/>
      <sheetName val="tarbijad"/>
      <sheetName val="ehitushind"/>
      <sheetName val="Laenugraafik"/>
      <sheetName val="Elek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4">
          <cell r="D4" t="b">
            <v>0</v>
          </cell>
        </row>
        <row r="5">
          <cell r="D5" t="b">
            <v>0</v>
          </cell>
        </row>
        <row r="10">
          <cell r="D10" t="b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418">
          <cell r="H418">
            <v>412261.19099999999</v>
          </cell>
          <cell r="I418">
            <v>354625.12530000001</v>
          </cell>
          <cell r="J418">
            <v>367391.62981080002</v>
          </cell>
          <cell r="K418">
            <v>380250.33685417799</v>
          </cell>
          <cell r="L418">
            <v>393178.84830722003</v>
          </cell>
          <cell r="M418">
            <v>406153.75030135823</v>
          </cell>
          <cell r="N418">
            <v>418744.51656070031</v>
          </cell>
          <cell r="O418">
            <v>431306.85205752129</v>
          </cell>
          <cell r="P418">
            <v>443814.75076718937</v>
          </cell>
          <cell r="Q418">
            <v>456241.5637886707</v>
          </cell>
          <cell r="R418">
            <v>468103.84444717615</v>
          </cell>
          <cell r="S418">
            <v>479806.44055835548</v>
          </cell>
          <cell r="T418">
            <v>491321.79513175605</v>
          </cell>
          <cell r="U418">
            <v>503113.51821491821</v>
          </cell>
          <cell r="V418">
            <v>515188.2426520763</v>
          </cell>
          <cell r="W418">
            <v>527552.7604757261</v>
          </cell>
          <cell r="X418">
            <v>540214.02672714356</v>
          </cell>
          <cell r="Y418">
            <v>553179.16336859507</v>
          </cell>
          <cell r="Z418">
            <v>566455.46328944142</v>
          </cell>
          <cell r="AA418">
            <v>579483.93894509843</v>
          </cell>
          <cell r="AB418">
            <v>592812.06954083568</v>
          </cell>
          <cell r="AC418">
            <v>606446.74714027485</v>
          </cell>
          <cell r="AD418">
            <v>620395.02232450119</v>
          </cell>
          <cell r="AE418">
            <v>634664.10783796455</v>
          </cell>
          <cell r="AF418">
            <v>649261.38231823768</v>
          </cell>
          <cell r="AG418">
            <v>664194.39411155705</v>
          </cell>
          <cell r="AH418">
            <v>679470.86517612287</v>
          </cell>
          <cell r="AI418">
            <v>695098.69507517363</v>
          </cell>
          <cell r="AJ418">
            <v>711085.96506190253</v>
          </cell>
          <cell r="AK418">
            <v>727440.94225832622</v>
          </cell>
          <cell r="AL418">
            <v>744172.08393026772</v>
          </cell>
          <cell r="AM418">
            <v>761288.0418606638</v>
          </cell>
          <cell r="AN418">
            <v>778797.66682345897</v>
          </cell>
          <cell r="AO418">
            <v>796710.01316039846</v>
          </cell>
          <cell r="AP418">
            <v>815034.34346308745</v>
          </cell>
        </row>
        <row r="974">
          <cell r="H974" t="b">
            <v>0</v>
          </cell>
          <cell r="I974" t="b">
            <v>0</v>
          </cell>
          <cell r="J974" t="b">
            <v>0</v>
          </cell>
          <cell r="K974" t="b">
            <v>0</v>
          </cell>
          <cell r="L974" t="b">
            <v>0</v>
          </cell>
          <cell r="M974" t="b">
            <v>0</v>
          </cell>
          <cell r="N974" t="b">
            <v>0</v>
          </cell>
          <cell r="O974" t="b">
            <v>0</v>
          </cell>
          <cell r="P974" t="b">
            <v>0</v>
          </cell>
          <cell r="Q974" t="b">
            <v>0</v>
          </cell>
          <cell r="R974" t="b">
            <v>0</v>
          </cell>
          <cell r="S974" t="b">
            <v>0</v>
          </cell>
          <cell r="T974" t="b">
            <v>0</v>
          </cell>
          <cell r="U974" t="b">
            <v>0</v>
          </cell>
          <cell r="V974" t="b">
            <v>1</v>
          </cell>
          <cell r="W974" t="b">
            <v>1</v>
          </cell>
          <cell r="X974" t="b">
            <v>1</v>
          </cell>
          <cell r="Y974" t="b">
            <v>1</v>
          </cell>
          <cell r="Z974" t="b">
            <v>1</v>
          </cell>
          <cell r="AA974" t="b">
            <v>1</v>
          </cell>
          <cell r="AB974" t="b">
            <v>1</v>
          </cell>
          <cell r="AC974" t="b">
            <v>1</v>
          </cell>
          <cell r="AD974" t="b">
            <v>1</v>
          </cell>
          <cell r="AE974" t="b">
            <v>1</v>
          </cell>
          <cell r="AF974" t="b">
            <v>1</v>
          </cell>
          <cell r="AG974" t="b">
            <v>1</v>
          </cell>
          <cell r="AH974" t="b">
            <v>1</v>
          </cell>
          <cell r="AI974" t="b">
            <v>1</v>
          </cell>
          <cell r="AJ974" t="b">
            <v>1</v>
          </cell>
          <cell r="AK974" t="b">
            <v>1</v>
          </cell>
          <cell r="AL974" t="b">
            <v>1</v>
          </cell>
          <cell r="AM974" t="b">
            <v>1</v>
          </cell>
          <cell r="AN974" t="b">
            <v>0</v>
          </cell>
          <cell r="AO974" t="b">
            <v>0</v>
          </cell>
          <cell r="AP974" t="b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 refreshError="1">
        <row r="331">
          <cell r="F331">
            <v>2009</v>
          </cell>
          <cell r="G331">
            <v>2009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assumptions"/>
      <sheetName val="technical assumptions With"/>
      <sheetName val="technical assumptions WO"/>
      <sheetName val="Ch_tariffs WO"/>
      <sheetName val="Ch_tariffs With"/>
      <sheetName val="Ch_cost Incr"/>
      <sheetName val="Ch_tariffs Incr"/>
      <sheetName val="consumption With"/>
      <sheetName val="consumption WO"/>
      <sheetName val="Consumption incr"/>
      <sheetName val="consumption FCR"/>
      <sheetName val="Loan"/>
      <sheetName val="Depo"/>
      <sheetName val="help"/>
      <sheetName val="Ch_benchmark"/>
      <sheetName val="With_st_benchmark"/>
      <sheetName val="With_st"/>
      <sheetName val="WO_st"/>
      <sheetName val="Ch_DSCR"/>
      <sheetName val="Summary and Grant Rate"/>
      <sheetName val="Financing_plan"/>
      <sheetName val="Incr_st"/>
      <sheetName val="Chart_FCR"/>
      <sheetName val="Chart_DW"/>
      <sheetName val="OH1"/>
      <sheetName val="OH0"/>
      <sheetName val="OH incr"/>
      <sheetName val="FCR_st"/>
      <sheetName val="De1 With"/>
      <sheetName val="De2 With"/>
      <sheetName val="Depreciation1"/>
      <sheetName val="Depreciation2"/>
      <sheetName val="investment programWITH"/>
      <sheetName val="inv_WO"/>
      <sheetName val="Leht1"/>
      <sheetName val="De1 WO"/>
      <sheetName val="De2_WO"/>
      <sheetName val="Analytics"/>
      <sheetName val="PLS"/>
      <sheetName val="BS"/>
      <sheetName val="SOTS"/>
      <sheetName val="CFS"/>
      <sheetName val="additional calc"/>
      <sheetName val="Risk"/>
      <sheetName val="Sensibility_an_F"/>
      <sheetName val="Risk_anal_F"/>
      <sheetName val="Econ An"/>
      <sheetName val="Sensibility_an_E"/>
      <sheetName val="Risk_ana_E"/>
      <sheetName val="E"/>
      <sheetName val="HINDAMINE"/>
    </sheetNames>
    <sheetDataSet>
      <sheetData sheetId="0" refreshError="1">
        <row r="9">
          <cell r="D9">
            <v>1</v>
          </cell>
          <cell r="E9">
            <v>1.0409999999999999</v>
          </cell>
          <cell r="F9">
            <v>1.0701479999999999</v>
          </cell>
          <cell r="G9">
            <v>1.10225244</v>
          </cell>
          <cell r="H9">
            <v>1.13752451808</v>
          </cell>
          <cell r="I9">
            <v>1.1750628271766399</v>
          </cell>
          <cell r="J9">
            <v>1.213839900473469</v>
          </cell>
          <cell r="K9">
            <v>1.25268277728862</v>
          </cell>
          <cell r="L9">
            <v>1.2915159433845671</v>
          </cell>
          <cell r="M9">
            <v>1.3302614216861042</v>
          </cell>
          <cell r="N9">
            <v>1.3701692643366874</v>
          </cell>
          <cell r="O9">
            <v>1.4099041730024513</v>
          </cell>
          <cell r="P9">
            <v>1.44938148984652</v>
          </cell>
          <cell r="Q9">
            <v>1.4899641715622227</v>
          </cell>
          <cell r="R9">
            <v>1.5301932041944026</v>
          </cell>
          <cell r="S9">
            <v>1.5715084207076513</v>
          </cell>
          <cell r="T9">
            <v>1.6123676396460502</v>
          </cell>
          <cell r="U9">
            <v>1.6542891982768475</v>
          </cell>
          <cell r="V9">
            <v>1.6973007174320456</v>
          </cell>
          <cell r="W9">
            <v>1.7397332353678465</v>
          </cell>
          <cell r="X9">
            <v>1.7832265662520426</v>
          </cell>
          <cell r="Y9">
            <v>1.8260240038420916</v>
          </cell>
          <cell r="Z9">
            <v>1.8698485799343019</v>
          </cell>
          <cell r="AA9">
            <v>1.9147249458527251</v>
          </cell>
          <cell r="AB9">
            <v>1.9587636196073377</v>
          </cell>
          <cell r="AC9">
            <v>2.0038151828583062</v>
          </cell>
          <cell r="AD9">
            <v>2.0478991168811889</v>
          </cell>
          <cell r="AE9">
            <v>2.0929528974525748</v>
          </cell>
          <cell r="AF9">
            <v>2.1389978611965317</v>
          </cell>
          <cell r="AG9">
            <v>2.1839168162816587</v>
          </cell>
          <cell r="AH9">
            <v>2.2297790694235733</v>
          </cell>
          <cell r="AI9">
            <v>2.2743746508120446</v>
          </cell>
          <cell r="AJ9">
            <v>2.3198621438282854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ga"/>
      <sheetName val="valdxx3"/>
      <sheetName val="Tamsalu"/>
      <sheetName val="VäikeMaarja"/>
      <sheetName val="püssi"/>
      <sheetName val="valdx1"/>
      <sheetName val="valdx2"/>
      <sheetName val="valdx3"/>
      <sheetName val="valdx4"/>
      <sheetName val="vald5"/>
      <sheetName val="valdx6"/>
      <sheetName val="valdx7"/>
      <sheetName val="valdx8"/>
      <sheetName val="valdx9"/>
      <sheetName val="Kadrina"/>
      <sheetName val="Haljala"/>
      <sheetName val="Torma"/>
      <sheetName val="Anijavana"/>
      <sheetName val="finantssisendid"/>
      <sheetName val="baseline"/>
      <sheetName val="liitujad"/>
      <sheetName val="LCD"/>
      <sheetName val="jaotus"/>
      <sheetName val="Valga LA"/>
      <sheetName val="Haljala LA"/>
      <sheetName val="TM3 LA"/>
      <sheetName val="VM1 LA"/>
      <sheetName val="Torma VK"/>
      <sheetName val="Torma SV"/>
      <sheetName val="Torma RVP"/>
      <sheetName val="Torma LA"/>
      <sheetName val="labourVALGA"/>
      <sheetName val="labKAD"/>
      <sheetName val="labTM3"/>
      <sheetName val="labVM1"/>
      <sheetName val="Anija"/>
      <sheetName val="data"/>
      <sheetName val="lisainvest"/>
      <sheetName val="Anija LA"/>
      <sheetName val="adm_Anija"/>
      <sheetName val="admLA"/>
      <sheetName val="masin_Anija"/>
      <sheetName val="admLA1"/>
      <sheetName val="Lab_Anija"/>
      <sheetName val="labour"/>
      <sheetName val="struktuur"/>
      <sheetName val="struktuurVALGA"/>
      <sheetName val="strukHALJALA"/>
      <sheetName val="labourHALJALA"/>
      <sheetName val="struRapla"/>
      <sheetName val="inv_WO"/>
      <sheetName val="De1_WO"/>
      <sheetName val="De2_WO"/>
      <sheetName val="LVIRUsisend"/>
      <sheetName val="inv_program"/>
      <sheetName val="De1_p"/>
      <sheetName val="De2_p"/>
      <sheetName val="struTorma"/>
      <sheetName val="admKAD"/>
      <sheetName val="admTM3"/>
      <sheetName val="admVM1"/>
      <sheetName val="Workings"/>
      <sheetName val="uhikhinnad"/>
      <sheetName val=" "/>
      <sheetName val="Tõrva LA"/>
      <sheetName val="notes"/>
      <sheetName val="Assumptions and Results"/>
      <sheetName val="ben1"/>
      <sheetName val="balance_sheet"/>
      <sheetName val="Risk"/>
      <sheetName val="Chart1"/>
      <sheetName val="KA3 LA"/>
      <sheetName val="PV"/>
      <sheetName val="PVajastus"/>
      <sheetName val="consumption With"/>
      <sheetName val="consumption WO"/>
      <sheetName val="consumption incr"/>
      <sheetName val="hinnad"/>
      <sheetName val="Benchmark"/>
      <sheetName val="Ben grant"/>
      <sheetName val="jaakBASELINE"/>
      <sheetName val="KOOND"/>
      <sheetName val="OH"/>
      <sheetName val="omaosalused"/>
      <sheetName val="Inputs"/>
      <sheetName val="CF "/>
      <sheetName val="CBA"/>
      <sheetName val="CBA1"/>
      <sheetName val="CBA0"/>
      <sheetName val="CBAincr"/>
      <sheetName val="Grant"/>
      <sheetName val="Grant1"/>
      <sheetName val="Grant0"/>
      <sheetName val="GRANTincr"/>
      <sheetName val="admRK"/>
      <sheetName val="DSCR"/>
      <sheetName val="E.1.2"/>
      <sheetName val="grantrate"/>
      <sheetName val="MFA tulemus"/>
      <sheetName val="Tabelid faili"/>
      <sheetName val="tundlikkus"/>
      <sheetName val="oncost"/>
      <sheetName val="Sensibility"/>
      <sheetName val="Riskianalyys"/>
      <sheetName val="1tabel"/>
      <sheetName val="E.1.3"/>
      <sheetName val="H.1"/>
      <sheetName val="H.2.1"/>
      <sheetName val="muud tabelid"/>
      <sheetName val="tka"/>
      <sheetName val="projekti grantrate2"/>
      <sheetName val="ESTcharts"/>
      <sheetName val="benefits"/>
      <sheetName val="tarbijad"/>
      <sheetName val="ehitushind"/>
      <sheetName val="elanikud"/>
      <sheetName val="jaakvaartus"/>
      <sheetName val="area"/>
      <sheetName val="PandL"/>
      <sheetName val="Tabeli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">
          <cell r="D2">
            <v>0</v>
          </cell>
          <cell r="E2">
            <v>0</v>
          </cell>
          <cell r="F2">
            <v>0.4</v>
          </cell>
          <cell r="G2">
            <v>0.3</v>
          </cell>
          <cell r="H2">
            <v>0.2</v>
          </cell>
          <cell r="I2">
            <v>0.1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</row>
        <row r="69">
          <cell r="C69">
            <v>0.41</v>
          </cell>
        </row>
        <row r="89">
          <cell r="C89">
            <v>0.41</v>
          </cell>
        </row>
        <row r="90">
          <cell r="C90">
            <v>0.8</v>
          </cell>
        </row>
        <row r="132">
          <cell r="D132">
            <v>0.53</v>
          </cell>
          <cell r="E132">
            <v>0.57999999999999996</v>
          </cell>
          <cell r="F132">
            <v>0.64</v>
          </cell>
          <cell r="G132">
            <v>0.86</v>
          </cell>
          <cell r="H132">
            <v>1.04</v>
          </cell>
          <cell r="I132">
            <v>1.0920000000000001</v>
          </cell>
          <cell r="J132">
            <v>1.1466000000000001</v>
          </cell>
          <cell r="K132">
            <v>1.2039300000000002</v>
          </cell>
          <cell r="L132">
            <v>1.2641265000000002</v>
          </cell>
          <cell r="M132">
            <v>1.3273328250000003</v>
          </cell>
          <cell r="N132">
            <v>1.3936994662500004</v>
          </cell>
          <cell r="O132">
            <v>1.4633844395625004</v>
          </cell>
          <cell r="P132">
            <v>1.5365536615406254</v>
          </cell>
          <cell r="Q132">
            <v>1.6133813446176568</v>
          </cell>
          <cell r="R132">
            <v>1.6940504118485398</v>
          </cell>
          <cell r="S132">
            <v>1.7787529324409668</v>
          </cell>
          <cell r="T132">
            <v>1.8676905790630152</v>
          </cell>
          <cell r="U132">
            <v>1.9610751080161659</v>
          </cell>
          <cell r="V132">
            <v>2.0591288634169742</v>
          </cell>
          <cell r="W132">
            <v>2.1620853065878229</v>
          </cell>
          <cell r="X132">
            <v>2.2701895719172143</v>
          </cell>
          <cell r="Y132">
            <v>2.3836990505130751</v>
          </cell>
          <cell r="Z132">
            <v>2.5028840030387287</v>
          </cell>
          <cell r="AA132">
            <v>2.6280282031906652</v>
          </cell>
          <cell r="AB132">
            <v>2.7594296133501985</v>
          </cell>
          <cell r="AC132">
            <v>2.8974010940177086</v>
          </cell>
          <cell r="AD132">
            <v>3.0422711487185943</v>
          </cell>
          <cell r="AE132">
            <v>3.1943847061545241</v>
          </cell>
          <cell r="AF132">
            <v>3.3541039414622502</v>
          </cell>
          <cell r="AG132">
            <v>3.5218091385353629</v>
          </cell>
        </row>
        <row r="133">
          <cell r="D133">
            <v>0.96</v>
          </cell>
          <cell r="E133">
            <v>0.96</v>
          </cell>
          <cell r="F133">
            <v>0.96</v>
          </cell>
          <cell r="G133">
            <v>0.96</v>
          </cell>
          <cell r="H133">
            <v>0.96</v>
          </cell>
          <cell r="I133">
            <v>0.96</v>
          </cell>
          <cell r="J133">
            <v>0.96</v>
          </cell>
          <cell r="K133">
            <v>0.96</v>
          </cell>
          <cell r="L133">
            <v>0.96</v>
          </cell>
          <cell r="M133">
            <v>0.96</v>
          </cell>
          <cell r="N133">
            <v>0.96</v>
          </cell>
          <cell r="O133">
            <v>0.96</v>
          </cell>
          <cell r="P133">
            <v>0.96</v>
          </cell>
          <cell r="Q133">
            <v>0.96</v>
          </cell>
          <cell r="R133">
            <v>0.96</v>
          </cell>
          <cell r="S133">
            <v>0.96</v>
          </cell>
          <cell r="T133">
            <v>0.96</v>
          </cell>
          <cell r="U133">
            <v>0.96</v>
          </cell>
          <cell r="V133">
            <v>0.96</v>
          </cell>
          <cell r="W133">
            <v>0.96</v>
          </cell>
          <cell r="X133">
            <v>0.96</v>
          </cell>
          <cell r="Y133">
            <v>0.96</v>
          </cell>
          <cell r="Z133">
            <v>0.96</v>
          </cell>
          <cell r="AA133">
            <v>0.96</v>
          </cell>
          <cell r="AB133">
            <v>0.96</v>
          </cell>
          <cell r="AC133">
            <v>0.96</v>
          </cell>
          <cell r="AD133">
            <v>0.96</v>
          </cell>
          <cell r="AE133">
            <v>0.96</v>
          </cell>
          <cell r="AF133">
            <v>0.96</v>
          </cell>
          <cell r="AG133">
            <v>0.96</v>
          </cell>
        </row>
        <row r="136">
          <cell r="D136">
            <v>0.86</v>
          </cell>
          <cell r="E136">
            <v>0.86</v>
          </cell>
          <cell r="F136">
            <v>0.86</v>
          </cell>
          <cell r="G136">
            <v>0.86</v>
          </cell>
          <cell r="H136">
            <v>0.86</v>
          </cell>
          <cell r="I136">
            <v>0.86</v>
          </cell>
          <cell r="J136">
            <v>0.86</v>
          </cell>
          <cell r="K136">
            <v>0.86</v>
          </cell>
          <cell r="L136">
            <v>0.86</v>
          </cell>
          <cell r="M136">
            <v>0.86</v>
          </cell>
          <cell r="N136">
            <v>0.86</v>
          </cell>
          <cell r="O136">
            <v>0.86</v>
          </cell>
          <cell r="P136">
            <v>0.86</v>
          </cell>
          <cell r="Q136">
            <v>0.86</v>
          </cell>
          <cell r="R136">
            <v>0.86</v>
          </cell>
          <cell r="S136">
            <v>0.86</v>
          </cell>
          <cell r="T136">
            <v>0.86</v>
          </cell>
          <cell r="U136">
            <v>0.86</v>
          </cell>
          <cell r="V136">
            <v>0.86</v>
          </cell>
          <cell r="W136">
            <v>0.86</v>
          </cell>
          <cell r="X136">
            <v>0.86</v>
          </cell>
          <cell r="Y136">
            <v>0.86</v>
          </cell>
          <cell r="Z136">
            <v>0.86</v>
          </cell>
          <cell r="AA136">
            <v>0.86</v>
          </cell>
          <cell r="AB136">
            <v>0.86</v>
          </cell>
          <cell r="AC136">
            <v>0.86</v>
          </cell>
          <cell r="AD136">
            <v>0.86</v>
          </cell>
          <cell r="AE136">
            <v>0.86</v>
          </cell>
          <cell r="AF136">
            <v>0.86</v>
          </cell>
          <cell r="AG136">
            <v>0.86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</row>
        <row r="157">
          <cell r="D157">
            <v>0.84</v>
          </cell>
          <cell r="E157">
            <v>0.84</v>
          </cell>
          <cell r="F157">
            <v>0.84</v>
          </cell>
          <cell r="G157">
            <v>0.84</v>
          </cell>
          <cell r="H157">
            <v>0.84</v>
          </cell>
          <cell r="I157">
            <v>0.84</v>
          </cell>
          <cell r="J157">
            <v>0.84</v>
          </cell>
          <cell r="K157">
            <v>0.84</v>
          </cell>
          <cell r="L157">
            <v>0.84</v>
          </cell>
          <cell r="M157">
            <v>0.84</v>
          </cell>
          <cell r="N157">
            <v>0.84</v>
          </cell>
          <cell r="O157">
            <v>0.84</v>
          </cell>
          <cell r="P157">
            <v>0.84</v>
          </cell>
          <cell r="Q157">
            <v>0.84</v>
          </cell>
          <cell r="R157">
            <v>0.84</v>
          </cell>
          <cell r="S157">
            <v>0.84</v>
          </cell>
          <cell r="T157">
            <v>0.84</v>
          </cell>
          <cell r="U157">
            <v>0.84</v>
          </cell>
          <cell r="V157">
            <v>0.84</v>
          </cell>
          <cell r="W157">
            <v>0.84</v>
          </cell>
          <cell r="X157">
            <v>0.84</v>
          </cell>
          <cell r="Y157">
            <v>0.84</v>
          </cell>
          <cell r="Z157">
            <v>0.84</v>
          </cell>
          <cell r="AA157">
            <v>0.84</v>
          </cell>
          <cell r="AB157">
            <v>0.84</v>
          </cell>
          <cell r="AC157">
            <v>0.84</v>
          </cell>
          <cell r="AD157">
            <v>0.84</v>
          </cell>
          <cell r="AE157">
            <v>0.84</v>
          </cell>
          <cell r="AF157">
            <v>0.84</v>
          </cell>
          <cell r="AG157">
            <v>0.84</v>
          </cell>
        </row>
        <row r="158">
          <cell r="D158">
            <v>0.15</v>
          </cell>
          <cell r="E158">
            <v>0.15</v>
          </cell>
          <cell r="F158">
            <v>0.15</v>
          </cell>
          <cell r="G158">
            <v>0.15</v>
          </cell>
          <cell r="H158">
            <v>0.15</v>
          </cell>
          <cell r="I158">
            <v>0.15</v>
          </cell>
          <cell r="J158">
            <v>0.15</v>
          </cell>
          <cell r="K158">
            <v>0.15</v>
          </cell>
          <cell r="L158">
            <v>0.15</v>
          </cell>
          <cell r="M158">
            <v>0.15</v>
          </cell>
          <cell r="N158">
            <v>0.15</v>
          </cell>
          <cell r="O158">
            <v>0.15</v>
          </cell>
          <cell r="P158">
            <v>0.15</v>
          </cell>
          <cell r="Q158">
            <v>0.15</v>
          </cell>
          <cell r="R158">
            <v>0.15</v>
          </cell>
          <cell r="S158">
            <v>0.15</v>
          </cell>
          <cell r="T158">
            <v>0.15</v>
          </cell>
          <cell r="U158">
            <v>0.15</v>
          </cell>
          <cell r="V158">
            <v>0.15</v>
          </cell>
          <cell r="W158">
            <v>0.15</v>
          </cell>
          <cell r="X158">
            <v>0.15</v>
          </cell>
          <cell r="Y158">
            <v>0.15</v>
          </cell>
          <cell r="Z158">
            <v>0.15</v>
          </cell>
          <cell r="AA158">
            <v>0.15</v>
          </cell>
          <cell r="AB158">
            <v>0.15</v>
          </cell>
          <cell r="AC158">
            <v>0.15</v>
          </cell>
          <cell r="AD158">
            <v>0.15</v>
          </cell>
          <cell r="AE158">
            <v>0.15</v>
          </cell>
          <cell r="AF158">
            <v>0.15</v>
          </cell>
          <cell r="AG158">
            <v>0.15</v>
          </cell>
        </row>
        <row r="159">
          <cell r="D159">
            <v>0</v>
          </cell>
          <cell r="E159">
            <v>0</v>
          </cell>
          <cell r="F159">
            <v>0.4346017250126839</v>
          </cell>
          <cell r="G159">
            <v>0.4346017250126839</v>
          </cell>
          <cell r="H159">
            <v>0.4346017250126839</v>
          </cell>
          <cell r="I159">
            <v>0.4346017250126839</v>
          </cell>
          <cell r="J159">
            <v>0.4346017250126839</v>
          </cell>
          <cell r="K159">
            <v>0.4346017250126839</v>
          </cell>
          <cell r="L159">
            <v>0.4346017250126839</v>
          </cell>
          <cell r="M159">
            <v>0.4346017250126839</v>
          </cell>
          <cell r="N159">
            <v>0.4346017250126839</v>
          </cell>
          <cell r="O159">
            <v>0.4346017250126839</v>
          </cell>
          <cell r="P159">
            <v>0.4346017250126839</v>
          </cell>
          <cell r="Q159">
            <v>0.4346017250126839</v>
          </cell>
          <cell r="R159">
            <v>0.4346017250126839</v>
          </cell>
          <cell r="S159">
            <v>0.4346017250126839</v>
          </cell>
          <cell r="T159">
            <v>0.4346017250126839</v>
          </cell>
          <cell r="U159">
            <v>0.4346017250126839</v>
          </cell>
          <cell r="V159">
            <v>0.4346017250126839</v>
          </cell>
          <cell r="W159">
            <v>0.4346017250126839</v>
          </cell>
          <cell r="X159">
            <v>0.4346017250126839</v>
          </cell>
          <cell r="Y159">
            <v>0.4346017250126839</v>
          </cell>
          <cell r="Z159">
            <v>0.4346017250126839</v>
          </cell>
          <cell r="AA159">
            <v>0.4346017250126839</v>
          </cell>
          <cell r="AB159">
            <v>0.4346017250126839</v>
          </cell>
          <cell r="AC159">
            <v>0.4346017250126839</v>
          </cell>
          <cell r="AD159">
            <v>0.4346017250126839</v>
          </cell>
          <cell r="AE159">
            <v>0.4346017250126839</v>
          </cell>
          <cell r="AF159">
            <v>0.4346017250126839</v>
          </cell>
          <cell r="AG159">
            <v>0.4346017250126839</v>
          </cell>
        </row>
        <row r="183">
          <cell r="D183">
            <v>3.62</v>
          </cell>
          <cell r="E183">
            <v>1.6400000000000001</v>
          </cell>
          <cell r="F183">
            <v>2.1</v>
          </cell>
          <cell r="G183">
            <v>2.1</v>
          </cell>
          <cell r="H183">
            <v>0.8</v>
          </cell>
          <cell r="I183">
            <v>0.8</v>
          </cell>
          <cell r="J183">
            <v>0.8</v>
          </cell>
          <cell r="K183">
            <v>0.8</v>
          </cell>
          <cell r="L183">
            <v>0.8</v>
          </cell>
          <cell r="M183">
            <v>0.8</v>
          </cell>
          <cell r="N183">
            <v>0.8</v>
          </cell>
          <cell r="O183">
            <v>0.8</v>
          </cell>
          <cell r="P183">
            <v>0.8</v>
          </cell>
          <cell r="Q183">
            <v>0.8</v>
          </cell>
          <cell r="R183">
            <v>0.8</v>
          </cell>
          <cell r="S183">
            <v>0.8</v>
          </cell>
          <cell r="T183">
            <v>0.8</v>
          </cell>
          <cell r="U183">
            <v>0.8</v>
          </cell>
          <cell r="V183">
            <v>0.8</v>
          </cell>
          <cell r="W183">
            <v>0.8</v>
          </cell>
          <cell r="X183">
            <v>0.8</v>
          </cell>
          <cell r="Y183">
            <v>0.8</v>
          </cell>
          <cell r="Z183">
            <v>0.8</v>
          </cell>
          <cell r="AA183">
            <v>0.8</v>
          </cell>
          <cell r="AB183">
            <v>0.8</v>
          </cell>
          <cell r="AC183">
            <v>0.8</v>
          </cell>
          <cell r="AD183">
            <v>0.8</v>
          </cell>
          <cell r="AE183">
            <v>0.8</v>
          </cell>
          <cell r="AF183">
            <v>0.8</v>
          </cell>
          <cell r="AG183">
            <v>0.8</v>
          </cell>
        </row>
        <row r="184">
          <cell r="D184">
            <v>0.64</v>
          </cell>
          <cell r="E184">
            <v>0.64</v>
          </cell>
          <cell r="F184">
            <v>0.64</v>
          </cell>
          <cell r="G184">
            <v>0.64</v>
          </cell>
          <cell r="H184">
            <v>0.64</v>
          </cell>
          <cell r="I184">
            <v>0.64</v>
          </cell>
          <cell r="J184">
            <v>0.64</v>
          </cell>
          <cell r="K184">
            <v>0.64</v>
          </cell>
          <cell r="L184">
            <v>0.64</v>
          </cell>
          <cell r="M184">
            <v>0.64</v>
          </cell>
          <cell r="N184">
            <v>0.64</v>
          </cell>
          <cell r="O184">
            <v>0.64</v>
          </cell>
          <cell r="P184">
            <v>0.64</v>
          </cell>
          <cell r="Q184">
            <v>0.64</v>
          </cell>
          <cell r="R184">
            <v>0.64</v>
          </cell>
          <cell r="S184">
            <v>0.64</v>
          </cell>
          <cell r="T184">
            <v>0.64</v>
          </cell>
          <cell r="U184">
            <v>0.64</v>
          </cell>
          <cell r="V184">
            <v>0.64</v>
          </cell>
          <cell r="W184">
            <v>0.64</v>
          </cell>
          <cell r="X184">
            <v>0.64</v>
          </cell>
          <cell r="Y184">
            <v>0.64</v>
          </cell>
          <cell r="Z184">
            <v>0.64</v>
          </cell>
          <cell r="AA184">
            <v>0.64</v>
          </cell>
          <cell r="AB184">
            <v>0.64</v>
          </cell>
          <cell r="AC184">
            <v>0.64</v>
          </cell>
          <cell r="AD184">
            <v>0.64</v>
          </cell>
          <cell r="AE184">
            <v>0.64</v>
          </cell>
          <cell r="AF184">
            <v>0.64</v>
          </cell>
          <cell r="AG184">
            <v>0.64</v>
          </cell>
        </row>
        <row r="185">
          <cell r="F185">
            <v>0.92261119567055649</v>
          </cell>
          <cell r="G185">
            <v>0.92261119567055649</v>
          </cell>
          <cell r="H185">
            <v>0.92261119567055649</v>
          </cell>
          <cell r="I185">
            <v>0.92261119567055649</v>
          </cell>
          <cell r="J185">
            <v>0.92261119567055649</v>
          </cell>
          <cell r="K185">
            <v>0.92261119567055649</v>
          </cell>
          <cell r="L185">
            <v>0.92261119567055649</v>
          </cell>
          <cell r="M185">
            <v>0.92261119567055649</v>
          </cell>
          <cell r="N185">
            <v>0.92261119567055649</v>
          </cell>
          <cell r="O185">
            <v>0.92261119567055649</v>
          </cell>
          <cell r="P185">
            <v>0.92261119567055649</v>
          </cell>
          <cell r="Q185">
            <v>0.92261119567055649</v>
          </cell>
          <cell r="R185">
            <v>0.92261119567055649</v>
          </cell>
          <cell r="S185">
            <v>0.92261119567055649</v>
          </cell>
          <cell r="T185">
            <v>0.92261119567055649</v>
          </cell>
          <cell r="U185">
            <v>0.92261119567055649</v>
          </cell>
          <cell r="V185">
            <v>0.92261119567055649</v>
          </cell>
          <cell r="W185">
            <v>0.92261119567055649</v>
          </cell>
          <cell r="X185">
            <v>0.92261119567055649</v>
          </cell>
          <cell r="Y185">
            <v>0.92261119567055649</v>
          </cell>
          <cell r="Z185">
            <v>0.92261119567055649</v>
          </cell>
          <cell r="AA185">
            <v>0.92261119567055649</v>
          </cell>
          <cell r="AB185">
            <v>0.92261119567055649</v>
          </cell>
          <cell r="AC185">
            <v>0.92261119567055649</v>
          </cell>
          <cell r="AD185">
            <v>0.92261119567055649</v>
          </cell>
          <cell r="AE185">
            <v>0.92261119567055649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>
        <row r="2">
          <cell r="BD2">
            <v>2</v>
          </cell>
        </row>
        <row r="105">
          <cell r="L105">
            <v>1718</v>
          </cell>
        </row>
        <row r="106">
          <cell r="L106">
            <v>0</v>
          </cell>
        </row>
        <row r="107">
          <cell r="L107">
            <v>0</v>
          </cell>
        </row>
        <row r="108">
          <cell r="L108">
            <v>0</v>
          </cell>
        </row>
        <row r="109">
          <cell r="L109">
            <v>0</v>
          </cell>
        </row>
        <row r="110">
          <cell r="L110">
            <v>0</v>
          </cell>
        </row>
        <row r="111">
          <cell r="L111">
            <v>0</v>
          </cell>
        </row>
        <row r="112">
          <cell r="L112">
            <v>0</v>
          </cell>
        </row>
        <row r="113">
          <cell r="L113">
            <v>0</v>
          </cell>
        </row>
        <row r="114">
          <cell r="L114">
            <v>0</v>
          </cell>
        </row>
        <row r="115">
          <cell r="L115">
            <v>0</v>
          </cell>
        </row>
        <row r="116">
          <cell r="L116">
            <v>0</v>
          </cell>
        </row>
        <row r="117">
          <cell r="L117">
            <v>0</v>
          </cell>
        </row>
        <row r="118">
          <cell r="L118">
            <v>0</v>
          </cell>
        </row>
        <row r="119">
          <cell r="L119">
            <v>0</v>
          </cell>
        </row>
        <row r="120">
          <cell r="L120">
            <v>0</v>
          </cell>
        </row>
        <row r="121">
          <cell r="L121">
            <v>0</v>
          </cell>
        </row>
        <row r="122">
          <cell r="L122">
            <v>0</v>
          </cell>
        </row>
        <row r="125">
          <cell r="L125">
            <v>53942.524999999994</v>
          </cell>
        </row>
        <row r="131">
          <cell r="L131">
            <v>0</v>
          </cell>
        </row>
        <row r="133">
          <cell r="L133">
            <v>0</v>
          </cell>
        </row>
        <row r="134">
          <cell r="L134">
            <v>0</v>
          </cell>
        </row>
        <row r="138">
          <cell r="L138">
            <v>0</v>
          </cell>
        </row>
        <row r="139">
          <cell r="L139">
            <v>0</v>
          </cell>
        </row>
        <row r="140">
          <cell r="L140">
            <v>0</v>
          </cell>
        </row>
        <row r="141">
          <cell r="L141">
            <v>0</v>
          </cell>
        </row>
        <row r="143">
          <cell r="L143">
            <v>0</v>
          </cell>
        </row>
        <row r="144">
          <cell r="L144">
            <v>0</v>
          </cell>
        </row>
        <row r="146">
          <cell r="L146">
            <v>0</v>
          </cell>
        </row>
        <row r="148">
          <cell r="L148">
            <v>8000</v>
          </cell>
        </row>
        <row r="151">
          <cell r="L151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>
        <row r="3">
          <cell r="B3">
            <v>2865408</v>
          </cell>
          <cell r="C3">
            <v>2909583.04</v>
          </cell>
          <cell r="D3">
            <v>5774991.04</v>
          </cell>
          <cell r="E3">
            <v>1732497.3119999999</v>
          </cell>
          <cell r="F3">
            <v>4042493.7279999997</v>
          </cell>
          <cell r="G3">
            <v>0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>
            <v>10298754.676071128</v>
          </cell>
          <cell r="C8">
            <v>13853322.67752889</v>
          </cell>
          <cell r="D8">
            <v>24152077.353600018</v>
          </cell>
          <cell r="E8">
            <v>1207603.8676800008</v>
          </cell>
          <cell r="F8">
            <v>22944473.485920016</v>
          </cell>
          <cell r="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G14">
            <v>0</v>
          </cell>
          <cell r="H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G15">
            <v>0</v>
          </cell>
          <cell r="H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G16">
            <v>0</v>
          </cell>
          <cell r="H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G17">
            <v>0</v>
          </cell>
          <cell r="H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G18">
            <v>0</v>
          </cell>
          <cell r="H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G19">
            <v>0</v>
          </cell>
          <cell r="H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G21">
            <v>0</v>
          </cell>
          <cell r="H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G22">
            <v>0</v>
          </cell>
          <cell r="H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G23">
            <v>0</v>
          </cell>
          <cell r="H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G24">
            <v>0</v>
          </cell>
          <cell r="H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G25">
            <v>0</v>
          </cell>
          <cell r="H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G26">
            <v>0</v>
          </cell>
          <cell r="H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G27">
            <v>0</v>
          </cell>
          <cell r="H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G28">
            <v>0</v>
          </cell>
          <cell r="H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  <cell r="H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G30">
            <v>0</v>
          </cell>
          <cell r="H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G31">
            <v>0</v>
          </cell>
          <cell r="H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G32">
            <v>0</v>
          </cell>
          <cell r="H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G33">
            <v>0</v>
          </cell>
          <cell r="H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G34">
            <v>0</v>
          </cell>
          <cell r="H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G35">
            <v>0</v>
          </cell>
          <cell r="H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G36">
            <v>0</v>
          </cell>
          <cell r="H36">
            <v>0</v>
          </cell>
        </row>
        <row r="37">
          <cell r="B37">
            <v>13164162.676071128</v>
          </cell>
          <cell r="C37">
            <v>16762905.717528891</v>
          </cell>
          <cell r="D37">
            <v>29927068.393600017</v>
          </cell>
          <cell r="E37">
            <v>2940101.179680001</v>
          </cell>
          <cell r="F37">
            <v>26986967.213920016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98">
          <cell r="D98" t="str">
            <v>invest_DW_shortAnija</v>
          </cell>
        </row>
        <row r="99">
          <cell r="D99" t="str">
            <v>invest_DW_shortAnija</v>
          </cell>
        </row>
        <row r="100">
          <cell r="D100" t="str">
            <v>invest_DW_shortAnija</v>
          </cell>
        </row>
        <row r="101">
          <cell r="D101" t="str">
            <v>invest_WW_shortAnija</v>
          </cell>
        </row>
        <row r="102">
          <cell r="D102" t="str">
            <v>invest_WW_shortAnija</v>
          </cell>
        </row>
        <row r="103">
          <cell r="D103" t="str">
            <v>invest_WW_shortAnija</v>
          </cell>
        </row>
        <row r="104">
          <cell r="D104" t="str">
            <v>invest_WW_shortAnija</v>
          </cell>
        </row>
        <row r="105">
          <cell r="D105" t="str">
            <v>invest_WW_shortAnija</v>
          </cell>
        </row>
        <row r="106">
          <cell r="D106" t="str">
            <v>invest_DW_shortAnija</v>
          </cell>
        </row>
        <row r="107">
          <cell r="D107" t="str">
            <v>invest_DW_shortAnija</v>
          </cell>
        </row>
        <row r="108">
          <cell r="D108" t="str">
            <v>invest_DW_shortAnija</v>
          </cell>
        </row>
        <row r="109">
          <cell r="D109" t="str">
            <v>invest_DW_shortAnija</v>
          </cell>
        </row>
        <row r="110">
          <cell r="D110" t="str">
            <v>invest_DW_shortAnija</v>
          </cell>
        </row>
        <row r="111">
          <cell r="D111" t="str">
            <v>invest_WW_shortAnija</v>
          </cell>
        </row>
        <row r="112">
          <cell r="D112" t="str">
            <v>invest_WW_shortAnija</v>
          </cell>
        </row>
        <row r="113">
          <cell r="D113" t="str">
            <v>invest_WW_shortAnija</v>
          </cell>
        </row>
        <row r="114">
          <cell r="D114" t="str">
            <v>invest_WW_shortAnija</v>
          </cell>
        </row>
        <row r="115">
          <cell r="D115" t="str">
            <v>invest_WW_shortAnija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9">
          <cell r="D139" t="str">
            <v>invest_DW_longAnija</v>
          </cell>
        </row>
        <row r="140">
          <cell r="D140" t="str">
            <v>invest_DW_longAnija</v>
          </cell>
        </row>
        <row r="141">
          <cell r="D141" t="str">
            <v>invest_DW_longAnija</v>
          </cell>
        </row>
        <row r="142">
          <cell r="D142" t="str">
            <v>invest_WW_longAnija</v>
          </cell>
        </row>
        <row r="143">
          <cell r="D143" t="str">
            <v>invest_WW_longAnija</v>
          </cell>
        </row>
        <row r="144">
          <cell r="D144" t="str">
            <v>invest_WW_longAnija</v>
          </cell>
        </row>
        <row r="145">
          <cell r="D145" t="str">
            <v>invest_WW_longAnija</v>
          </cell>
        </row>
        <row r="146">
          <cell r="D146" t="str">
            <v>invest_WW_longAnija</v>
          </cell>
        </row>
        <row r="147">
          <cell r="D147" t="str">
            <v>invest_DW_longAnija</v>
          </cell>
        </row>
        <row r="148">
          <cell r="D148" t="str">
            <v>invest_DW_longAnija</v>
          </cell>
        </row>
        <row r="149">
          <cell r="D149" t="str">
            <v>invest_DW_longAnija</v>
          </cell>
        </row>
        <row r="150">
          <cell r="D150" t="str">
            <v>invest_DW_longAnija</v>
          </cell>
        </row>
        <row r="151">
          <cell r="D151" t="str">
            <v>invest_DW_longAnija</v>
          </cell>
        </row>
        <row r="152">
          <cell r="D152" t="str">
            <v>invest_WW_longAnija</v>
          </cell>
        </row>
        <row r="153">
          <cell r="D153" t="str">
            <v>invest_WW_longAnija</v>
          </cell>
        </row>
        <row r="154">
          <cell r="D154" t="str">
            <v>invest_WW_longAnija</v>
          </cell>
        </row>
        <row r="155">
          <cell r="D155" t="str">
            <v>invest_WW_longAnija</v>
          </cell>
        </row>
        <row r="156">
          <cell r="D156" t="str">
            <v>invest_WW_longAnija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</sheetData>
      <sheetData sheetId="51" refreshError="1">
        <row r="71">
          <cell r="C71" t="b">
            <v>1</v>
          </cell>
        </row>
        <row r="90">
          <cell r="B90">
            <v>2008</v>
          </cell>
        </row>
        <row r="294">
          <cell r="C294" t="b">
            <v>1</v>
          </cell>
        </row>
      </sheetData>
      <sheetData sheetId="52" refreshError="1">
        <row r="2">
          <cell r="A2">
            <v>1</v>
          </cell>
          <cell r="B2" t="str">
            <v>A-1 Puurkaevpumplad, veetöötlus ms renoveerimine(Anija)</v>
          </cell>
          <cell r="C2">
            <v>2865408</v>
          </cell>
          <cell r="D2">
            <v>2909583.04</v>
          </cell>
          <cell r="E2">
            <v>5774991.04</v>
          </cell>
          <cell r="F2">
            <v>71635.199999999997</v>
          </cell>
          <cell r="G2">
            <v>193972.20266666668</v>
          </cell>
          <cell r="H2">
            <v>265607.40266666666</v>
          </cell>
          <cell r="I2">
            <v>40</v>
          </cell>
          <cell r="J2">
            <v>15</v>
          </cell>
        </row>
        <row r="3">
          <cell r="A3">
            <v>2</v>
          </cell>
          <cell r="B3" t="str">
            <v>B-1 Veevõrgu rekonstrueerimine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40</v>
          </cell>
          <cell r="J3">
            <v>15</v>
          </cell>
        </row>
        <row r="4">
          <cell r="A4">
            <v>3</v>
          </cell>
          <cell r="B4" t="str">
            <v>B-2 Veevõrgu rajamine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40</v>
          </cell>
          <cell r="J4">
            <v>15</v>
          </cell>
        </row>
        <row r="5">
          <cell r="A5">
            <v>4</v>
          </cell>
          <cell r="B5" t="str">
            <v>C-1 Kanalisatsioonivõrgu rekonstrueerimine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40</v>
          </cell>
          <cell r="J5">
            <v>15</v>
          </cell>
        </row>
        <row r="6">
          <cell r="A6">
            <v>5</v>
          </cell>
          <cell r="B6" t="str">
            <v>C-2 Kanalisatsioonivõrgu rajamine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40</v>
          </cell>
          <cell r="J6">
            <v>15</v>
          </cell>
        </row>
        <row r="7">
          <cell r="A7">
            <v>6</v>
          </cell>
          <cell r="B7" t="str">
            <v>D-1 Reoveepuhasti rajamine</v>
          </cell>
          <cell r="C7">
            <v>10298754.676071128</v>
          </cell>
          <cell r="D7">
            <v>13853322.67752889</v>
          </cell>
          <cell r="E7">
            <v>24152077.353600018</v>
          </cell>
          <cell r="F7">
            <v>257468.86690177821</v>
          </cell>
          <cell r="G7">
            <v>923554.84516859264</v>
          </cell>
          <cell r="H7">
            <v>1181023.7120703708</v>
          </cell>
          <cell r="I7">
            <v>40</v>
          </cell>
          <cell r="J7">
            <v>15</v>
          </cell>
        </row>
        <row r="8">
          <cell r="A8">
            <v>7</v>
          </cell>
          <cell r="B8" t="str">
            <v>E-1 Sademeveekanalisatsiooni rekonstrueerimine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40</v>
          </cell>
          <cell r="J8">
            <v>15</v>
          </cell>
        </row>
        <row r="9">
          <cell r="A9">
            <v>8</v>
          </cell>
          <cell r="B9" t="str">
            <v>F-1 Muud investeeringud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40</v>
          </cell>
          <cell r="J9">
            <v>15</v>
          </cell>
        </row>
        <row r="10">
          <cell r="A10">
            <v>9</v>
          </cell>
          <cell r="B10" t="str">
            <v>B-1 Veevõrgu rekonstrueerimine(Alavere)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</v>
          </cell>
          <cell r="J10">
            <v>15</v>
          </cell>
        </row>
        <row r="11">
          <cell r="A11">
            <v>10</v>
          </cell>
          <cell r="B11" t="str">
            <v>B-1 Veevõrgu rekonstrueerimine(Anija)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40</v>
          </cell>
          <cell r="J11">
            <v>15</v>
          </cell>
        </row>
        <row r="12">
          <cell r="A12">
            <v>11</v>
          </cell>
          <cell r="B12" t="str">
            <v>B-1 Veevõrgu rekonstrueerimine(Voose)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</v>
          </cell>
          <cell r="J12">
            <v>15</v>
          </cell>
        </row>
        <row r="13">
          <cell r="A13">
            <v>12</v>
          </cell>
          <cell r="B13" t="str">
            <v>B-1 Veevõrgu rekonstrueerimine(Lilli)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40</v>
          </cell>
          <cell r="J13">
            <v>15</v>
          </cell>
        </row>
        <row r="14">
          <cell r="A14">
            <v>13</v>
          </cell>
          <cell r="B14" t="str">
            <v>B-2 Veevõrgu rajamine(Anija)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40</v>
          </cell>
          <cell r="J14">
            <v>15</v>
          </cell>
        </row>
        <row r="15">
          <cell r="A15">
            <v>14</v>
          </cell>
          <cell r="B15" t="str">
            <v>C-1 Kanalisatsioonivõrgu rekonstrueerimine(Alavere)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40</v>
          </cell>
          <cell r="J15">
            <v>15</v>
          </cell>
        </row>
        <row r="16">
          <cell r="A16">
            <v>15</v>
          </cell>
          <cell r="B16" t="str">
            <v>C-1 Kanalisatsioonivõrgu rekonstrueerimine(Anija)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40</v>
          </cell>
          <cell r="J16">
            <v>15</v>
          </cell>
        </row>
        <row r="17">
          <cell r="A17">
            <v>16</v>
          </cell>
          <cell r="B17" t="str">
            <v>C-1 Kanalisatsioonivõrgu rekonstrueerimine(Lilli)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40</v>
          </cell>
          <cell r="J17">
            <v>15</v>
          </cell>
        </row>
        <row r="18">
          <cell r="A18">
            <v>17</v>
          </cell>
          <cell r="B18" t="str">
            <v>C-2 Kanalisatsioonivõrgu rajamine(Anija)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40</v>
          </cell>
          <cell r="J18">
            <v>15</v>
          </cell>
        </row>
        <row r="19">
          <cell r="A19">
            <v>18</v>
          </cell>
          <cell r="B19" t="str">
            <v>D-1 Reoveepuhasti rekonstrueerimine(Anija)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40</v>
          </cell>
          <cell r="J19">
            <v>15</v>
          </cell>
        </row>
        <row r="20">
          <cell r="A20">
            <v>19</v>
          </cell>
          <cell r="B20" t="e">
            <v>#N/A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40</v>
          </cell>
          <cell r="J20">
            <v>15</v>
          </cell>
        </row>
        <row r="21">
          <cell r="A21">
            <v>20</v>
          </cell>
          <cell r="B21" t="e">
            <v>#N/A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I21">
            <v>40</v>
          </cell>
          <cell r="J21">
            <v>15</v>
          </cell>
        </row>
        <row r="22">
          <cell r="A22">
            <v>21</v>
          </cell>
          <cell r="B22" t="e">
            <v>#N/A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40</v>
          </cell>
          <cell r="J22">
            <v>15</v>
          </cell>
        </row>
        <row r="23">
          <cell r="A23">
            <v>22</v>
          </cell>
          <cell r="B23" t="e">
            <v>#N/A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40</v>
          </cell>
          <cell r="J23">
            <v>15</v>
          </cell>
        </row>
        <row r="24">
          <cell r="A24">
            <v>23</v>
          </cell>
          <cell r="B24" t="e">
            <v>#N/A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40</v>
          </cell>
          <cell r="J24">
            <v>15</v>
          </cell>
        </row>
        <row r="25">
          <cell r="A25">
            <v>24</v>
          </cell>
          <cell r="B25" t="e">
            <v>#N/A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40</v>
          </cell>
          <cell r="J25">
            <v>15</v>
          </cell>
        </row>
        <row r="26">
          <cell r="A26">
            <v>25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40</v>
          </cell>
          <cell r="J26">
            <v>15</v>
          </cell>
        </row>
        <row r="27">
          <cell r="A27">
            <v>26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40</v>
          </cell>
          <cell r="J27">
            <v>15</v>
          </cell>
        </row>
        <row r="28">
          <cell r="A28">
            <v>27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40</v>
          </cell>
          <cell r="J28">
            <v>15</v>
          </cell>
        </row>
        <row r="29">
          <cell r="A29">
            <v>28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40</v>
          </cell>
          <cell r="J29">
            <v>15</v>
          </cell>
        </row>
        <row r="30">
          <cell r="A30">
            <v>29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40</v>
          </cell>
          <cell r="J30">
            <v>15</v>
          </cell>
        </row>
        <row r="31">
          <cell r="A31">
            <v>30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40</v>
          </cell>
          <cell r="J31">
            <v>15</v>
          </cell>
        </row>
        <row r="32">
          <cell r="A32">
            <v>31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40</v>
          </cell>
          <cell r="J32">
            <v>15</v>
          </cell>
        </row>
        <row r="33">
          <cell r="A33">
            <v>32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40</v>
          </cell>
          <cell r="J33">
            <v>15</v>
          </cell>
        </row>
        <row r="34">
          <cell r="A34">
            <v>33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40</v>
          </cell>
          <cell r="J34">
            <v>15</v>
          </cell>
        </row>
        <row r="35">
          <cell r="A35">
            <v>34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40</v>
          </cell>
          <cell r="J35">
            <v>15</v>
          </cell>
        </row>
        <row r="36">
          <cell r="A36">
            <v>35</v>
          </cell>
          <cell r="H36">
            <v>0</v>
          </cell>
          <cell r="I36">
            <v>40</v>
          </cell>
          <cell r="J36">
            <v>15</v>
          </cell>
        </row>
        <row r="37">
          <cell r="A37">
            <v>36</v>
          </cell>
          <cell r="H37">
            <v>0</v>
          </cell>
          <cell r="I37">
            <v>40</v>
          </cell>
          <cell r="J37">
            <v>15</v>
          </cell>
        </row>
      </sheetData>
      <sheetData sheetId="53"/>
      <sheetData sheetId="54" refreshError="1">
        <row r="3">
          <cell r="B3">
            <v>2865408</v>
          </cell>
          <cell r="C3">
            <v>2909583.04</v>
          </cell>
          <cell r="D3">
            <v>5774991.04</v>
          </cell>
          <cell r="E3">
            <v>1732497.3119999999</v>
          </cell>
          <cell r="F3">
            <v>4042493.7279999997</v>
          </cell>
          <cell r="G3">
            <v>0</v>
          </cell>
        </row>
        <row r="4">
          <cell r="B4">
            <v>16025541.547127109</v>
          </cell>
          <cell r="C4">
            <v>375858.71081515029</v>
          </cell>
          <cell r="D4">
            <v>16401400.257942259</v>
          </cell>
          <cell r="E4">
            <v>0</v>
          </cell>
          <cell r="F4">
            <v>8200700.1289711297</v>
          </cell>
          <cell r="G4">
            <v>8200700.1289711297</v>
          </cell>
        </row>
        <row r="5">
          <cell r="B5">
            <v>24578296.0018951</v>
          </cell>
          <cell r="C5">
            <v>257731.68741610309</v>
          </cell>
          <cell r="D5">
            <v>24836027.689311203</v>
          </cell>
          <cell r="E5">
            <v>0</v>
          </cell>
          <cell r="F5">
            <v>12418013.844655601</v>
          </cell>
          <cell r="G5">
            <v>12418013.844655601</v>
          </cell>
        </row>
        <row r="6">
          <cell r="B6">
            <v>19190271.892190676</v>
          </cell>
          <cell r="C6">
            <v>837627.98410233506</v>
          </cell>
          <cell r="D6">
            <v>20027899.876293011</v>
          </cell>
          <cell r="E6">
            <v>0</v>
          </cell>
          <cell r="F6">
            <v>10013949.938146506</v>
          </cell>
          <cell r="G6">
            <v>10013949.938146506</v>
          </cell>
        </row>
        <row r="7">
          <cell r="B7">
            <v>24656331.429473862</v>
          </cell>
          <cell r="C7">
            <v>5798962.96686232</v>
          </cell>
          <cell r="D7">
            <v>30455294.396336183</v>
          </cell>
          <cell r="E7">
            <v>0</v>
          </cell>
          <cell r="F7">
            <v>15227647.198168091</v>
          </cell>
          <cell r="G7">
            <v>15227647.198168091</v>
          </cell>
        </row>
        <row r="8">
          <cell r="B8">
            <v>10249687.039782468</v>
          </cell>
          <cell r="C8">
            <v>13902390.313817549</v>
          </cell>
          <cell r="D8">
            <v>24152077.353600018</v>
          </cell>
          <cell r="E8">
            <v>1207603.8676800008</v>
          </cell>
          <cell r="F8">
            <v>22944473.485920016</v>
          </cell>
          <cell r="G8">
            <v>0</v>
          </cell>
        </row>
        <row r="9">
          <cell r="B9">
            <v>3479377.7801173921</v>
          </cell>
          <cell r="C9">
            <v>0</v>
          </cell>
          <cell r="D9">
            <v>3479377.7801173921</v>
          </cell>
          <cell r="E9">
            <v>0</v>
          </cell>
          <cell r="F9">
            <v>1739688.890058696</v>
          </cell>
          <cell r="G9">
            <v>1739688.890058696</v>
          </cell>
        </row>
        <row r="10">
          <cell r="B10">
            <v>0</v>
          </cell>
          <cell r="C10">
            <v>5983612.3200000003</v>
          </cell>
          <cell r="D10">
            <v>5983612.3200000003</v>
          </cell>
          <cell r="E10">
            <v>0</v>
          </cell>
          <cell r="F10">
            <v>3709839.6384000001</v>
          </cell>
          <cell r="G10">
            <v>2273772.6816000002</v>
          </cell>
        </row>
        <row r="11">
          <cell r="B11">
            <v>4257880</v>
          </cell>
          <cell r="C11">
            <v>0</v>
          </cell>
          <cell r="D11">
            <v>4257880</v>
          </cell>
          <cell r="F11">
            <v>2128940</v>
          </cell>
          <cell r="G11">
            <v>2128940</v>
          </cell>
        </row>
        <row r="12">
          <cell r="B12">
            <v>1738440.0000000002</v>
          </cell>
          <cell r="C12">
            <v>0</v>
          </cell>
          <cell r="D12">
            <v>1738440.0000000002</v>
          </cell>
          <cell r="F12">
            <v>869220.00000000012</v>
          </cell>
          <cell r="G12">
            <v>869220.00000000012</v>
          </cell>
        </row>
        <row r="13">
          <cell r="B13">
            <v>1488080.0000000002</v>
          </cell>
          <cell r="C13">
            <v>0</v>
          </cell>
          <cell r="D13">
            <v>1488080.0000000002</v>
          </cell>
          <cell r="F13">
            <v>744040.00000000012</v>
          </cell>
          <cell r="G13">
            <v>744040.00000000012</v>
          </cell>
        </row>
        <row r="14">
          <cell r="B14">
            <v>1168585</v>
          </cell>
          <cell r="C14">
            <v>0</v>
          </cell>
          <cell r="D14">
            <v>1168585</v>
          </cell>
          <cell r="F14">
            <v>584292.5</v>
          </cell>
          <cell r="G14">
            <v>584292.5</v>
          </cell>
        </row>
        <row r="15">
          <cell r="B15">
            <v>1802020.0000000002</v>
          </cell>
          <cell r="C15">
            <v>0</v>
          </cell>
          <cell r="D15">
            <v>1802020.0000000002</v>
          </cell>
          <cell r="F15">
            <v>901010.00000000012</v>
          </cell>
          <cell r="G15">
            <v>901010.00000000012</v>
          </cell>
        </row>
        <row r="16">
          <cell r="B16">
            <v>5385215.0000000009</v>
          </cell>
          <cell r="C16">
            <v>660000</v>
          </cell>
          <cell r="D16">
            <v>6045215.0000000009</v>
          </cell>
          <cell r="F16">
            <v>3022607.5000000005</v>
          </cell>
          <cell r="G16">
            <v>3022607.5000000005</v>
          </cell>
        </row>
        <row r="17">
          <cell r="B17">
            <v>1395680</v>
          </cell>
          <cell r="C17">
            <v>0</v>
          </cell>
          <cell r="D17">
            <v>1395680</v>
          </cell>
          <cell r="F17">
            <v>697840</v>
          </cell>
          <cell r="G17">
            <v>697840</v>
          </cell>
        </row>
        <row r="18">
          <cell r="B18">
            <v>2692580</v>
          </cell>
          <cell r="C18">
            <v>0</v>
          </cell>
          <cell r="D18">
            <v>2692580</v>
          </cell>
          <cell r="F18">
            <v>1346290</v>
          </cell>
          <cell r="G18">
            <v>1346290</v>
          </cell>
        </row>
        <row r="19">
          <cell r="B19">
            <v>4085675</v>
          </cell>
          <cell r="C19">
            <v>330000</v>
          </cell>
          <cell r="D19">
            <v>4415675</v>
          </cell>
          <cell r="F19">
            <v>2207837.5</v>
          </cell>
          <cell r="G19">
            <v>2207837.5</v>
          </cell>
        </row>
        <row r="20">
          <cell r="B20">
            <v>415800</v>
          </cell>
          <cell r="C20">
            <v>0</v>
          </cell>
          <cell r="D20">
            <v>415800</v>
          </cell>
          <cell r="F20">
            <v>207900</v>
          </cell>
          <cell r="G20">
            <v>207900</v>
          </cell>
        </row>
        <row r="21">
          <cell r="B21">
            <v>0</v>
          </cell>
          <cell r="C21">
            <v>0</v>
          </cell>
          <cell r="D21">
            <v>0</v>
          </cell>
          <cell r="G21">
            <v>0</v>
          </cell>
          <cell r="H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G22">
            <v>0</v>
          </cell>
          <cell r="H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G23">
            <v>0</v>
          </cell>
          <cell r="H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G24">
            <v>0</v>
          </cell>
          <cell r="H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G25">
            <v>0</v>
          </cell>
          <cell r="H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G26">
            <v>0</v>
          </cell>
          <cell r="H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</row>
        <row r="29">
          <cell r="B29">
            <v>0</v>
          </cell>
          <cell r="C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</row>
        <row r="37">
          <cell r="B37">
            <v>125474868.69058661</v>
          </cell>
          <cell r="C37">
            <v>31055767.023013458</v>
          </cell>
          <cell r="D37">
            <v>156530635.71360007</v>
          </cell>
          <cell r="E37">
            <v>2940101.179680001</v>
          </cell>
          <cell r="F37">
            <v>91006784.352320045</v>
          </cell>
          <cell r="G37">
            <v>62583750.181600027</v>
          </cell>
          <cell r="H37">
            <v>0</v>
          </cell>
          <cell r="I37">
            <v>0</v>
          </cell>
          <cell r="J37">
            <v>0</v>
          </cell>
        </row>
        <row r="98">
          <cell r="D98" t="str">
            <v>invest_DW_shortAnija</v>
          </cell>
        </row>
        <row r="99">
          <cell r="D99" t="str">
            <v>invest_DW_shortAnija</v>
          </cell>
        </row>
        <row r="100">
          <cell r="D100" t="str">
            <v>invest_DW_shortAnija</v>
          </cell>
        </row>
        <row r="101">
          <cell r="D101" t="str">
            <v>invest_WW_shortAnija</v>
          </cell>
        </row>
        <row r="102">
          <cell r="D102" t="str">
            <v>invest_WW_shortAnija</v>
          </cell>
        </row>
        <row r="103">
          <cell r="D103" t="str">
            <v>invest_WW_shortAnija</v>
          </cell>
        </row>
        <row r="104">
          <cell r="D104" t="str">
            <v>invest_WW_shortAnija</v>
          </cell>
        </row>
        <row r="105">
          <cell r="D105" t="str">
            <v>invest_WW_shortAnija</v>
          </cell>
        </row>
        <row r="106">
          <cell r="D106" t="str">
            <v>invest_DW_shortAnija</v>
          </cell>
        </row>
        <row r="107">
          <cell r="D107" t="str">
            <v>invest_DW_shortAnija</v>
          </cell>
        </row>
        <row r="108">
          <cell r="D108" t="str">
            <v>invest_DW_shortAnija</v>
          </cell>
        </row>
        <row r="109">
          <cell r="D109" t="str">
            <v>invest_DW_shortAnija</v>
          </cell>
        </row>
        <row r="110">
          <cell r="D110" t="str">
            <v>invest_DW_shortAnija</v>
          </cell>
        </row>
        <row r="111">
          <cell r="D111" t="str">
            <v>invest_WW_shortAnija</v>
          </cell>
        </row>
        <row r="112">
          <cell r="D112" t="str">
            <v>invest_WW_shortAnija</v>
          </cell>
        </row>
        <row r="113">
          <cell r="D113" t="str">
            <v>invest_WW_shortAnija</v>
          </cell>
        </row>
        <row r="114">
          <cell r="D114" t="str">
            <v>invest_WW_shortAnija</v>
          </cell>
        </row>
        <row r="115">
          <cell r="D115" t="str">
            <v>invest_WW_shortAnija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9">
          <cell r="D139" t="str">
            <v>invest_DW_longAnija</v>
          </cell>
        </row>
        <row r="140">
          <cell r="D140" t="str">
            <v>invest_DW_longAnija</v>
          </cell>
        </row>
        <row r="141">
          <cell r="D141" t="str">
            <v>invest_DW_longAnija</v>
          </cell>
        </row>
        <row r="142">
          <cell r="D142" t="str">
            <v>invest_WW_longAnija</v>
          </cell>
        </row>
        <row r="143">
          <cell r="D143" t="str">
            <v>invest_WW_longAnija</v>
          </cell>
        </row>
        <row r="144">
          <cell r="D144" t="str">
            <v>invest_WW_longAnija</v>
          </cell>
        </row>
        <row r="145">
          <cell r="D145" t="str">
            <v>invest_WW_longAnija</v>
          </cell>
        </row>
        <row r="146">
          <cell r="D146" t="str">
            <v>invest_WW_longAnija</v>
          </cell>
        </row>
        <row r="147">
          <cell r="D147" t="str">
            <v>invest_DW_longAnija</v>
          </cell>
        </row>
        <row r="148">
          <cell r="D148" t="str">
            <v>invest_DW_longAnija</v>
          </cell>
        </row>
        <row r="149">
          <cell r="D149" t="str">
            <v>invest_DW_longAnija</v>
          </cell>
        </row>
        <row r="150">
          <cell r="D150" t="str">
            <v>invest_DW_longAnija</v>
          </cell>
        </row>
        <row r="151">
          <cell r="D151" t="str">
            <v>invest_DW_longAnija</v>
          </cell>
        </row>
        <row r="152">
          <cell r="D152" t="str">
            <v>invest_WW_longAnija</v>
          </cell>
        </row>
        <row r="153">
          <cell r="D153" t="str">
            <v>invest_WW_longAnija</v>
          </cell>
        </row>
        <row r="154">
          <cell r="D154" t="str">
            <v>invest_WW_longAnija</v>
          </cell>
        </row>
        <row r="155">
          <cell r="D155" t="str">
            <v>invest_WW_longAnija</v>
          </cell>
        </row>
        <row r="156">
          <cell r="D156" t="str">
            <v>invest_WW_longAnija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</sheetData>
      <sheetData sheetId="55"/>
      <sheetData sheetId="56" refreshError="1">
        <row r="2">
          <cell r="A2">
            <v>1</v>
          </cell>
          <cell r="B2" t="str">
            <v>A-1 Puurkaevpumplad, veetöötlus ms renoveerimine(Anija)</v>
          </cell>
          <cell r="C2">
            <v>2865408</v>
          </cell>
          <cell r="D2">
            <v>2909583.04</v>
          </cell>
          <cell r="E2">
            <v>5774991.04</v>
          </cell>
          <cell r="F2">
            <v>71635.199999999997</v>
          </cell>
          <cell r="G2">
            <v>193972.20266666668</v>
          </cell>
          <cell r="H2">
            <v>265607.40266666666</v>
          </cell>
          <cell r="I2">
            <v>40</v>
          </cell>
          <cell r="J2">
            <v>15</v>
          </cell>
        </row>
        <row r="3">
          <cell r="A3">
            <v>2</v>
          </cell>
          <cell r="B3" t="str">
            <v>B-1 Veevõrgu rekonstrueerimine</v>
          </cell>
          <cell r="C3">
            <v>16025541.547127109</v>
          </cell>
          <cell r="D3">
            <v>375858.71081515029</v>
          </cell>
          <cell r="E3">
            <v>16401400.257942259</v>
          </cell>
          <cell r="F3">
            <v>400638.53867817775</v>
          </cell>
          <cell r="G3">
            <v>25057.247387676685</v>
          </cell>
          <cell r="H3">
            <v>425695.78606585442</v>
          </cell>
          <cell r="I3">
            <v>40</v>
          </cell>
          <cell r="J3">
            <v>15</v>
          </cell>
        </row>
        <row r="4">
          <cell r="A4">
            <v>3</v>
          </cell>
          <cell r="B4" t="str">
            <v>B-2 Veevõrgu rajamine</v>
          </cell>
          <cell r="C4">
            <v>24578296.0018951</v>
          </cell>
          <cell r="D4">
            <v>257731.68741610309</v>
          </cell>
          <cell r="E4">
            <v>24836027.689311203</v>
          </cell>
          <cell r="F4">
            <v>614457.40004737745</v>
          </cell>
          <cell r="G4">
            <v>17182.112494406872</v>
          </cell>
          <cell r="H4">
            <v>631639.51254178432</v>
          </cell>
          <cell r="I4">
            <v>40</v>
          </cell>
          <cell r="J4">
            <v>15</v>
          </cell>
        </row>
        <row r="5">
          <cell r="A5">
            <v>4</v>
          </cell>
          <cell r="B5" t="str">
            <v>C-1 Kanalisatsioonivõrgu rekonstrueerimine</v>
          </cell>
          <cell r="C5">
            <v>19190271.892190676</v>
          </cell>
          <cell r="D5">
            <v>837627.98410233506</v>
          </cell>
          <cell r="E5">
            <v>20027899.876293011</v>
          </cell>
          <cell r="F5">
            <v>479756.79730476689</v>
          </cell>
          <cell r="G5">
            <v>55841.865606822335</v>
          </cell>
          <cell r="H5">
            <v>535598.66291158926</v>
          </cell>
          <cell r="I5">
            <v>40</v>
          </cell>
          <cell r="J5">
            <v>15</v>
          </cell>
        </row>
        <row r="6">
          <cell r="A6">
            <v>5</v>
          </cell>
          <cell r="B6" t="str">
            <v>C-2 Kanalisatsioonivõrgu rajamine</v>
          </cell>
          <cell r="C6">
            <v>24656331.429473862</v>
          </cell>
          <cell r="D6">
            <v>5798962.96686232</v>
          </cell>
          <cell r="E6">
            <v>30455294.396336183</v>
          </cell>
          <cell r="F6">
            <v>616408.2857368465</v>
          </cell>
          <cell r="G6">
            <v>386597.53112415469</v>
          </cell>
          <cell r="H6">
            <v>1003005.8168610012</v>
          </cell>
          <cell r="I6">
            <v>40</v>
          </cell>
          <cell r="J6">
            <v>15</v>
          </cell>
        </row>
        <row r="7">
          <cell r="A7">
            <v>6</v>
          </cell>
          <cell r="B7" t="str">
            <v>D-1 Reoveepuhasti rajamine</v>
          </cell>
          <cell r="C7">
            <v>10249687.039782468</v>
          </cell>
          <cell r="D7">
            <v>13902390.313817549</v>
          </cell>
          <cell r="E7">
            <v>24152077.353600018</v>
          </cell>
          <cell r="F7">
            <v>256242.17599456169</v>
          </cell>
          <cell r="G7">
            <v>926826.02092117001</v>
          </cell>
          <cell r="H7">
            <v>1183068.1969157318</v>
          </cell>
          <cell r="I7">
            <v>40</v>
          </cell>
          <cell r="J7">
            <v>15</v>
          </cell>
        </row>
        <row r="8">
          <cell r="A8">
            <v>7</v>
          </cell>
          <cell r="B8" t="str">
            <v>E-1 Sademeveekanalisatsiooni rekonstrueerimine</v>
          </cell>
          <cell r="C8">
            <v>3479377.7801173921</v>
          </cell>
          <cell r="D8">
            <v>0</v>
          </cell>
          <cell r="E8">
            <v>3479377.7801173921</v>
          </cell>
          <cell r="F8">
            <v>86984.444502934799</v>
          </cell>
          <cell r="G8">
            <v>0</v>
          </cell>
          <cell r="H8">
            <v>86984.444502934799</v>
          </cell>
          <cell r="I8">
            <v>40</v>
          </cell>
          <cell r="J8">
            <v>15</v>
          </cell>
        </row>
        <row r="9">
          <cell r="A9">
            <v>8</v>
          </cell>
          <cell r="B9" t="str">
            <v>F-1 Muud investeeringud</v>
          </cell>
          <cell r="C9">
            <v>0</v>
          </cell>
          <cell r="D9">
            <v>5983612.3200000003</v>
          </cell>
          <cell r="E9">
            <v>5983612.3200000003</v>
          </cell>
          <cell r="F9">
            <v>0</v>
          </cell>
          <cell r="G9">
            <v>398907.48800000001</v>
          </cell>
          <cell r="H9">
            <v>398907.48800000001</v>
          </cell>
          <cell r="I9">
            <v>40</v>
          </cell>
          <cell r="J9">
            <v>15</v>
          </cell>
        </row>
        <row r="10">
          <cell r="A10">
            <v>9</v>
          </cell>
          <cell r="B10" t="str">
            <v>B-1 Veevõrgu rekonstrueerimine(Alavere)</v>
          </cell>
          <cell r="C10">
            <v>4257880</v>
          </cell>
          <cell r="D10">
            <v>0</v>
          </cell>
          <cell r="E10">
            <v>4257880</v>
          </cell>
          <cell r="F10">
            <v>106447</v>
          </cell>
          <cell r="G10">
            <v>0</v>
          </cell>
          <cell r="H10">
            <v>106447</v>
          </cell>
          <cell r="I10">
            <v>40</v>
          </cell>
          <cell r="J10">
            <v>15</v>
          </cell>
        </row>
        <row r="11">
          <cell r="A11">
            <v>10</v>
          </cell>
          <cell r="B11" t="str">
            <v>B-1 Veevõrgu rekonstrueerimine(Anija)</v>
          </cell>
          <cell r="C11">
            <v>1738440.0000000002</v>
          </cell>
          <cell r="D11">
            <v>0</v>
          </cell>
          <cell r="E11">
            <v>1738440.0000000002</v>
          </cell>
          <cell r="F11">
            <v>43461.000000000007</v>
          </cell>
          <cell r="G11">
            <v>0</v>
          </cell>
          <cell r="H11">
            <v>43461.000000000007</v>
          </cell>
          <cell r="I11">
            <v>40</v>
          </cell>
          <cell r="J11">
            <v>15</v>
          </cell>
        </row>
        <row r="12">
          <cell r="A12">
            <v>11</v>
          </cell>
          <cell r="B12" t="str">
            <v>B-1 Veevõrgu rekonstrueerimine(Voose)</v>
          </cell>
          <cell r="C12">
            <v>1488080.0000000002</v>
          </cell>
          <cell r="D12">
            <v>0</v>
          </cell>
          <cell r="E12">
            <v>1488080.0000000002</v>
          </cell>
          <cell r="F12">
            <v>37202.000000000007</v>
          </cell>
          <cell r="G12">
            <v>0</v>
          </cell>
          <cell r="H12">
            <v>37202.000000000007</v>
          </cell>
          <cell r="I12">
            <v>40</v>
          </cell>
          <cell r="J12">
            <v>15</v>
          </cell>
        </row>
        <row r="13">
          <cell r="A13">
            <v>12</v>
          </cell>
          <cell r="B13" t="str">
            <v>B-1 Veevõrgu rekonstrueerimine(Lilli)</v>
          </cell>
          <cell r="C13">
            <v>1168585</v>
          </cell>
          <cell r="D13">
            <v>0</v>
          </cell>
          <cell r="E13">
            <v>1168585</v>
          </cell>
          <cell r="F13">
            <v>0</v>
          </cell>
          <cell r="G13">
            <v>0</v>
          </cell>
          <cell r="H13">
            <v>0</v>
          </cell>
          <cell r="I13">
            <v>40</v>
          </cell>
          <cell r="J13">
            <v>15</v>
          </cell>
        </row>
        <row r="14">
          <cell r="A14">
            <v>13</v>
          </cell>
          <cell r="B14" t="str">
            <v>B-2 Veevõrgu rajamine(Anija)</v>
          </cell>
          <cell r="C14">
            <v>1802020.0000000002</v>
          </cell>
          <cell r="D14">
            <v>0</v>
          </cell>
          <cell r="E14">
            <v>1802020.0000000002</v>
          </cell>
          <cell r="F14">
            <v>45050.500000000007</v>
          </cell>
          <cell r="G14">
            <v>0</v>
          </cell>
          <cell r="H14">
            <v>45050.500000000007</v>
          </cell>
          <cell r="I14">
            <v>40</v>
          </cell>
          <cell r="J14">
            <v>15</v>
          </cell>
        </row>
        <row r="15">
          <cell r="A15">
            <v>14</v>
          </cell>
          <cell r="B15" t="str">
            <v>C-1 Kanalisatsioonivõrgu rekonstrueerimine(Alavere)</v>
          </cell>
          <cell r="C15">
            <v>5385215.0000000009</v>
          </cell>
          <cell r="D15">
            <v>660000</v>
          </cell>
          <cell r="E15">
            <v>6045215.0000000009</v>
          </cell>
          <cell r="F15">
            <v>134630.37500000003</v>
          </cell>
          <cell r="G15">
            <v>0</v>
          </cell>
          <cell r="H15">
            <v>134630.37500000003</v>
          </cell>
          <cell r="I15">
            <v>40</v>
          </cell>
          <cell r="J15">
            <v>15</v>
          </cell>
        </row>
        <row r="16">
          <cell r="A16">
            <v>15</v>
          </cell>
          <cell r="B16" t="str">
            <v>C-1 Kanalisatsioonivõrgu rekonstrueerimine(Anija)</v>
          </cell>
          <cell r="C16">
            <v>1395680</v>
          </cell>
          <cell r="D16">
            <v>0</v>
          </cell>
          <cell r="E16">
            <v>1395680</v>
          </cell>
          <cell r="F16">
            <v>34892</v>
          </cell>
          <cell r="G16">
            <v>0</v>
          </cell>
          <cell r="H16">
            <v>34892</v>
          </cell>
          <cell r="I16">
            <v>40</v>
          </cell>
          <cell r="J16">
            <v>15</v>
          </cell>
        </row>
        <row r="17">
          <cell r="A17">
            <v>16</v>
          </cell>
          <cell r="B17" t="str">
            <v>C-1 Kanalisatsioonivõrgu rekonstrueerimine(Lilli)</v>
          </cell>
          <cell r="C17">
            <v>2692580</v>
          </cell>
          <cell r="D17">
            <v>0</v>
          </cell>
          <cell r="E17">
            <v>2692580</v>
          </cell>
          <cell r="F17">
            <v>67314.5</v>
          </cell>
          <cell r="G17">
            <v>0</v>
          </cell>
          <cell r="H17">
            <v>67314.5</v>
          </cell>
          <cell r="I17">
            <v>40</v>
          </cell>
          <cell r="J17">
            <v>15</v>
          </cell>
        </row>
        <row r="18">
          <cell r="A18">
            <v>17</v>
          </cell>
          <cell r="B18" t="str">
            <v>C-2 Kanalisatsioonivõrgu rajamine(Anija)</v>
          </cell>
          <cell r="C18">
            <v>4085675</v>
          </cell>
          <cell r="D18">
            <v>330000</v>
          </cell>
          <cell r="E18">
            <v>4415675</v>
          </cell>
          <cell r="F18">
            <v>102141.875</v>
          </cell>
          <cell r="G18">
            <v>0</v>
          </cell>
          <cell r="H18">
            <v>102141.875</v>
          </cell>
          <cell r="I18">
            <v>40</v>
          </cell>
          <cell r="J18">
            <v>15</v>
          </cell>
        </row>
        <row r="19">
          <cell r="A19">
            <v>18</v>
          </cell>
          <cell r="B19" t="str">
            <v>D-1 Reoveepuhasti rekonstrueerimine(Anija)</v>
          </cell>
          <cell r="C19">
            <v>415800</v>
          </cell>
          <cell r="D19">
            <v>0</v>
          </cell>
          <cell r="E19">
            <v>415800</v>
          </cell>
          <cell r="F19">
            <v>10395</v>
          </cell>
          <cell r="G19">
            <v>0</v>
          </cell>
          <cell r="H19">
            <v>10395</v>
          </cell>
          <cell r="I19">
            <v>40</v>
          </cell>
          <cell r="J19">
            <v>15</v>
          </cell>
        </row>
        <row r="20">
          <cell r="A20">
            <v>19</v>
          </cell>
          <cell r="B20" t="e">
            <v>#N/A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40</v>
          </cell>
          <cell r="J20">
            <v>15</v>
          </cell>
        </row>
        <row r="21">
          <cell r="A21">
            <v>20</v>
          </cell>
          <cell r="B21" t="e">
            <v>#N/A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I21">
            <v>40</v>
          </cell>
          <cell r="J21">
            <v>15</v>
          </cell>
        </row>
        <row r="22">
          <cell r="A22">
            <v>21</v>
          </cell>
          <cell r="B22" t="e">
            <v>#N/A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40</v>
          </cell>
          <cell r="J22">
            <v>15</v>
          </cell>
        </row>
        <row r="23">
          <cell r="A23">
            <v>22</v>
          </cell>
          <cell r="B23" t="e">
            <v>#N/A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40</v>
          </cell>
          <cell r="J23">
            <v>15</v>
          </cell>
        </row>
        <row r="24">
          <cell r="A24">
            <v>23</v>
          </cell>
          <cell r="B24" t="e">
            <v>#N/A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50</v>
          </cell>
          <cell r="J24">
            <v>15</v>
          </cell>
        </row>
        <row r="25">
          <cell r="A25">
            <v>24</v>
          </cell>
          <cell r="B25" t="e">
            <v>#N/A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40</v>
          </cell>
          <cell r="J25">
            <v>15</v>
          </cell>
        </row>
        <row r="26">
          <cell r="A26">
            <v>25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40</v>
          </cell>
          <cell r="J26">
            <v>15</v>
          </cell>
        </row>
        <row r="27">
          <cell r="A27">
            <v>26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40</v>
          </cell>
          <cell r="J27">
            <v>15</v>
          </cell>
        </row>
        <row r="28">
          <cell r="A28">
            <v>27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40</v>
          </cell>
          <cell r="J28">
            <v>15</v>
          </cell>
        </row>
        <row r="29">
          <cell r="A29">
            <v>28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40</v>
          </cell>
          <cell r="J29">
            <v>15</v>
          </cell>
        </row>
        <row r="30">
          <cell r="A30">
            <v>29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40</v>
          </cell>
          <cell r="J30">
            <v>15</v>
          </cell>
        </row>
        <row r="31">
          <cell r="A31">
            <v>30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40</v>
          </cell>
          <cell r="J31">
            <v>15</v>
          </cell>
        </row>
        <row r="32">
          <cell r="A32">
            <v>31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40</v>
          </cell>
          <cell r="J32">
            <v>15</v>
          </cell>
        </row>
        <row r="33">
          <cell r="A33">
            <v>32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40</v>
          </cell>
          <cell r="J33">
            <v>15</v>
          </cell>
        </row>
        <row r="34">
          <cell r="A34">
            <v>33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40</v>
          </cell>
          <cell r="J34">
            <v>15</v>
          </cell>
        </row>
        <row r="35">
          <cell r="A35">
            <v>34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40</v>
          </cell>
          <cell r="J35">
            <v>15</v>
          </cell>
        </row>
        <row r="36">
          <cell r="A36">
            <v>35</v>
          </cell>
          <cell r="H36">
            <v>0</v>
          </cell>
          <cell r="I36">
            <v>40</v>
          </cell>
          <cell r="J36">
            <v>15</v>
          </cell>
        </row>
        <row r="37">
          <cell r="A37">
            <v>36</v>
          </cell>
          <cell r="H37">
            <v>0</v>
          </cell>
          <cell r="I37">
            <v>40</v>
          </cell>
          <cell r="J37">
            <v>15</v>
          </cell>
        </row>
      </sheetData>
      <sheetData sheetId="57"/>
      <sheetData sheetId="58"/>
      <sheetData sheetId="59"/>
      <sheetData sheetId="60"/>
      <sheetData sheetId="61" refreshError="1">
        <row r="7">
          <cell r="H7">
            <v>1</v>
          </cell>
          <cell r="I7">
            <v>1</v>
          </cell>
          <cell r="J7">
            <v>1.016</v>
          </cell>
          <cell r="K7">
            <v>1.0485120000000001</v>
          </cell>
          <cell r="L7">
            <v>1.0778703360000002</v>
          </cell>
          <cell r="M7">
            <v>1.1069728350720001</v>
          </cell>
          <cell r="N7">
            <v>1.1401820201241601</v>
          </cell>
          <cell r="O7">
            <v>1.1732472987077607</v>
          </cell>
          <cell r="P7">
            <v>1.206098223071578</v>
          </cell>
          <cell r="Q7">
            <v>1.2374567768714391</v>
          </cell>
          <cell r="R7">
            <v>1.2683931962932249</v>
          </cell>
          <cell r="S7">
            <v>1.2988346330042624</v>
          </cell>
          <cell r="T7">
            <v>1.3300066641963648</v>
          </cell>
          <cell r="U7">
            <v>1.3619268241370777</v>
          </cell>
          <cell r="V7">
            <v>1.3946130679163675</v>
          </cell>
          <cell r="W7">
            <v>1.4280837815463603</v>
          </cell>
          <cell r="X7">
            <v>1.462357792303473</v>
          </cell>
          <cell r="Y7">
            <v>1.4974543793187562</v>
          </cell>
          <cell r="Z7">
            <v>1.5318958300430876</v>
          </cell>
          <cell r="AA7">
            <v>1.5671294341340785</v>
          </cell>
          <cell r="AB7">
            <v>1.6031734111191622</v>
          </cell>
          <cell r="AC7">
            <v>1.6400463995749028</v>
          </cell>
          <cell r="AD7">
            <v>1.6777674667651254</v>
          </cell>
          <cell r="AE7">
            <v>1.7163561185007232</v>
          </cell>
          <cell r="AF7">
            <v>1.7558323092262398</v>
          </cell>
          <cell r="AG7">
            <v>1.7962164523384432</v>
          </cell>
          <cell r="AH7">
            <v>1.8375294307422272</v>
          </cell>
          <cell r="AI7">
            <v>1.8797926076492983</v>
          </cell>
          <cell r="AJ7">
            <v>1.9230278376252321</v>
          </cell>
          <cell r="AK7">
            <v>1.9672574778906122</v>
          </cell>
          <cell r="AL7">
            <v>2.0125043998820962</v>
          </cell>
          <cell r="AM7">
            <v>2.0587920010793841</v>
          </cell>
          <cell r="AN7">
            <v>2.1040854251031305</v>
          </cell>
          <cell r="AO7">
            <v>2.1503753044553995</v>
          </cell>
          <cell r="AP7">
            <v>2.1976835611534185</v>
          </cell>
        </row>
        <row r="686">
          <cell r="H686">
            <v>0</v>
          </cell>
          <cell r="I686">
            <v>0</v>
          </cell>
          <cell r="J686">
            <v>845280.39367048605</v>
          </cell>
          <cell r="K686">
            <v>1515185.2888631665</v>
          </cell>
          <cell r="L686">
            <v>1515185.2888631665</v>
          </cell>
          <cell r="M686">
            <v>1515185.2888631665</v>
          </cell>
          <cell r="N686">
            <v>1515185.2888631665</v>
          </cell>
          <cell r="O686">
            <v>1515185.2888631665</v>
          </cell>
          <cell r="P686">
            <v>1515185.2888631665</v>
          </cell>
          <cell r="Q686">
            <v>1515185.2888631665</v>
          </cell>
          <cell r="R686">
            <v>1515185.2888631665</v>
          </cell>
          <cell r="S686">
            <v>1515185.2888631665</v>
          </cell>
          <cell r="T686">
            <v>1515185.2888631665</v>
          </cell>
          <cell r="U686">
            <v>1515185.2888631665</v>
          </cell>
          <cell r="V686">
            <v>1515185.2888631665</v>
          </cell>
          <cell r="W686">
            <v>1515185.2888631665</v>
          </cell>
          <cell r="X686">
            <v>1515185.2888631665</v>
          </cell>
          <cell r="Y686">
            <v>1358285.067055458</v>
          </cell>
          <cell r="Z686">
            <v>1336827.4722353595</v>
          </cell>
          <cell r="AA686">
            <v>1336827.4722353595</v>
          </cell>
          <cell r="AB686">
            <v>1336827.4722353595</v>
          </cell>
          <cell r="AC686">
            <v>1336827.4722353595</v>
          </cell>
          <cell r="AD686">
            <v>1336827.4722353595</v>
          </cell>
          <cell r="AE686">
            <v>1336827.4722353595</v>
          </cell>
          <cell r="AF686">
            <v>1336827.4722353595</v>
          </cell>
          <cell r="AG686">
            <v>1336827.4722353595</v>
          </cell>
          <cell r="AH686">
            <v>1336827.4722353595</v>
          </cell>
          <cell r="AI686">
            <v>1336827.4722353595</v>
          </cell>
          <cell r="AJ686">
            <v>1336827.4722353595</v>
          </cell>
          <cell r="AK686">
            <v>1336827.4722353595</v>
          </cell>
          <cell r="AL686">
            <v>1336827.4722353595</v>
          </cell>
          <cell r="AM686">
            <v>0</v>
          </cell>
          <cell r="AN686">
            <v>0</v>
          </cell>
          <cell r="AO686">
            <v>0</v>
          </cell>
          <cell r="AP686">
            <v>0</v>
          </cell>
        </row>
        <row r="687">
          <cell r="H687">
            <v>0</v>
          </cell>
          <cell r="I687">
            <v>0</v>
          </cell>
          <cell r="J687">
            <v>2391718.7667677077</v>
          </cell>
          <cell r="K687">
            <v>3582538.0082667144</v>
          </cell>
          <cell r="L687">
            <v>3582538.0082667144</v>
          </cell>
          <cell r="M687">
            <v>3582538.0082667144</v>
          </cell>
          <cell r="N687">
            <v>3582538.0082667144</v>
          </cell>
          <cell r="O687">
            <v>3582538.0082667144</v>
          </cell>
          <cell r="P687">
            <v>3582538.0082667144</v>
          </cell>
          <cell r="Q687">
            <v>3582538.0082667144</v>
          </cell>
          <cell r="R687">
            <v>3582538.0082667144</v>
          </cell>
          <cell r="S687">
            <v>3582538.0082667144</v>
          </cell>
          <cell r="T687">
            <v>3582538.0082667144</v>
          </cell>
          <cell r="U687">
            <v>3582538.0082667144</v>
          </cell>
          <cell r="V687">
            <v>3582538.0082667144</v>
          </cell>
          <cell r="W687">
            <v>3582538.0082667144</v>
          </cell>
          <cell r="X687">
            <v>3582538.0082667107</v>
          </cell>
          <cell r="Y687">
            <v>2200510.9474661145</v>
          </cell>
          <cell r="Z687">
            <v>1788213.5309597382</v>
          </cell>
          <cell r="AA687">
            <v>1788213.5309597382</v>
          </cell>
          <cell r="AB687">
            <v>1788213.5309597382</v>
          </cell>
          <cell r="AC687">
            <v>1788213.5309597382</v>
          </cell>
          <cell r="AD687">
            <v>1788213.5309597382</v>
          </cell>
          <cell r="AE687">
            <v>1788213.5309597382</v>
          </cell>
          <cell r="AF687">
            <v>1788213.5309597382</v>
          </cell>
          <cell r="AG687">
            <v>1788213.5309597382</v>
          </cell>
          <cell r="AH687">
            <v>1788213.5309597382</v>
          </cell>
          <cell r="AI687">
            <v>1788213.5309597382</v>
          </cell>
          <cell r="AJ687">
            <v>1788213.5309597382</v>
          </cell>
          <cell r="AK687">
            <v>1788213.5309597382</v>
          </cell>
          <cell r="AL687">
            <v>1788213.5309597382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</row>
        <row r="688"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O688">
            <v>0</v>
          </cell>
          <cell r="AP688">
            <v>0</v>
          </cell>
        </row>
        <row r="777">
          <cell r="H777">
            <v>394806.58421052631</v>
          </cell>
          <cell r="I777">
            <v>394806.58421052631</v>
          </cell>
          <cell r="J777">
            <v>394806.5842105262</v>
          </cell>
          <cell r="K777">
            <v>394806.5842105262</v>
          </cell>
          <cell r="L777">
            <v>394806.5842105262</v>
          </cell>
          <cell r="M777">
            <v>394806.5842105262</v>
          </cell>
          <cell r="N777">
            <v>394806.5842105262</v>
          </cell>
          <cell r="O777">
            <v>394806.5842105262</v>
          </cell>
          <cell r="P777">
            <v>394806.5842105262</v>
          </cell>
          <cell r="Q777">
            <v>394806.5842105262</v>
          </cell>
          <cell r="R777">
            <v>394806.5842105262</v>
          </cell>
          <cell r="S777">
            <v>394806.5842105262</v>
          </cell>
          <cell r="T777">
            <v>394806.5842105262</v>
          </cell>
          <cell r="U777">
            <v>394806.5842105262</v>
          </cell>
          <cell r="V777">
            <v>394806.5842105262</v>
          </cell>
          <cell r="W777">
            <v>394806.5842105262</v>
          </cell>
          <cell r="X777">
            <v>394806.5842105262</v>
          </cell>
          <cell r="Y777">
            <v>394806.58421052666</v>
          </cell>
          <cell r="Z777">
            <v>394806.58421052666</v>
          </cell>
          <cell r="AA777">
            <v>394806.58421052666</v>
          </cell>
          <cell r="AB777">
            <v>394806.58421052666</v>
          </cell>
          <cell r="AC777">
            <v>394806.58421052666</v>
          </cell>
          <cell r="AD777">
            <v>394806.58421052666</v>
          </cell>
          <cell r="AE777">
            <v>394806.58421052666</v>
          </cell>
          <cell r="AF777">
            <v>394806.58421052666</v>
          </cell>
          <cell r="AG777">
            <v>394806.58421052666</v>
          </cell>
          <cell r="AH777">
            <v>394806.58421052666</v>
          </cell>
          <cell r="AI777">
            <v>394806.58421052666</v>
          </cell>
          <cell r="AJ777">
            <v>394806.58421052666</v>
          </cell>
          <cell r="AK777">
            <v>394806.58421052666</v>
          </cell>
          <cell r="AL777">
            <v>394806.58421052666</v>
          </cell>
          <cell r="AM777">
            <v>0</v>
          </cell>
          <cell r="AN777">
            <v>0</v>
          </cell>
          <cell r="AO777">
            <v>0</v>
          </cell>
          <cell r="AP777">
            <v>0</v>
          </cell>
        </row>
        <row r="778">
          <cell r="H778">
            <v>359183.51096491225</v>
          </cell>
          <cell r="I778">
            <v>359183.51096491225</v>
          </cell>
          <cell r="J778">
            <v>359183.51096491236</v>
          </cell>
          <cell r="K778">
            <v>359183.51096491236</v>
          </cell>
          <cell r="L778">
            <v>359183.51096491236</v>
          </cell>
          <cell r="M778">
            <v>359183.51096491236</v>
          </cell>
          <cell r="N778">
            <v>359183.51096491236</v>
          </cell>
          <cell r="O778">
            <v>359183.51096491236</v>
          </cell>
          <cell r="P778">
            <v>359183.51096491236</v>
          </cell>
          <cell r="Q778">
            <v>359183.51096491236</v>
          </cell>
          <cell r="R778">
            <v>359183.51096491236</v>
          </cell>
          <cell r="S778">
            <v>359183.51096491236</v>
          </cell>
          <cell r="T778">
            <v>359183.51096491236</v>
          </cell>
          <cell r="U778">
            <v>359183.51096491236</v>
          </cell>
          <cell r="V778">
            <v>359183.51096491236</v>
          </cell>
          <cell r="W778">
            <v>359183.51096491236</v>
          </cell>
          <cell r="X778">
            <v>359183.51096491236</v>
          </cell>
          <cell r="Y778">
            <v>359183.51096491236</v>
          </cell>
          <cell r="Z778">
            <v>359183.5109649126</v>
          </cell>
          <cell r="AA778">
            <v>359183.5109649126</v>
          </cell>
          <cell r="AB778">
            <v>359183.5109649126</v>
          </cell>
          <cell r="AC778">
            <v>359183.5109649126</v>
          </cell>
          <cell r="AD778">
            <v>359183.5109649126</v>
          </cell>
          <cell r="AE778">
            <v>359183.5109649126</v>
          </cell>
          <cell r="AF778">
            <v>359183.5109649126</v>
          </cell>
          <cell r="AG778">
            <v>359183.5109649126</v>
          </cell>
          <cell r="AH778">
            <v>359183.5109649126</v>
          </cell>
          <cell r="AI778">
            <v>359183.5109649126</v>
          </cell>
          <cell r="AJ778">
            <v>359183.5109649126</v>
          </cell>
          <cell r="AK778">
            <v>359183.5109649126</v>
          </cell>
          <cell r="AL778">
            <v>359183.5109649126</v>
          </cell>
          <cell r="AM778">
            <v>0</v>
          </cell>
          <cell r="AN778">
            <v>0</v>
          </cell>
          <cell r="AO778">
            <v>0</v>
          </cell>
          <cell r="AP778">
            <v>0</v>
          </cell>
        </row>
        <row r="779"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</row>
        <row r="866">
          <cell r="H866" t="b">
            <v>1</v>
          </cell>
          <cell r="I866" t="b">
            <v>1</v>
          </cell>
          <cell r="J866" t="b">
            <v>1</v>
          </cell>
          <cell r="K866" t="b">
            <v>1</v>
          </cell>
          <cell r="L866" t="b">
            <v>1</v>
          </cell>
          <cell r="M866" t="b">
            <v>0</v>
          </cell>
          <cell r="N866" t="b">
            <v>0</v>
          </cell>
          <cell r="O866" t="b">
            <v>0</v>
          </cell>
          <cell r="P866" t="b">
            <v>0</v>
          </cell>
          <cell r="Q866" t="b">
            <v>0</v>
          </cell>
          <cell r="R866" t="b">
            <v>0</v>
          </cell>
          <cell r="S866" t="b">
            <v>0</v>
          </cell>
          <cell r="T866" t="b">
            <v>0</v>
          </cell>
          <cell r="U866" t="b">
            <v>0</v>
          </cell>
          <cell r="V866" t="b">
            <v>0</v>
          </cell>
          <cell r="W866" t="b">
            <v>0</v>
          </cell>
          <cell r="X866" t="b">
            <v>0</v>
          </cell>
          <cell r="Y866" t="b">
            <v>0</v>
          </cell>
          <cell r="Z866" t="b">
            <v>0</v>
          </cell>
          <cell r="AA866" t="b">
            <v>0</v>
          </cell>
          <cell r="AB866" t="b">
            <v>0</v>
          </cell>
          <cell r="AC866" t="b">
            <v>0</v>
          </cell>
          <cell r="AD866" t="b">
            <v>0</v>
          </cell>
          <cell r="AE866" t="b">
            <v>0</v>
          </cell>
          <cell r="AF866" t="b">
            <v>0</v>
          </cell>
          <cell r="AG866" t="b">
            <v>0</v>
          </cell>
          <cell r="AH866" t="b">
            <v>0</v>
          </cell>
          <cell r="AI866" t="b">
            <v>0</v>
          </cell>
          <cell r="AJ866" t="b">
            <v>0</v>
          </cell>
          <cell r="AK866" t="b">
            <v>0</v>
          </cell>
          <cell r="AL866" t="b">
            <v>0</v>
          </cell>
          <cell r="AM866" t="b">
            <v>0</v>
          </cell>
          <cell r="AN866" t="b">
            <v>0</v>
          </cell>
          <cell r="AO866" t="b">
            <v>0</v>
          </cell>
          <cell r="AP866" t="b">
            <v>0</v>
          </cell>
        </row>
        <row r="905">
          <cell r="G905">
            <v>6192439</v>
          </cell>
        </row>
        <row r="911">
          <cell r="F911">
            <v>40</v>
          </cell>
          <cell r="H911">
            <v>1055636.6100647657</v>
          </cell>
          <cell r="I911">
            <v>53312411.475723632</v>
          </cell>
          <cell r="J911">
            <v>97226220.601256087</v>
          </cell>
          <cell r="K911">
            <v>97226220.601256087</v>
          </cell>
          <cell r="L911">
            <v>97226220.601256087</v>
          </cell>
          <cell r="M911">
            <v>97226220.601256087</v>
          </cell>
          <cell r="N911">
            <v>97226220.601256087</v>
          </cell>
          <cell r="O911">
            <v>97226220.601256087</v>
          </cell>
          <cell r="P911">
            <v>97226220.601256087</v>
          </cell>
          <cell r="Q911">
            <v>97226220.601256087</v>
          </cell>
          <cell r="R911">
            <v>97226220.601256087</v>
          </cell>
          <cell r="S911">
            <v>97226220.601256087</v>
          </cell>
          <cell r="T911">
            <v>97226220.601256087</v>
          </cell>
          <cell r="U911">
            <v>97226220.601256087</v>
          </cell>
          <cell r="V911">
            <v>97226220.601256087</v>
          </cell>
          <cell r="W911">
            <v>97226220.601256087</v>
          </cell>
          <cell r="X911">
            <v>97226220.601256087</v>
          </cell>
          <cell r="Y911">
            <v>97226220.601256087</v>
          </cell>
          <cell r="Z911">
            <v>97226220.601256087</v>
          </cell>
          <cell r="AA911">
            <v>97226220.601256087</v>
          </cell>
          <cell r="AB911">
            <v>97226220.601256087</v>
          </cell>
          <cell r="AC911">
            <v>97226220.601256087</v>
          </cell>
          <cell r="AD911">
            <v>97226220.601256087</v>
          </cell>
          <cell r="AE911">
            <v>97226220.601256087</v>
          </cell>
          <cell r="AF911">
            <v>97226220.601256087</v>
          </cell>
          <cell r="AG911">
            <v>97226220.601256087</v>
          </cell>
          <cell r="AH911">
            <v>97226220.601256087</v>
          </cell>
          <cell r="AI911">
            <v>97226220.601256087</v>
          </cell>
          <cell r="AJ911">
            <v>97226220.601256087</v>
          </cell>
          <cell r="AK911">
            <v>97226220.601256087</v>
          </cell>
          <cell r="AL911">
            <v>97226220.601256087</v>
          </cell>
          <cell r="AM911">
            <v>97226220.601256087</v>
          </cell>
          <cell r="AN911">
            <v>97226220.601256087</v>
          </cell>
          <cell r="AO911">
            <v>97226220.601256087</v>
          </cell>
          <cell r="AP911">
            <v>97226220.601256087</v>
          </cell>
        </row>
        <row r="912">
          <cell r="F912">
            <v>15</v>
          </cell>
          <cell r="H912">
            <v>1206343.6899851079</v>
          </cell>
          <cell r="I912">
            <v>18966054.923025824</v>
          </cell>
          <cell r="J912">
            <v>23971725.973308433</v>
          </cell>
          <cell r="K912">
            <v>23971725.973308433</v>
          </cell>
          <cell r="L912">
            <v>23971725.973308433</v>
          </cell>
          <cell r="M912">
            <v>23971725.973308433</v>
          </cell>
          <cell r="N912">
            <v>23971725.973308433</v>
          </cell>
          <cell r="O912">
            <v>23971725.973308433</v>
          </cell>
          <cell r="P912">
            <v>23971725.973308433</v>
          </cell>
          <cell r="Q912">
            <v>23971725.973308433</v>
          </cell>
          <cell r="R912">
            <v>23971725.973308433</v>
          </cell>
          <cell r="S912">
            <v>23971725.973308433</v>
          </cell>
          <cell r="T912">
            <v>23971725.973308433</v>
          </cell>
          <cell r="U912">
            <v>23971725.973308433</v>
          </cell>
          <cell r="V912">
            <v>23971725.973308433</v>
          </cell>
          <cell r="W912">
            <v>24488142.14196185</v>
          </cell>
          <cell r="X912">
            <v>32699483.019617744</v>
          </cell>
          <cell r="Y912">
            <v>35071532.476889081</v>
          </cell>
          <cell r="Z912">
            <v>35071532.476889081</v>
          </cell>
          <cell r="AA912">
            <v>35071532.476889081</v>
          </cell>
          <cell r="AB912">
            <v>35071532.476889081</v>
          </cell>
          <cell r="AC912">
            <v>35071532.476889081</v>
          </cell>
          <cell r="AD912">
            <v>35071532.476889081</v>
          </cell>
          <cell r="AE912">
            <v>35071532.476889081</v>
          </cell>
          <cell r="AF912">
            <v>35071532.476889081</v>
          </cell>
          <cell r="AG912">
            <v>35071532.476889081</v>
          </cell>
          <cell r="AH912">
            <v>35071532.476889081</v>
          </cell>
          <cell r="AI912">
            <v>35071532.476889081</v>
          </cell>
          <cell r="AJ912">
            <v>35071532.476889081</v>
          </cell>
          <cell r="AK912">
            <v>35071532.476889081</v>
          </cell>
          <cell r="AL912">
            <v>33348772.618250564</v>
          </cell>
          <cell r="AM912">
            <v>7377720.5075539527</v>
          </cell>
          <cell r="AN912">
            <v>0</v>
          </cell>
          <cell r="AO912">
            <v>0</v>
          </cell>
          <cell r="AP912">
            <v>0</v>
          </cell>
        </row>
        <row r="923">
          <cell r="H923" t="b">
            <v>1</v>
          </cell>
          <cell r="I923" t="b">
            <v>1</v>
          </cell>
          <cell r="J923" t="b">
            <v>1</v>
          </cell>
          <cell r="K923" t="b">
            <v>1</v>
          </cell>
          <cell r="L923" t="b">
            <v>1</v>
          </cell>
          <cell r="M923" t="b">
            <v>0</v>
          </cell>
          <cell r="N923" t="b">
            <v>0</v>
          </cell>
          <cell r="O923" t="b">
            <v>0</v>
          </cell>
          <cell r="P923" t="b">
            <v>0</v>
          </cell>
          <cell r="Q923" t="b">
            <v>0</v>
          </cell>
          <cell r="R923" t="b">
            <v>0</v>
          </cell>
          <cell r="S923" t="b">
            <v>0</v>
          </cell>
          <cell r="T923" t="b">
            <v>0</v>
          </cell>
          <cell r="U923" t="b">
            <v>0</v>
          </cell>
          <cell r="V923" t="b">
            <v>0</v>
          </cell>
          <cell r="W923" t="b">
            <v>0</v>
          </cell>
          <cell r="X923" t="b">
            <v>0</v>
          </cell>
          <cell r="Y923" t="b">
            <v>0</v>
          </cell>
          <cell r="Z923" t="b">
            <v>0</v>
          </cell>
          <cell r="AA923" t="b">
            <v>0</v>
          </cell>
          <cell r="AB923" t="b">
            <v>0</v>
          </cell>
          <cell r="AC923" t="b">
            <v>0</v>
          </cell>
          <cell r="AD923" t="b">
            <v>0</v>
          </cell>
          <cell r="AE923" t="b">
            <v>0</v>
          </cell>
          <cell r="AF923" t="b">
            <v>0</v>
          </cell>
          <cell r="AG923" t="b">
            <v>0</v>
          </cell>
          <cell r="AH923" t="b">
            <v>0</v>
          </cell>
          <cell r="AI923" t="b">
            <v>0</v>
          </cell>
          <cell r="AJ923" t="b">
            <v>0</v>
          </cell>
          <cell r="AK923" t="b">
            <v>0</v>
          </cell>
          <cell r="AL923" t="b">
            <v>0</v>
          </cell>
          <cell r="AM923" t="b">
            <v>0</v>
          </cell>
          <cell r="AN923" t="b">
            <v>0</v>
          </cell>
          <cell r="AO923" t="b">
            <v>0</v>
          </cell>
          <cell r="AP923" t="b">
            <v>0</v>
          </cell>
        </row>
        <row r="928">
          <cell r="F928">
            <v>40</v>
          </cell>
          <cell r="H928">
            <v>188783.79773705921</v>
          </cell>
          <cell r="I928">
            <v>9534075.8448026963</v>
          </cell>
          <cell r="J928">
            <v>17387361.322756819</v>
          </cell>
          <cell r="K928">
            <v>17387361.322756819</v>
          </cell>
          <cell r="L928">
            <v>17387361.322756819</v>
          </cell>
          <cell r="M928">
            <v>17387361.322756819</v>
          </cell>
          <cell r="N928">
            <v>17387361.322756819</v>
          </cell>
          <cell r="O928">
            <v>17387361.322756819</v>
          </cell>
          <cell r="P928">
            <v>17387361.322756819</v>
          </cell>
          <cell r="Q928">
            <v>17387361.322756819</v>
          </cell>
          <cell r="R928">
            <v>17387361.322756819</v>
          </cell>
          <cell r="S928">
            <v>17387361.322756819</v>
          </cell>
          <cell r="T928">
            <v>17387361.322756819</v>
          </cell>
          <cell r="U928">
            <v>17387361.322756819</v>
          </cell>
          <cell r="V928">
            <v>17387361.322756819</v>
          </cell>
          <cell r="W928">
            <v>17387361.322756819</v>
          </cell>
          <cell r="X928">
            <v>17387361.322756819</v>
          </cell>
          <cell r="Y928">
            <v>17387361.322756819</v>
          </cell>
          <cell r="Z928">
            <v>17387361.322756819</v>
          </cell>
          <cell r="AA928">
            <v>17387361.322756819</v>
          </cell>
          <cell r="AB928">
            <v>17387361.322756819</v>
          </cell>
          <cell r="AC928">
            <v>17387361.322756819</v>
          </cell>
          <cell r="AD928">
            <v>17387361.322756819</v>
          </cell>
          <cell r="AE928">
            <v>17387361.322756819</v>
          </cell>
          <cell r="AF928">
            <v>17387361.322756819</v>
          </cell>
          <cell r="AG928">
            <v>17387361.322756819</v>
          </cell>
          <cell r="AH928">
            <v>17387361.322756819</v>
          </cell>
          <cell r="AI928">
            <v>17387361.322756819</v>
          </cell>
          <cell r="AJ928">
            <v>17387361.322756819</v>
          </cell>
          <cell r="AK928">
            <v>17387361.322756819</v>
          </cell>
          <cell r="AL928">
            <v>17387361.322756819</v>
          </cell>
          <cell r="AM928">
            <v>17387361.322756819</v>
          </cell>
          <cell r="AN928">
            <v>17387361.322756819</v>
          </cell>
          <cell r="AO928">
            <v>17387361.322756819</v>
          </cell>
          <cell r="AP928">
            <v>17387361.322756819</v>
          </cell>
        </row>
        <row r="929">
          <cell r="F929">
            <v>15</v>
          </cell>
          <cell r="H929">
            <v>215735.35911903816</v>
          </cell>
          <cell r="I929">
            <v>3391776.9072434809</v>
          </cell>
          <cell r="J929">
            <v>4286961.4642065326</v>
          </cell>
          <cell r="K929">
            <v>4286961.4642065326</v>
          </cell>
          <cell r="L929">
            <v>4286961.4642065326</v>
          </cell>
          <cell r="M929">
            <v>4286961.4642065326</v>
          </cell>
          <cell r="N929">
            <v>4286961.4642065326</v>
          </cell>
          <cell r="O929">
            <v>4286961.4642065326</v>
          </cell>
          <cell r="P929">
            <v>4286961.4642065326</v>
          </cell>
          <cell r="Q929">
            <v>4286961.4642065326</v>
          </cell>
          <cell r="R929">
            <v>4286961.4642065326</v>
          </cell>
          <cell r="S929">
            <v>4286961.4642065326</v>
          </cell>
          <cell r="T929">
            <v>4286961.4642065326</v>
          </cell>
          <cell r="U929">
            <v>4286961.4642065326</v>
          </cell>
          <cell r="V929">
            <v>4286961.4642065326</v>
          </cell>
          <cell r="W929">
            <v>4379314.2725514723</v>
          </cell>
          <cell r="X929">
            <v>5847781.8310063947</v>
          </cell>
          <cell r="Y929">
            <v>6271985.1038886607</v>
          </cell>
          <cell r="Z929">
            <v>6271985.1038886607</v>
          </cell>
          <cell r="AA929">
            <v>6271985.1038886607</v>
          </cell>
          <cell r="AB929">
            <v>6271985.1038886607</v>
          </cell>
          <cell r="AC929">
            <v>6271985.1038886607</v>
          </cell>
          <cell r="AD929">
            <v>6271985.1038886607</v>
          </cell>
          <cell r="AE929">
            <v>6271985.1038886607</v>
          </cell>
          <cell r="AF929">
            <v>6271985.1038886607</v>
          </cell>
          <cell r="AG929">
            <v>6271985.1038886607</v>
          </cell>
          <cell r="AH929">
            <v>6271985.1038886607</v>
          </cell>
          <cell r="AI929">
            <v>6271985.1038886607</v>
          </cell>
          <cell r="AJ929">
            <v>6271985.1038886607</v>
          </cell>
          <cell r="AK929">
            <v>6271985.1038886607</v>
          </cell>
          <cell r="AL929">
            <v>5963896.9364246828</v>
          </cell>
          <cell r="AM929">
            <v>1319387.8298453181</v>
          </cell>
          <cell r="AN929">
            <v>0</v>
          </cell>
          <cell r="AO929">
            <v>0</v>
          </cell>
          <cell r="AP929">
            <v>0</v>
          </cell>
        </row>
        <row r="940">
          <cell r="H940" t="b">
            <v>1</v>
          </cell>
          <cell r="I940" t="b">
            <v>1</v>
          </cell>
          <cell r="J940" t="b">
            <v>1</v>
          </cell>
          <cell r="K940" t="b">
            <v>1</v>
          </cell>
          <cell r="L940" t="b">
            <v>1</v>
          </cell>
          <cell r="M940" t="b">
            <v>0</v>
          </cell>
          <cell r="N940" t="b">
            <v>0</v>
          </cell>
          <cell r="O940" t="b">
            <v>0</v>
          </cell>
          <cell r="P940" t="b">
            <v>0</v>
          </cell>
          <cell r="Q940" t="b">
            <v>0</v>
          </cell>
          <cell r="R940" t="b">
            <v>0</v>
          </cell>
          <cell r="S940" t="b">
            <v>0</v>
          </cell>
          <cell r="T940" t="b">
            <v>0</v>
          </cell>
          <cell r="U940" t="b">
            <v>0</v>
          </cell>
          <cell r="V940" t="b">
            <v>0</v>
          </cell>
          <cell r="W940" t="b">
            <v>0</v>
          </cell>
          <cell r="X940" t="b">
            <v>0</v>
          </cell>
          <cell r="Y940" t="b">
            <v>0</v>
          </cell>
          <cell r="Z940" t="b">
            <v>0</v>
          </cell>
          <cell r="AA940" t="b">
            <v>0</v>
          </cell>
          <cell r="AB940" t="b">
            <v>0</v>
          </cell>
          <cell r="AC940" t="b">
            <v>0</v>
          </cell>
          <cell r="AD940" t="b">
            <v>0</v>
          </cell>
          <cell r="AE940" t="b">
            <v>0</v>
          </cell>
          <cell r="AF940" t="b">
            <v>0</v>
          </cell>
          <cell r="AG940" t="b">
            <v>0</v>
          </cell>
          <cell r="AH940" t="b">
            <v>0</v>
          </cell>
          <cell r="AI940" t="b">
            <v>0</v>
          </cell>
          <cell r="AJ940" t="b">
            <v>0</v>
          </cell>
          <cell r="AK940" t="b">
            <v>0</v>
          </cell>
          <cell r="AL940" t="b">
            <v>0</v>
          </cell>
          <cell r="AM940" t="b">
            <v>0</v>
          </cell>
          <cell r="AN940" t="b">
            <v>0</v>
          </cell>
          <cell r="AO940" t="b">
            <v>0</v>
          </cell>
          <cell r="AP940" t="b">
            <v>0</v>
          </cell>
        </row>
        <row r="1012">
          <cell r="G1012">
            <v>8467267.1162</v>
          </cell>
        </row>
        <row r="1047">
          <cell r="H1047" t="b">
            <v>0</v>
          </cell>
          <cell r="I1047" t="b">
            <v>0</v>
          </cell>
          <cell r="J1047" t="b">
            <v>0</v>
          </cell>
          <cell r="K1047" t="b">
            <v>0</v>
          </cell>
          <cell r="L1047" t="b">
            <v>0</v>
          </cell>
          <cell r="M1047" t="b">
            <v>0</v>
          </cell>
          <cell r="N1047" t="b">
            <v>0</v>
          </cell>
          <cell r="O1047" t="b">
            <v>0</v>
          </cell>
          <cell r="P1047" t="b">
            <v>0</v>
          </cell>
          <cell r="Q1047" t="b">
            <v>0</v>
          </cell>
          <cell r="R1047" t="b">
            <v>0</v>
          </cell>
          <cell r="S1047" t="b">
            <v>0</v>
          </cell>
          <cell r="T1047" t="b">
            <v>0</v>
          </cell>
          <cell r="U1047" t="b">
            <v>0</v>
          </cell>
          <cell r="V1047" t="b">
            <v>0</v>
          </cell>
          <cell r="W1047" t="b">
            <v>0</v>
          </cell>
          <cell r="X1047" t="b">
            <v>1</v>
          </cell>
          <cell r="Y1047" t="b">
            <v>1</v>
          </cell>
          <cell r="Z1047" t="b">
            <v>1</v>
          </cell>
          <cell r="AA1047" t="b">
            <v>0</v>
          </cell>
          <cell r="AB1047" t="b">
            <v>0</v>
          </cell>
          <cell r="AC1047" t="b">
            <v>0</v>
          </cell>
          <cell r="AD1047" t="b">
            <v>0</v>
          </cell>
          <cell r="AE1047" t="b">
            <v>0</v>
          </cell>
          <cell r="AF1047" t="b">
            <v>0</v>
          </cell>
          <cell r="AG1047" t="b">
            <v>0</v>
          </cell>
          <cell r="AH1047" t="b">
            <v>0</v>
          </cell>
          <cell r="AI1047" t="b">
            <v>0</v>
          </cell>
          <cell r="AJ1047" t="b">
            <v>0</v>
          </cell>
          <cell r="AK1047" t="b">
            <v>0</v>
          </cell>
          <cell r="AL1047" t="b">
            <v>0</v>
          </cell>
          <cell r="AM1047" t="b">
            <v>0</v>
          </cell>
          <cell r="AN1047" t="b">
            <v>0</v>
          </cell>
          <cell r="AO1047" t="b">
            <v>0</v>
          </cell>
          <cell r="AP1047" t="b">
            <v>0</v>
          </cell>
        </row>
      </sheetData>
      <sheetData sheetId="62" refreshError="1">
        <row r="1">
          <cell r="Q1" t="str">
            <v>veetootmine</v>
          </cell>
        </row>
        <row r="2">
          <cell r="Q2" t="str">
            <v>pumpla, vesi</v>
          </cell>
        </row>
        <row r="3">
          <cell r="Q3" t="str">
            <v>torustik, vesi</v>
          </cell>
        </row>
        <row r="4">
          <cell r="Q4" t="str">
            <v>torustik, kanal</v>
          </cell>
        </row>
        <row r="5">
          <cell r="Q5" t="str">
            <v>pumpla, kanal</v>
          </cell>
        </row>
        <row r="6">
          <cell r="Q6" t="str">
            <v>WWTP</v>
          </cell>
        </row>
        <row r="7">
          <cell r="Q7" t="str">
            <v>torustik, sade</v>
          </cell>
        </row>
      </sheetData>
      <sheetData sheetId="63" refreshError="1">
        <row r="4">
          <cell r="P4">
            <v>0</v>
          </cell>
          <cell r="Q4">
            <v>0</v>
          </cell>
          <cell r="R4">
            <v>0</v>
          </cell>
        </row>
      </sheetData>
      <sheetData sheetId="64"/>
      <sheetData sheetId="65" refreshError="1">
        <row r="23">
          <cell r="C23" t="str">
            <v>Ehitised</v>
          </cell>
          <cell r="D23">
            <v>40</v>
          </cell>
          <cell r="E23" t="str">
            <v>Hooned ja rajatised</v>
          </cell>
        </row>
        <row r="24">
          <cell r="C24" t="str">
            <v>Infotehnoloogia</v>
          </cell>
          <cell r="D24">
            <v>5</v>
          </cell>
          <cell r="E24" t="str">
            <v>Muud</v>
          </cell>
        </row>
        <row r="25">
          <cell r="C25" t="str">
            <v>Maa</v>
          </cell>
          <cell r="D25">
            <v>200</v>
          </cell>
          <cell r="E25" t="str">
            <v>Muud</v>
          </cell>
        </row>
        <row r="26">
          <cell r="C26" t="str">
            <v>Masinad ja seadmed</v>
          </cell>
          <cell r="D26">
            <v>15</v>
          </cell>
          <cell r="E26" t="str">
            <v>Masinad ja seadmed</v>
          </cell>
        </row>
        <row r="27">
          <cell r="C27" t="str">
            <v>Rajatised</v>
          </cell>
          <cell r="D27">
            <v>40</v>
          </cell>
          <cell r="E27" t="str">
            <v>Hooned ja rajatised</v>
          </cell>
        </row>
        <row r="28">
          <cell r="C28" t="str">
            <v>Tarkvara</v>
          </cell>
          <cell r="D28">
            <v>10</v>
          </cell>
          <cell r="E28" t="str">
            <v>Muud</v>
          </cell>
        </row>
        <row r="29">
          <cell r="C29" t="str">
            <v>Transpordivahendid</v>
          </cell>
          <cell r="D29">
            <v>10</v>
          </cell>
          <cell r="E29" t="str">
            <v>Masinad ja seadmed</v>
          </cell>
        </row>
        <row r="30">
          <cell r="C30" t="str">
            <v>Tööriistad</v>
          </cell>
          <cell r="D30">
            <v>15</v>
          </cell>
          <cell r="E30" t="str">
            <v>Masinad ja seadmed</v>
          </cell>
        </row>
        <row r="31">
          <cell r="C31" t="str">
            <v>pumpla</v>
          </cell>
          <cell r="D31">
            <v>15</v>
          </cell>
          <cell r="E31" t="str">
            <v>Masinad ja seadmed</v>
          </cell>
        </row>
      </sheetData>
      <sheetData sheetId="66"/>
      <sheetData sheetId="67" refreshError="1">
        <row r="1">
          <cell r="B1">
            <v>1</v>
          </cell>
        </row>
        <row r="3">
          <cell r="D3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1</v>
          </cell>
          <cell r="V5">
            <v>1</v>
          </cell>
          <cell r="W5">
            <v>1</v>
          </cell>
          <cell r="X5">
            <v>1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>
            <v>1</v>
          </cell>
          <cell r="AD5">
            <v>1</v>
          </cell>
          <cell r="AE5">
            <v>1</v>
          </cell>
          <cell r="AF5">
            <v>1</v>
          </cell>
          <cell r="AG5">
            <v>1</v>
          </cell>
        </row>
        <row r="6">
          <cell r="D6">
            <v>90</v>
          </cell>
          <cell r="E6">
            <v>90</v>
          </cell>
          <cell r="F6">
            <v>90</v>
          </cell>
          <cell r="G6">
            <v>90</v>
          </cell>
          <cell r="H6">
            <v>90</v>
          </cell>
          <cell r="I6">
            <v>90</v>
          </cell>
          <cell r="J6">
            <v>90</v>
          </cell>
          <cell r="K6">
            <v>90</v>
          </cell>
          <cell r="L6">
            <v>90</v>
          </cell>
          <cell r="M6">
            <v>90</v>
          </cell>
          <cell r="N6">
            <v>90</v>
          </cell>
          <cell r="O6">
            <v>90</v>
          </cell>
          <cell r="P6">
            <v>90</v>
          </cell>
          <cell r="Q6">
            <v>90</v>
          </cell>
          <cell r="R6">
            <v>90</v>
          </cell>
          <cell r="S6">
            <v>90</v>
          </cell>
          <cell r="T6">
            <v>90</v>
          </cell>
          <cell r="U6">
            <v>90</v>
          </cell>
          <cell r="V6">
            <v>90</v>
          </cell>
          <cell r="W6">
            <v>90</v>
          </cell>
          <cell r="X6">
            <v>90</v>
          </cell>
          <cell r="Y6">
            <v>90</v>
          </cell>
          <cell r="Z6">
            <v>90</v>
          </cell>
          <cell r="AA6">
            <v>90</v>
          </cell>
          <cell r="AB6">
            <v>90</v>
          </cell>
          <cell r="AC6">
            <v>90</v>
          </cell>
          <cell r="AD6">
            <v>90</v>
          </cell>
          <cell r="AE6">
            <v>90</v>
          </cell>
          <cell r="AF6">
            <v>90</v>
          </cell>
          <cell r="AG6">
            <v>90</v>
          </cell>
        </row>
        <row r="7">
          <cell r="D7">
            <v>90</v>
          </cell>
          <cell r="E7">
            <v>90</v>
          </cell>
          <cell r="F7">
            <v>90</v>
          </cell>
          <cell r="G7">
            <v>90</v>
          </cell>
          <cell r="H7">
            <v>90</v>
          </cell>
          <cell r="I7">
            <v>90</v>
          </cell>
          <cell r="J7">
            <v>90</v>
          </cell>
          <cell r="K7">
            <v>90</v>
          </cell>
          <cell r="L7">
            <v>90</v>
          </cell>
          <cell r="M7">
            <v>90</v>
          </cell>
          <cell r="N7">
            <v>90</v>
          </cell>
          <cell r="O7">
            <v>90</v>
          </cell>
          <cell r="P7">
            <v>90</v>
          </cell>
          <cell r="Q7">
            <v>90</v>
          </cell>
          <cell r="R7">
            <v>90</v>
          </cell>
          <cell r="S7">
            <v>90</v>
          </cell>
          <cell r="T7">
            <v>90</v>
          </cell>
          <cell r="U7">
            <v>90</v>
          </cell>
          <cell r="V7">
            <v>90</v>
          </cell>
          <cell r="W7">
            <v>90</v>
          </cell>
          <cell r="X7">
            <v>90</v>
          </cell>
          <cell r="Y7">
            <v>90</v>
          </cell>
          <cell r="Z7">
            <v>90</v>
          </cell>
          <cell r="AA7">
            <v>90</v>
          </cell>
          <cell r="AB7">
            <v>90</v>
          </cell>
          <cell r="AC7">
            <v>90</v>
          </cell>
          <cell r="AD7">
            <v>90</v>
          </cell>
          <cell r="AE7">
            <v>90</v>
          </cell>
          <cell r="AF7">
            <v>90</v>
          </cell>
          <cell r="AG7">
            <v>90</v>
          </cell>
        </row>
        <row r="29">
          <cell r="B29">
            <v>24000</v>
          </cell>
        </row>
        <row r="30">
          <cell r="B30">
            <v>50</v>
          </cell>
        </row>
        <row r="31">
          <cell r="B31">
            <v>60</v>
          </cell>
        </row>
        <row r="32">
          <cell r="B32">
            <v>0.01</v>
          </cell>
        </row>
        <row r="52">
          <cell r="F52">
            <v>0.06</v>
          </cell>
          <cell r="G52">
            <v>0.11</v>
          </cell>
          <cell r="H52">
            <v>0.2</v>
          </cell>
          <cell r="I52">
            <v>0.25</v>
          </cell>
          <cell r="J52">
            <v>0.25</v>
          </cell>
          <cell r="K52">
            <v>0.13</v>
          </cell>
        </row>
        <row r="53">
          <cell r="E53">
            <v>0.5711618939188351</v>
          </cell>
          <cell r="F53">
            <v>0.61068886091300423</v>
          </cell>
          <cell r="G53">
            <v>0.63289978452178064</v>
          </cell>
          <cell r="H53">
            <v>0.67569126821792236</v>
          </cell>
          <cell r="I53">
            <v>0.74247590322942092</v>
          </cell>
          <cell r="J53">
            <v>0.86609865446554157</v>
          </cell>
          <cell r="K53">
            <v>0.95343715776644389</v>
          </cell>
          <cell r="L53">
            <v>1.0286024913048886</v>
          </cell>
          <cell r="M53">
            <v>1.0073150535574018</v>
          </cell>
          <cell r="N53">
            <v>0.98804091990042209</v>
          </cell>
          <cell r="O53">
            <v>1.0002267618340239</v>
          </cell>
          <cell r="P53">
            <v>1.0173602647926727</v>
          </cell>
          <cell r="Q53">
            <v>1.035599216357951</v>
          </cell>
          <cell r="R53">
            <v>1.0549965402565089</v>
          </cell>
          <cell r="S53">
            <v>1.0746652495402436</v>
          </cell>
          <cell r="T53">
            <v>1.0847013212469716</v>
          </cell>
          <cell r="U53">
            <v>1.1091514855322304</v>
          </cell>
          <cell r="V53">
            <v>1.1349816616012431</v>
          </cell>
          <cell r="W53">
            <v>1.1405392310203994</v>
          </cell>
          <cell r="X53">
            <v>1.124794064120151</v>
          </cell>
        </row>
        <row r="54">
          <cell r="E54">
            <v>5.4173328386133708E-2</v>
          </cell>
          <cell r="F54">
            <v>5.3724623865917052E-2</v>
          </cell>
          <cell r="G54">
            <v>5.3308243124971524E-2</v>
          </cell>
          <cell r="H54">
            <v>7.516579336587341E-2</v>
          </cell>
          <cell r="I54">
            <v>0.11995387215921832</v>
          </cell>
          <cell r="J54">
            <v>0.16565469377058015</v>
          </cell>
          <cell r="K54">
            <v>0.16014886193021197</v>
          </cell>
          <cell r="L54">
            <v>0.14854818495993877</v>
          </cell>
          <cell r="M54">
            <v>0.13834572632025019</v>
          </cell>
          <cell r="N54">
            <v>0.12902003027881775</v>
          </cell>
          <cell r="O54">
            <v>0.12289911839407153</v>
          </cell>
          <cell r="P54">
            <v>0.12087915564819503</v>
          </cell>
          <cell r="Q54">
            <v>0.11891044344308906</v>
          </cell>
          <cell r="R54">
            <v>0.11699112771373084</v>
          </cell>
          <cell r="S54">
            <v>0.11505952419755829</v>
          </cell>
          <cell r="T54">
            <v>0.10043930520590819</v>
          </cell>
          <cell r="U54">
            <v>9.8965605022465555E-2</v>
          </cell>
          <cell r="V54">
            <v>9.7521681413264755E-2</v>
          </cell>
          <cell r="W54">
            <v>7.438074638866575E-2</v>
          </cell>
          <cell r="X54">
            <v>2.9397207162439185E-2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15</v>
          </cell>
        </row>
        <row r="58">
          <cell r="B58">
            <v>40</v>
          </cell>
        </row>
        <row r="78">
          <cell r="B78">
            <v>57000</v>
          </cell>
        </row>
        <row r="79">
          <cell r="B79">
            <v>39</v>
          </cell>
        </row>
        <row r="80">
          <cell r="B80">
            <v>0</v>
          </cell>
        </row>
        <row r="83">
          <cell r="B83">
            <v>0.01</v>
          </cell>
        </row>
        <row r="104">
          <cell r="F104">
            <v>0.06</v>
          </cell>
          <cell r="G104">
            <v>0.11</v>
          </cell>
          <cell r="H104">
            <v>0.2</v>
          </cell>
          <cell r="I104">
            <v>0.25</v>
          </cell>
          <cell r="J104">
            <v>0.25</v>
          </cell>
          <cell r="K104">
            <v>0.13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20.060861755310935</v>
          </cell>
          <cell r="K105">
            <v>18.816195642504312</v>
          </cell>
          <cell r="L105">
            <v>19.762653777318921</v>
          </cell>
          <cell r="M105">
            <v>20.963819218971775</v>
          </cell>
          <cell r="N105">
            <v>21.811449037209734</v>
          </cell>
          <cell r="O105">
            <v>22.671933802354626</v>
          </cell>
          <cell r="P105">
            <v>23.04001064030728</v>
          </cell>
          <cell r="Q105">
            <v>23.406682751360542</v>
          </cell>
          <cell r="R105">
            <v>24.028046973181855</v>
          </cell>
          <cell r="S105">
            <v>24.66754691024984</v>
          </cell>
          <cell r="T105">
            <v>25.541909925497173</v>
          </cell>
          <cell r="U105">
            <v>26.460812534129197</v>
          </cell>
          <cell r="V105">
            <v>27.425592396189771</v>
          </cell>
          <cell r="W105">
            <v>28.44156149485157</v>
          </cell>
          <cell r="X105">
            <v>29.508037886763208</v>
          </cell>
          <cell r="Y105">
            <v>30.622031274353098</v>
          </cell>
          <cell r="Z105">
            <v>31.774173378204011</v>
          </cell>
          <cell r="AA105">
            <v>32.964776005731487</v>
          </cell>
          <cell r="AB105">
            <v>34.210060380886283</v>
          </cell>
          <cell r="AC105">
            <v>35.51223614781545</v>
          </cell>
          <cell r="AD105">
            <v>36.874638757241392</v>
          </cell>
          <cell r="AE105">
            <v>38.299697220728135</v>
          </cell>
          <cell r="AF105">
            <v>39.791014660624235</v>
          </cell>
          <cell r="AG105">
            <v>41.351706424707032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1.3107601817294541</v>
          </cell>
          <cell r="K106">
            <v>1.3106704539673182</v>
          </cell>
          <cell r="L106">
            <v>1.3159718994143386</v>
          </cell>
          <cell r="M106">
            <v>1.3212541165858323</v>
          </cell>
          <cell r="N106">
            <v>1.3265329874087122</v>
          </cell>
          <cell r="O106">
            <v>1.3318032106653406</v>
          </cell>
          <cell r="P106">
            <v>1.3370174241605186</v>
          </cell>
          <cell r="Q106">
            <v>1.3422380935062628</v>
          </cell>
          <cell r="R106">
            <v>1.3474523111515206</v>
          </cell>
          <cell r="S106">
            <v>1.3526719831745198</v>
          </cell>
          <cell r="T106">
            <v>1.3526719831745198</v>
          </cell>
          <cell r="U106">
            <v>1.3582309742854419</v>
          </cell>
          <cell r="V106">
            <v>1.3685238998064937</v>
          </cell>
          <cell r="W106">
            <v>1.3874602367101445</v>
          </cell>
          <cell r="X106">
            <v>1.4117044618360568</v>
          </cell>
          <cell r="Y106">
            <v>1.436569241910236</v>
          </cell>
          <cell r="Z106">
            <v>1.4498287178362776</v>
          </cell>
          <cell r="AA106">
            <v>1.4498287178362776</v>
          </cell>
          <cell r="AB106">
            <v>1.4498287178362776</v>
          </cell>
          <cell r="AC106">
            <v>1.4498287178362776</v>
          </cell>
          <cell r="AD106">
            <v>1.4498287178362776</v>
          </cell>
          <cell r="AE106">
            <v>1.4498287178362776</v>
          </cell>
          <cell r="AF106">
            <v>1.4498287178362776</v>
          </cell>
          <cell r="AG106">
            <v>1.4498287178362776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15</v>
          </cell>
        </row>
        <row r="110">
          <cell r="B110">
            <v>40</v>
          </cell>
        </row>
      </sheetData>
      <sheetData sheetId="68"/>
      <sheetData sheetId="69" refreshError="1">
        <row r="1">
          <cell r="B1">
            <v>1</v>
          </cell>
          <cell r="E1">
            <v>1</v>
          </cell>
          <cell r="H1">
            <v>1</v>
          </cell>
        </row>
        <row r="2">
          <cell r="A2" t="b">
            <v>0</v>
          </cell>
        </row>
        <row r="5">
          <cell r="D5">
            <v>0.2</v>
          </cell>
          <cell r="G5">
            <v>0.2</v>
          </cell>
          <cell r="I5">
            <v>0.1</v>
          </cell>
          <cell r="J5">
            <v>-31750</v>
          </cell>
          <cell r="L5">
            <v>4.000000000000001E-3</v>
          </cell>
        </row>
        <row r="6">
          <cell r="D6">
            <v>0.2</v>
          </cell>
          <cell r="G6">
            <v>0.2</v>
          </cell>
          <cell r="I6">
            <v>0.3</v>
          </cell>
          <cell r="J6">
            <v>-26460</v>
          </cell>
          <cell r="L6">
            <v>1.2000000000000002E-2</v>
          </cell>
        </row>
        <row r="7">
          <cell r="D7">
            <v>0.2</v>
          </cell>
          <cell r="G7">
            <v>0.2</v>
          </cell>
          <cell r="I7">
            <v>0.6</v>
          </cell>
          <cell r="J7">
            <v>-21160</v>
          </cell>
          <cell r="L7">
            <v>2.4000000000000004E-2</v>
          </cell>
        </row>
        <row r="8">
          <cell r="D8">
            <v>0.2</v>
          </cell>
          <cell r="G8">
            <v>0.6</v>
          </cell>
          <cell r="I8">
            <v>0.1</v>
          </cell>
          <cell r="J8">
            <v>-33820</v>
          </cell>
          <cell r="L8">
            <v>1.2E-2</v>
          </cell>
        </row>
        <row r="9">
          <cell r="D9">
            <v>0.2</v>
          </cell>
          <cell r="G9">
            <v>0.6</v>
          </cell>
          <cell r="I9">
            <v>0.3</v>
          </cell>
          <cell r="J9">
            <v>-28520</v>
          </cell>
          <cell r="L9">
            <v>3.5999999999999997E-2</v>
          </cell>
        </row>
        <row r="10">
          <cell r="D10">
            <v>0.2</v>
          </cell>
          <cell r="G10">
            <v>0.6</v>
          </cell>
          <cell r="I10">
            <v>0.6</v>
          </cell>
          <cell r="J10">
            <v>-23230</v>
          </cell>
          <cell r="L10">
            <v>7.1999999999999995E-2</v>
          </cell>
        </row>
        <row r="11">
          <cell r="D11">
            <v>0.2</v>
          </cell>
          <cell r="G11">
            <v>0.2</v>
          </cell>
          <cell r="I11">
            <v>0.1</v>
          </cell>
          <cell r="J11">
            <v>-35470</v>
          </cell>
          <cell r="L11">
            <v>4.000000000000001E-3</v>
          </cell>
        </row>
        <row r="12">
          <cell r="D12">
            <v>0.2</v>
          </cell>
          <cell r="G12">
            <v>0.2</v>
          </cell>
          <cell r="I12">
            <v>0.3</v>
          </cell>
          <cell r="J12">
            <v>-30180</v>
          </cell>
          <cell r="L12">
            <v>1.2000000000000002E-2</v>
          </cell>
        </row>
        <row r="13">
          <cell r="D13">
            <v>0.2</v>
          </cell>
          <cell r="G13">
            <v>0.2</v>
          </cell>
          <cell r="I13">
            <v>0.6</v>
          </cell>
          <cell r="J13">
            <v>-24880</v>
          </cell>
          <cell r="L13">
            <v>2.4000000000000004E-2</v>
          </cell>
        </row>
        <row r="14">
          <cell r="D14">
            <v>0.6</v>
          </cell>
          <cell r="G14">
            <v>0.2</v>
          </cell>
          <cell r="I14">
            <v>0.1</v>
          </cell>
          <cell r="J14">
            <v>-40790</v>
          </cell>
          <cell r="L14">
            <v>1.2E-2</v>
          </cell>
        </row>
        <row r="15">
          <cell r="D15">
            <v>0.6</v>
          </cell>
          <cell r="G15">
            <v>0.2</v>
          </cell>
          <cell r="I15">
            <v>0.3</v>
          </cell>
          <cell r="J15">
            <v>-35500</v>
          </cell>
          <cell r="L15">
            <v>3.5999999999999997E-2</v>
          </cell>
        </row>
        <row r="16">
          <cell r="D16">
            <v>0.6</v>
          </cell>
          <cell r="G16">
            <v>0.2</v>
          </cell>
          <cell r="I16">
            <v>0.6</v>
          </cell>
          <cell r="J16">
            <v>-30200</v>
          </cell>
          <cell r="L16">
            <v>7.1999999999999995E-2</v>
          </cell>
        </row>
        <row r="17">
          <cell r="D17">
            <v>0.6</v>
          </cell>
          <cell r="G17">
            <v>0.6</v>
          </cell>
          <cell r="I17">
            <v>0.1</v>
          </cell>
          <cell r="J17">
            <v>-42860</v>
          </cell>
          <cell r="L17">
            <v>3.5999999999999997E-2</v>
          </cell>
        </row>
        <row r="18">
          <cell r="D18">
            <v>0.6</v>
          </cell>
          <cell r="G18">
            <v>0.6</v>
          </cell>
          <cell r="I18">
            <v>0.3</v>
          </cell>
          <cell r="J18">
            <v>-37560</v>
          </cell>
          <cell r="L18">
            <v>0.108</v>
          </cell>
        </row>
        <row r="19">
          <cell r="D19">
            <v>0.6</v>
          </cell>
          <cell r="G19">
            <v>0.6</v>
          </cell>
          <cell r="I19">
            <v>0.6</v>
          </cell>
          <cell r="J19">
            <v>-32270</v>
          </cell>
          <cell r="L19">
            <v>0.216</v>
          </cell>
        </row>
        <row r="20">
          <cell r="D20">
            <v>0.6</v>
          </cell>
          <cell r="G20">
            <v>0.2</v>
          </cell>
          <cell r="I20">
            <v>0.1</v>
          </cell>
          <cell r="J20">
            <v>-44510</v>
          </cell>
          <cell r="L20">
            <v>1.2E-2</v>
          </cell>
        </row>
        <row r="21">
          <cell r="D21">
            <v>0.6</v>
          </cell>
          <cell r="G21">
            <v>0.2</v>
          </cell>
          <cell r="I21">
            <v>0.3</v>
          </cell>
          <cell r="J21">
            <v>-39220</v>
          </cell>
          <cell r="L21">
            <v>3.5999999999999997E-2</v>
          </cell>
        </row>
        <row r="22">
          <cell r="D22">
            <v>0.6</v>
          </cell>
          <cell r="G22">
            <v>0.2</v>
          </cell>
          <cell r="I22">
            <v>0.6</v>
          </cell>
          <cell r="J22">
            <v>-33920</v>
          </cell>
          <cell r="L22">
            <v>7.1999999999999995E-2</v>
          </cell>
        </row>
        <row r="23">
          <cell r="D23">
            <v>0.2</v>
          </cell>
          <cell r="G23">
            <v>0.2</v>
          </cell>
          <cell r="I23">
            <v>0.1</v>
          </cell>
          <cell r="J23">
            <v>-48020</v>
          </cell>
          <cell r="L23">
            <v>4.000000000000001E-3</v>
          </cell>
        </row>
        <row r="24">
          <cell r="D24">
            <v>0.2</v>
          </cell>
          <cell r="G24">
            <v>0.2</v>
          </cell>
          <cell r="I24">
            <v>0.3</v>
          </cell>
          <cell r="J24">
            <v>-42730</v>
          </cell>
          <cell r="L24">
            <v>1.2000000000000002E-2</v>
          </cell>
        </row>
        <row r="25">
          <cell r="D25">
            <v>0.2</v>
          </cell>
          <cell r="G25">
            <v>0.2</v>
          </cell>
          <cell r="I25">
            <v>0.6</v>
          </cell>
          <cell r="J25">
            <v>-37430</v>
          </cell>
          <cell r="L25">
            <v>2.4000000000000004E-2</v>
          </cell>
        </row>
        <row r="26">
          <cell r="D26">
            <v>0.2</v>
          </cell>
          <cell r="G26">
            <v>0.6</v>
          </cell>
          <cell r="I26">
            <v>0.1</v>
          </cell>
          <cell r="J26">
            <v>-50090</v>
          </cell>
          <cell r="L26">
            <v>1.2E-2</v>
          </cell>
        </row>
        <row r="27">
          <cell r="D27">
            <v>0.2</v>
          </cell>
          <cell r="G27">
            <v>0.6</v>
          </cell>
          <cell r="I27">
            <v>0.3</v>
          </cell>
          <cell r="J27">
            <v>-44790</v>
          </cell>
          <cell r="L27">
            <v>3.5999999999999997E-2</v>
          </cell>
        </row>
        <row r="28">
          <cell r="D28">
            <v>0.2</v>
          </cell>
          <cell r="G28">
            <v>0.6</v>
          </cell>
          <cell r="I28">
            <v>0.6</v>
          </cell>
          <cell r="J28">
            <v>-39500</v>
          </cell>
          <cell r="L28">
            <v>7.1999999999999995E-2</v>
          </cell>
        </row>
        <row r="29">
          <cell r="D29">
            <v>0.2</v>
          </cell>
          <cell r="G29">
            <v>0.2</v>
          </cell>
          <cell r="I29">
            <v>0.1</v>
          </cell>
          <cell r="J29">
            <v>-51740</v>
          </cell>
          <cell r="L29">
            <v>4.000000000000001E-3</v>
          </cell>
        </row>
        <row r="30">
          <cell r="D30">
            <v>0.2</v>
          </cell>
          <cell r="G30">
            <v>0.2</v>
          </cell>
          <cell r="I30">
            <v>0.3</v>
          </cell>
          <cell r="J30">
            <v>-46450</v>
          </cell>
          <cell r="L30">
            <v>1.2000000000000002E-2</v>
          </cell>
        </row>
        <row r="31">
          <cell r="D31">
            <v>0.2</v>
          </cell>
          <cell r="G31">
            <v>0.2</v>
          </cell>
          <cell r="I31">
            <v>0.6</v>
          </cell>
          <cell r="J31">
            <v>-41150</v>
          </cell>
          <cell r="L31">
            <v>2.4000000000000004E-2</v>
          </cell>
        </row>
      </sheetData>
      <sheetData sheetId="70" refreshError="1"/>
      <sheetData sheetId="71"/>
      <sheetData sheetId="72" refreshError="1">
        <row r="14">
          <cell r="M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 t="str">
            <v xml:space="preserve"> 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M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 t="str">
            <v xml:space="preserve"> </v>
          </cell>
          <cell r="W15">
            <v>0</v>
          </cell>
          <cell r="X15">
            <v>0</v>
          </cell>
          <cell r="Y15">
            <v>0</v>
          </cell>
        </row>
        <row r="16">
          <cell r="M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 t="str">
            <v xml:space="preserve"> </v>
          </cell>
          <cell r="W16">
            <v>0</v>
          </cell>
          <cell r="X16">
            <v>0</v>
          </cell>
          <cell r="Y16">
            <v>0</v>
          </cell>
        </row>
        <row r="17">
          <cell r="M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 t="str">
            <v xml:space="preserve"> </v>
          </cell>
          <cell r="W17">
            <v>0</v>
          </cell>
          <cell r="X17">
            <v>0</v>
          </cell>
          <cell r="Y17">
            <v>0</v>
          </cell>
        </row>
        <row r="18"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 t="str">
            <v>Ehitised</v>
          </cell>
          <cell r="W18">
            <v>0</v>
          </cell>
          <cell r="X18">
            <v>0</v>
          </cell>
          <cell r="Y18">
            <v>0</v>
          </cell>
        </row>
        <row r="19">
          <cell r="M19">
            <v>10001</v>
          </cell>
          <cell r="N19">
            <v>110000</v>
          </cell>
          <cell r="O19">
            <v>40</v>
          </cell>
          <cell r="P19">
            <v>1998</v>
          </cell>
          <cell r="Q19">
            <v>1</v>
          </cell>
          <cell r="R19">
            <v>1</v>
          </cell>
          <cell r="S19">
            <v>10001</v>
          </cell>
          <cell r="T19" t="str">
            <v>Ehitised</v>
          </cell>
          <cell r="U19" t="str">
            <v>Ehitised</v>
          </cell>
          <cell r="W19" t="str">
            <v>Pumbajaam Uus ja Sepa tn.</v>
          </cell>
          <cell r="X19" t="str">
            <v>Hooned ja rajatised</v>
          </cell>
          <cell r="Y19" t="str">
            <v>Ehitised1998</v>
          </cell>
        </row>
        <row r="20">
          <cell r="M20">
            <v>0</v>
          </cell>
          <cell r="O20">
            <v>0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 t="str">
            <v>Ehitised</v>
          </cell>
          <cell r="W20">
            <v>0</v>
          </cell>
          <cell r="X20">
            <v>0</v>
          </cell>
          <cell r="Y20">
            <v>0</v>
          </cell>
        </row>
        <row r="21">
          <cell r="M21">
            <v>10002</v>
          </cell>
          <cell r="N21">
            <v>581229</v>
          </cell>
          <cell r="O21">
            <v>40</v>
          </cell>
          <cell r="P21">
            <v>2001</v>
          </cell>
          <cell r="Q21">
            <v>2</v>
          </cell>
          <cell r="R21">
            <v>2</v>
          </cell>
          <cell r="S21">
            <v>10002</v>
          </cell>
          <cell r="T21" t="str">
            <v>Ehitised</v>
          </cell>
          <cell r="U21" t="str">
            <v>Ehitised</v>
          </cell>
          <cell r="W21" t="str">
            <v>Veetöötlusjaam</v>
          </cell>
          <cell r="X21" t="str">
            <v>Hooned ja rajatised</v>
          </cell>
          <cell r="Y21" t="str">
            <v>Ehitised2001</v>
          </cell>
        </row>
        <row r="22">
          <cell r="M22">
            <v>0</v>
          </cell>
          <cell r="O22">
            <v>0</v>
          </cell>
          <cell r="P22">
            <v>0</v>
          </cell>
          <cell r="Q22">
            <v>2</v>
          </cell>
          <cell r="R22">
            <v>0</v>
          </cell>
          <cell r="S22">
            <v>0</v>
          </cell>
          <cell r="T22">
            <v>0</v>
          </cell>
          <cell r="U22" t="str">
            <v>Ehitised</v>
          </cell>
          <cell r="W22">
            <v>0</v>
          </cell>
          <cell r="X22">
            <v>0</v>
          </cell>
          <cell r="Y22">
            <v>0</v>
          </cell>
        </row>
        <row r="23">
          <cell r="M23">
            <v>10003</v>
          </cell>
          <cell r="N23">
            <v>230208</v>
          </cell>
          <cell r="O23">
            <v>40</v>
          </cell>
          <cell r="P23">
            <v>2001</v>
          </cell>
          <cell r="Q23">
            <v>3</v>
          </cell>
          <cell r="R23">
            <v>3</v>
          </cell>
          <cell r="S23">
            <v>10003</v>
          </cell>
          <cell r="T23" t="str">
            <v>Ehitised</v>
          </cell>
          <cell r="U23" t="str">
            <v>Ehitised</v>
          </cell>
          <cell r="W23" t="str">
            <v>Reoveepuhastusjaam</v>
          </cell>
          <cell r="X23" t="str">
            <v>Hooned ja rajatised</v>
          </cell>
          <cell r="Y23" t="str">
            <v>Ehitised2001</v>
          </cell>
        </row>
        <row r="24">
          <cell r="M24">
            <v>0</v>
          </cell>
          <cell r="O24">
            <v>0</v>
          </cell>
          <cell r="P24">
            <v>0</v>
          </cell>
          <cell r="Q24">
            <v>3</v>
          </cell>
          <cell r="R24">
            <v>0</v>
          </cell>
          <cell r="S24">
            <v>0</v>
          </cell>
          <cell r="T24">
            <v>0</v>
          </cell>
          <cell r="U24" t="str">
            <v>Ehitised</v>
          </cell>
          <cell r="W24">
            <v>0</v>
          </cell>
          <cell r="X24">
            <v>0</v>
          </cell>
          <cell r="Y24">
            <v>0</v>
          </cell>
        </row>
        <row r="25">
          <cell r="M25">
            <v>10004</v>
          </cell>
          <cell r="N25">
            <v>1277702</v>
          </cell>
          <cell r="O25">
            <v>40</v>
          </cell>
          <cell r="P25">
            <v>2002</v>
          </cell>
          <cell r="Q25">
            <v>4</v>
          </cell>
          <cell r="R25">
            <v>4</v>
          </cell>
          <cell r="S25">
            <v>10004</v>
          </cell>
          <cell r="T25" t="str">
            <v>Ehitised</v>
          </cell>
          <cell r="U25" t="str">
            <v>Ehitised</v>
          </cell>
          <cell r="W25" t="str">
            <v>Veetöötlusjaama abihoone</v>
          </cell>
          <cell r="X25" t="str">
            <v>Hooned ja rajatised</v>
          </cell>
          <cell r="Y25" t="str">
            <v>Ehitised2002</v>
          </cell>
        </row>
        <row r="26">
          <cell r="M26">
            <v>0</v>
          </cell>
          <cell r="O26">
            <v>0</v>
          </cell>
          <cell r="P26">
            <v>0</v>
          </cell>
          <cell r="Q26">
            <v>4</v>
          </cell>
          <cell r="R26">
            <v>0</v>
          </cell>
          <cell r="S26">
            <v>0</v>
          </cell>
          <cell r="T26">
            <v>0</v>
          </cell>
          <cell r="U26" t="str">
            <v>Ehitised</v>
          </cell>
          <cell r="W26">
            <v>0</v>
          </cell>
          <cell r="X26">
            <v>0</v>
          </cell>
          <cell r="Y26">
            <v>0</v>
          </cell>
        </row>
        <row r="27">
          <cell r="M27">
            <v>10005</v>
          </cell>
          <cell r="N27">
            <v>995522</v>
          </cell>
          <cell r="O27">
            <v>40</v>
          </cell>
          <cell r="P27">
            <v>2002</v>
          </cell>
          <cell r="Q27">
            <v>5</v>
          </cell>
          <cell r="R27">
            <v>5</v>
          </cell>
          <cell r="S27">
            <v>10005</v>
          </cell>
          <cell r="T27" t="str">
            <v>Ehitised</v>
          </cell>
          <cell r="U27" t="str">
            <v>Ehitised</v>
          </cell>
          <cell r="W27" t="str">
            <v>Veetöötlusjaama viilhall</v>
          </cell>
          <cell r="X27" t="str">
            <v>Hooned ja rajatised</v>
          </cell>
          <cell r="Y27" t="str">
            <v>Ehitised2002</v>
          </cell>
        </row>
        <row r="28">
          <cell r="M28">
            <v>0</v>
          </cell>
          <cell r="O28">
            <v>0</v>
          </cell>
          <cell r="P28">
            <v>0</v>
          </cell>
          <cell r="Q28">
            <v>5</v>
          </cell>
          <cell r="R28">
            <v>0</v>
          </cell>
          <cell r="S28">
            <v>0</v>
          </cell>
          <cell r="T28">
            <v>0</v>
          </cell>
          <cell r="U28" t="str">
            <v>Ehitised</v>
          </cell>
          <cell r="W28">
            <v>0</v>
          </cell>
          <cell r="X28">
            <v>0</v>
          </cell>
          <cell r="Y28">
            <v>0</v>
          </cell>
        </row>
        <row r="29">
          <cell r="M29">
            <v>10006</v>
          </cell>
          <cell r="N29">
            <v>639244</v>
          </cell>
          <cell r="O29">
            <v>40</v>
          </cell>
          <cell r="P29">
            <v>2002</v>
          </cell>
          <cell r="Q29">
            <v>6</v>
          </cell>
          <cell r="R29">
            <v>6</v>
          </cell>
          <cell r="S29">
            <v>10006</v>
          </cell>
          <cell r="T29" t="str">
            <v>Ehitised</v>
          </cell>
          <cell r="U29" t="str">
            <v>Ehitised</v>
          </cell>
          <cell r="W29" t="str">
            <v>Veetöötlusjaama haldushoone</v>
          </cell>
          <cell r="X29" t="str">
            <v>Hooned ja rajatised</v>
          </cell>
          <cell r="Y29" t="str">
            <v>Ehitised2002</v>
          </cell>
        </row>
        <row r="30">
          <cell r="M30">
            <v>0</v>
          </cell>
          <cell r="O30">
            <v>0</v>
          </cell>
          <cell r="P30">
            <v>0</v>
          </cell>
          <cell r="Q30">
            <v>6</v>
          </cell>
          <cell r="R30">
            <v>0</v>
          </cell>
          <cell r="S30">
            <v>0</v>
          </cell>
          <cell r="T30">
            <v>0</v>
          </cell>
          <cell r="U30" t="str">
            <v>Ehitised</v>
          </cell>
          <cell r="W30">
            <v>0</v>
          </cell>
          <cell r="X30">
            <v>0</v>
          </cell>
          <cell r="Y30">
            <v>0</v>
          </cell>
        </row>
        <row r="31">
          <cell r="M31">
            <v>0</v>
          </cell>
          <cell r="O31">
            <v>0</v>
          </cell>
          <cell r="P31">
            <v>0</v>
          </cell>
          <cell r="Q31">
            <v>6</v>
          </cell>
          <cell r="R31">
            <v>0</v>
          </cell>
          <cell r="S31">
            <v>0</v>
          </cell>
          <cell r="T31">
            <v>0</v>
          </cell>
          <cell r="U31" t="str">
            <v>Ehitised</v>
          </cell>
          <cell r="W31">
            <v>0</v>
          </cell>
          <cell r="X31">
            <v>0</v>
          </cell>
          <cell r="Y31">
            <v>0</v>
          </cell>
        </row>
        <row r="32">
          <cell r="M32">
            <v>0</v>
          </cell>
          <cell r="O32">
            <v>0</v>
          </cell>
          <cell r="P32">
            <v>0</v>
          </cell>
          <cell r="Q32">
            <v>6</v>
          </cell>
          <cell r="R32">
            <v>0</v>
          </cell>
          <cell r="S32">
            <v>0</v>
          </cell>
          <cell r="T32">
            <v>0</v>
          </cell>
          <cell r="U32" t="str">
            <v>Ehitised</v>
          </cell>
          <cell r="W32">
            <v>0</v>
          </cell>
          <cell r="X32">
            <v>0</v>
          </cell>
          <cell r="Y32">
            <v>0</v>
          </cell>
        </row>
        <row r="33">
          <cell r="M33">
            <v>0</v>
          </cell>
          <cell r="O33">
            <v>0</v>
          </cell>
          <cell r="P33">
            <v>0</v>
          </cell>
          <cell r="Q33">
            <v>6</v>
          </cell>
          <cell r="R33">
            <v>0</v>
          </cell>
          <cell r="S33">
            <v>0</v>
          </cell>
          <cell r="T33">
            <v>0</v>
          </cell>
          <cell r="U33" t="str">
            <v>Ehitised</v>
          </cell>
          <cell r="W33">
            <v>0</v>
          </cell>
          <cell r="X33">
            <v>0</v>
          </cell>
          <cell r="Y33">
            <v>0</v>
          </cell>
        </row>
        <row r="34">
          <cell r="M34">
            <v>0</v>
          </cell>
          <cell r="O34">
            <v>0</v>
          </cell>
          <cell r="P34">
            <v>0</v>
          </cell>
          <cell r="Q34">
            <v>6</v>
          </cell>
          <cell r="R34">
            <v>0</v>
          </cell>
          <cell r="S34">
            <v>0</v>
          </cell>
          <cell r="T34">
            <v>0</v>
          </cell>
          <cell r="U34" t="str">
            <v>Infotehnoloogia</v>
          </cell>
          <cell r="W34">
            <v>0</v>
          </cell>
          <cell r="X34">
            <v>0</v>
          </cell>
          <cell r="Y34">
            <v>0</v>
          </cell>
        </row>
        <row r="35">
          <cell r="M35">
            <v>10007</v>
          </cell>
          <cell r="N35">
            <v>57699</v>
          </cell>
          <cell r="O35">
            <v>5</v>
          </cell>
          <cell r="P35">
            <v>2005</v>
          </cell>
          <cell r="Q35">
            <v>7</v>
          </cell>
          <cell r="R35">
            <v>7</v>
          </cell>
          <cell r="S35">
            <v>10007</v>
          </cell>
          <cell r="T35" t="str">
            <v>Infotehnoloogia</v>
          </cell>
          <cell r="U35" t="str">
            <v>Infotehnoloogia</v>
          </cell>
          <cell r="W35" t="str">
            <v>Printer EPSON Stylus Pro 7600</v>
          </cell>
          <cell r="X35" t="str">
            <v>Muud</v>
          </cell>
          <cell r="Y35" t="str">
            <v>Infotehnoloogia2005</v>
          </cell>
        </row>
        <row r="36">
          <cell r="M36">
            <v>0</v>
          </cell>
          <cell r="O36">
            <v>0</v>
          </cell>
          <cell r="P36">
            <v>0</v>
          </cell>
          <cell r="Q36">
            <v>7</v>
          </cell>
          <cell r="R36">
            <v>0</v>
          </cell>
          <cell r="S36">
            <v>0</v>
          </cell>
          <cell r="T36">
            <v>0</v>
          </cell>
          <cell r="U36" t="str">
            <v>Infotehnoloogia</v>
          </cell>
          <cell r="W36">
            <v>0</v>
          </cell>
          <cell r="X36">
            <v>0</v>
          </cell>
          <cell r="Y36">
            <v>0</v>
          </cell>
        </row>
        <row r="37">
          <cell r="M37">
            <v>0</v>
          </cell>
          <cell r="O37">
            <v>0</v>
          </cell>
          <cell r="P37">
            <v>0</v>
          </cell>
          <cell r="Q37">
            <v>7</v>
          </cell>
          <cell r="R37">
            <v>0</v>
          </cell>
          <cell r="S37">
            <v>0</v>
          </cell>
          <cell r="T37">
            <v>0</v>
          </cell>
          <cell r="U37" t="str">
            <v>Infotehnoloogia</v>
          </cell>
          <cell r="W37">
            <v>0</v>
          </cell>
          <cell r="X37">
            <v>0</v>
          </cell>
          <cell r="Y37">
            <v>0</v>
          </cell>
        </row>
        <row r="38">
          <cell r="M38">
            <v>0</v>
          </cell>
          <cell r="O38">
            <v>0</v>
          </cell>
          <cell r="P38">
            <v>0</v>
          </cell>
          <cell r="Q38">
            <v>7</v>
          </cell>
          <cell r="R38">
            <v>0</v>
          </cell>
          <cell r="S38">
            <v>0</v>
          </cell>
          <cell r="T38">
            <v>0</v>
          </cell>
          <cell r="U38" t="str">
            <v>Infotehnoloogia</v>
          </cell>
          <cell r="W38">
            <v>0</v>
          </cell>
          <cell r="X38">
            <v>0</v>
          </cell>
          <cell r="Y38">
            <v>0</v>
          </cell>
        </row>
        <row r="39">
          <cell r="M39">
            <v>0</v>
          </cell>
          <cell r="O39">
            <v>0</v>
          </cell>
          <cell r="P39">
            <v>0</v>
          </cell>
          <cell r="Q39">
            <v>7</v>
          </cell>
          <cell r="R39">
            <v>0</v>
          </cell>
          <cell r="S39">
            <v>0</v>
          </cell>
          <cell r="T39">
            <v>0</v>
          </cell>
          <cell r="U39" t="str">
            <v>Infotehnoloogia</v>
          </cell>
          <cell r="W39">
            <v>0</v>
          </cell>
          <cell r="X39">
            <v>0</v>
          </cell>
          <cell r="Y39">
            <v>0</v>
          </cell>
        </row>
        <row r="40">
          <cell r="M40">
            <v>0</v>
          </cell>
          <cell r="O40">
            <v>0</v>
          </cell>
          <cell r="P40">
            <v>0</v>
          </cell>
          <cell r="Q40">
            <v>7</v>
          </cell>
          <cell r="R40">
            <v>0</v>
          </cell>
          <cell r="S40">
            <v>0</v>
          </cell>
          <cell r="T40">
            <v>0</v>
          </cell>
          <cell r="U40" t="str">
            <v>Maa</v>
          </cell>
          <cell r="W40">
            <v>0</v>
          </cell>
          <cell r="X40">
            <v>0</v>
          </cell>
          <cell r="Y40">
            <v>0</v>
          </cell>
        </row>
        <row r="41">
          <cell r="M41">
            <v>10008</v>
          </cell>
          <cell r="N41">
            <v>36702</v>
          </cell>
          <cell r="O41">
            <v>200</v>
          </cell>
          <cell r="P41">
            <v>2002</v>
          </cell>
          <cell r="Q41">
            <v>8</v>
          </cell>
          <cell r="R41">
            <v>8</v>
          </cell>
          <cell r="S41">
            <v>10008</v>
          </cell>
          <cell r="T41" t="str">
            <v>Maa</v>
          </cell>
          <cell r="U41" t="str">
            <v>Maa</v>
          </cell>
          <cell r="W41" t="str">
            <v>Paju veehaarde alune maa</v>
          </cell>
          <cell r="X41" t="str">
            <v>Muud</v>
          </cell>
          <cell r="Y41" t="str">
            <v>Maa2002</v>
          </cell>
        </row>
        <row r="42">
          <cell r="M42">
            <v>0</v>
          </cell>
          <cell r="O42">
            <v>0</v>
          </cell>
          <cell r="P42">
            <v>0</v>
          </cell>
          <cell r="Q42">
            <v>8</v>
          </cell>
          <cell r="R42">
            <v>0</v>
          </cell>
          <cell r="S42">
            <v>0</v>
          </cell>
          <cell r="T42">
            <v>0</v>
          </cell>
          <cell r="U42" t="str">
            <v>Maa</v>
          </cell>
          <cell r="W42">
            <v>0</v>
          </cell>
          <cell r="X42">
            <v>0</v>
          </cell>
          <cell r="Y42">
            <v>0</v>
          </cell>
        </row>
        <row r="43">
          <cell r="M43">
            <v>10009</v>
          </cell>
          <cell r="N43">
            <v>24572</v>
          </cell>
          <cell r="O43">
            <v>200</v>
          </cell>
          <cell r="P43">
            <v>2003</v>
          </cell>
          <cell r="Q43">
            <v>9</v>
          </cell>
          <cell r="R43">
            <v>9</v>
          </cell>
          <cell r="S43">
            <v>10009</v>
          </cell>
          <cell r="T43" t="str">
            <v>Maa</v>
          </cell>
          <cell r="U43" t="str">
            <v>Maa</v>
          </cell>
          <cell r="W43" t="str">
            <v>Reovee ülepumpla alune maa</v>
          </cell>
          <cell r="X43" t="str">
            <v>Muud</v>
          </cell>
          <cell r="Y43" t="str">
            <v>Maa2003</v>
          </cell>
        </row>
        <row r="44">
          <cell r="M44">
            <v>0</v>
          </cell>
          <cell r="O44">
            <v>0</v>
          </cell>
          <cell r="P44">
            <v>0</v>
          </cell>
          <cell r="Q44">
            <v>9</v>
          </cell>
          <cell r="R44">
            <v>0</v>
          </cell>
          <cell r="S44">
            <v>0</v>
          </cell>
          <cell r="T44">
            <v>0</v>
          </cell>
          <cell r="U44" t="str">
            <v>Maa</v>
          </cell>
          <cell r="W44">
            <v>0</v>
          </cell>
          <cell r="X44">
            <v>0</v>
          </cell>
          <cell r="Y44">
            <v>0</v>
          </cell>
        </row>
        <row r="45">
          <cell r="M45">
            <v>10010</v>
          </cell>
          <cell r="N45">
            <v>53628</v>
          </cell>
          <cell r="O45">
            <v>200</v>
          </cell>
          <cell r="P45">
            <v>2003</v>
          </cell>
          <cell r="Q45">
            <v>10</v>
          </cell>
          <cell r="R45">
            <v>10</v>
          </cell>
          <cell r="S45">
            <v>10010</v>
          </cell>
          <cell r="T45" t="str">
            <v>Maa</v>
          </cell>
          <cell r="U45" t="str">
            <v>Maa</v>
          </cell>
          <cell r="W45" t="str">
            <v>Veetöötlusjaama haldushoone al.maa</v>
          </cell>
          <cell r="X45" t="str">
            <v>Muud</v>
          </cell>
          <cell r="Y45" t="str">
            <v>Maa2003</v>
          </cell>
        </row>
        <row r="46">
          <cell r="M46">
            <v>0</v>
          </cell>
          <cell r="O46">
            <v>0</v>
          </cell>
          <cell r="P46">
            <v>0</v>
          </cell>
          <cell r="Q46">
            <v>10</v>
          </cell>
          <cell r="R46">
            <v>0</v>
          </cell>
          <cell r="S46">
            <v>0</v>
          </cell>
          <cell r="T46">
            <v>0</v>
          </cell>
          <cell r="U46" t="str">
            <v>Maa</v>
          </cell>
          <cell r="W46">
            <v>0</v>
          </cell>
          <cell r="X46">
            <v>0</v>
          </cell>
          <cell r="Y46">
            <v>0</v>
          </cell>
        </row>
        <row r="47">
          <cell r="M47">
            <v>10011</v>
          </cell>
          <cell r="N47">
            <v>0</v>
          </cell>
          <cell r="O47">
            <v>200</v>
          </cell>
          <cell r="P47">
            <v>2003</v>
          </cell>
          <cell r="Q47">
            <v>11</v>
          </cell>
          <cell r="R47">
            <v>11</v>
          </cell>
          <cell r="S47">
            <v>10011</v>
          </cell>
          <cell r="T47" t="str">
            <v>Maa</v>
          </cell>
          <cell r="U47" t="str">
            <v>Maa</v>
          </cell>
          <cell r="W47" t="str">
            <v>Maa Metsa 30a</v>
          </cell>
          <cell r="X47" t="str">
            <v>Muud</v>
          </cell>
          <cell r="Y47" t="str">
            <v>Maa2003</v>
          </cell>
        </row>
        <row r="48">
          <cell r="M48">
            <v>0</v>
          </cell>
          <cell r="O48">
            <v>0</v>
          </cell>
          <cell r="P48">
            <v>0</v>
          </cell>
          <cell r="Q48">
            <v>11</v>
          </cell>
          <cell r="R48">
            <v>0</v>
          </cell>
          <cell r="S48">
            <v>0</v>
          </cell>
          <cell r="T48">
            <v>0</v>
          </cell>
          <cell r="U48" t="str">
            <v>Maa</v>
          </cell>
          <cell r="W48">
            <v>0</v>
          </cell>
          <cell r="X48">
            <v>0</v>
          </cell>
          <cell r="Y48">
            <v>0</v>
          </cell>
        </row>
        <row r="49">
          <cell r="M49">
            <v>0</v>
          </cell>
          <cell r="O49">
            <v>0</v>
          </cell>
          <cell r="P49">
            <v>0</v>
          </cell>
          <cell r="Q49">
            <v>11</v>
          </cell>
          <cell r="R49">
            <v>0</v>
          </cell>
          <cell r="S49">
            <v>0</v>
          </cell>
          <cell r="T49">
            <v>0</v>
          </cell>
          <cell r="U49" t="str">
            <v>Maa</v>
          </cell>
          <cell r="W49">
            <v>0</v>
          </cell>
          <cell r="X49">
            <v>0</v>
          </cell>
          <cell r="Y49">
            <v>0</v>
          </cell>
        </row>
        <row r="50">
          <cell r="M50">
            <v>0</v>
          </cell>
          <cell r="O50">
            <v>0</v>
          </cell>
          <cell r="P50">
            <v>0</v>
          </cell>
          <cell r="Q50">
            <v>11</v>
          </cell>
          <cell r="R50">
            <v>0</v>
          </cell>
          <cell r="S50">
            <v>0</v>
          </cell>
          <cell r="T50">
            <v>0</v>
          </cell>
          <cell r="U50" t="str">
            <v>Maa</v>
          </cell>
          <cell r="W50">
            <v>0</v>
          </cell>
          <cell r="X50">
            <v>0</v>
          </cell>
          <cell r="Y50">
            <v>0</v>
          </cell>
        </row>
        <row r="51">
          <cell r="M51">
            <v>0</v>
          </cell>
          <cell r="O51">
            <v>0</v>
          </cell>
          <cell r="P51">
            <v>0</v>
          </cell>
          <cell r="Q51">
            <v>11</v>
          </cell>
          <cell r="R51">
            <v>0</v>
          </cell>
          <cell r="S51">
            <v>0</v>
          </cell>
          <cell r="T51">
            <v>0</v>
          </cell>
          <cell r="U51" t="str">
            <v>Maa</v>
          </cell>
          <cell r="W51">
            <v>0</v>
          </cell>
          <cell r="X51">
            <v>0</v>
          </cell>
          <cell r="Y51">
            <v>0</v>
          </cell>
        </row>
        <row r="52">
          <cell r="M52">
            <v>0</v>
          </cell>
          <cell r="O52">
            <v>0</v>
          </cell>
          <cell r="P52">
            <v>0</v>
          </cell>
          <cell r="Q52">
            <v>11</v>
          </cell>
          <cell r="R52">
            <v>0</v>
          </cell>
          <cell r="S52">
            <v>0</v>
          </cell>
          <cell r="T52">
            <v>0</v>
          </cell>
          <cell r="U52" t="str">
            <v>Masinad ja seadmed</v>
          </cell>
          <cell r="W52">
            <v>0</v>
          </cell>
          <cell r="X52">
            <v>0</v>
          </cell>
          <cell r="Y52">
            <v>0</v>
          </cell>
        </row>
        <row r="53">
          <cell r="M53">
            <v>10012</v>
          </cell>
          <cell r="N53">
            <v>7600</v>
          </cell>
          <cell r="O53">
            <v>15</v>
          </cell>
          <cell r="P53">
            <v>1989</v>
          </cell>
          <cell r="Q53">
            <v>12</v>
          </cell>
          <cell r="R53">
            <v>12</v>
          </cell>
          <cell r="S53">
            <v>10012</v>
          </cell>
          <cell r="T53" t="str">
            <v>Masinad ja seadmed</v>
          </cell>
          <cell r="U53" t="str">
            <v>Masinad ja seadmed</v>
          </cell>
          <cell r="W53" t="str">
            <v>Traktor T-40AM</v>
          </cell>
          <cell r="X53" t="str">
            <v>Masinad ja seadmed</v>
          </cell>
          <cell r="Y53" t="str">
            <v>Masinad ja seadmed1989</v>
          </cell>
        </row>
        <row r="54">
          <cell r="M54">
            <v>0</v>
          </cell>
          <cell r="O54">
            <v>0</v>
          </cell>
          <cell r="P54">
            <v>0</v>
          </cell>
          <cell r="Q54">
            <v>12</v>
          </cell>
          <cell r="R54">
            <v>0</v>
          </cell>
          <cell r="S54">
            <v>0</v>
          </cell>
          <cell r="T54">
            <v>0</v>
          </cell>
          <cell r="U54" t="str">
            <v>Masinad ja seadmed</v>
          </cell>
          <cell r="W54">
            <v>0</v>
          </cell>
          <cell r="X54">
            <v>0</v>
          </cell>
          <cell r="Y54">
            <v>0</v>
          </cell>
        </row>
        <row r="55">
          <cell r="M55">
            <v>10013</v>
          </cell>
          <cell r="N55">
            <v>2877</v>
          </cell>
          <cell r="O55">
            <v>15</v>
          </cell>
          <cell r="P55">
            <v>1989</v>
          </cell>
          <cell r="Q55">
            <v>13</v>
          </cell>
          <cell r="R55">
            <v>13</v>
          </cell>
          <cell r="S55">
            <v>10013</v>
          </cell>
          <cell r="T55" t="str">
            <v>Masinad ja seadmed</v>
          </cell>
          <cell r="U55" t="str">
            <v>Masinad ja seadmed</v>
          </cell>
          <cell r="W55" t="str">
            <v>Veeauto KO-502</v>
          </cell>
          <cell r="X55" t="str">
            <v>Masinad ja seadmed</v>
          </cell>
          <cell r="Y55" t="str">
            <v>Masinad ja seadmed1989</v>
          </cell>
        </row>
        <row r="56">
          <cell r="M56">
            <v>0</v>
          </cell>
          <cell r="O56">
            <v>0</v>
          </cell>
          <cell r="P56">
            <v>0</v>
          </cell>
          <cell r="Q56">
            <v>13</v>
          </cell>
          <cell r="R56">
            <v>0</v>
          </cell>
          <cell r="S56">
            <v>0</v>
          </cell>
          <cell r="T56">
            <v>0</v>
          </cell>
          <cell r="U56" t="str">
            <v>Masinad ja seadmed</v>
          </cell>
          <cell r="W56">
            <v>0</v>
          </cell>
          <cell r="X56">
            <v>0</v>
          </cell>
          <cell r="Y56">
            <v>0</v>
          </cell>
        </row>
        <row r="57">
          <cell r="M57">
            <v>10014</v>
          </cell>
          <cell r="N57">
            <v>154590</v>
          </cell>
          <cell r="O57">
            <v>15</v>
          </cell>
          <cell r="P57">
            <v>1996</v>
          </cell>
          <cell r="Q57">
            <v>14</v>
          </cell>
          <cell r="R57">
            <v>14</v>
          </cell>
          <cell r="S57">
            <v>10014</v>
          </cell>
          <cell r="T57" t="str">
            <v>pumpla</v>
          </cell>
          <cell r="U57" t="str">
            <v>Masinad ja seadmed</v>
          </cell>
          <cell r="V57" t="str">
            <v>pumpla</v>
          </cell>
          <cell r="W57" t="str">
            <v>Kanalisatsiooni pump ülepumplas</v>
          </cell>
          <cell r="X57" t="str">
            <v>Masinad ja seadmed</v>
          </cell>
          <cell r="Y57" t="str">
            <v>pumpla1996</v>
          </cell>
        </row>
        <row r="58">
          <cell r="M58">
            <v>0</v>
          </cell>
          <cell r="O58">
            <v>0</v>
          </cell>
          <cell r="P58">
            <v>0</v>
          </cell>
          <cell r="Q58">
            <v>14</v>
          </cell>
          <cell r="R58">
            <v>0</v>
          </cell>
          <cell r="S58">
            <v>0</v>
          </cell>
          <cell r="T58">
            <v>0</v>
          </cell>
          <cell r="U58" t="str">
            <v>Masinad ja seadmed</v>
          </cell>
          <cell r="W58">
            <v>0</v>
          </cell>
          <cell r="X58">
            <v>0</v>
          </cell>
          <cell r="Y58">
            <v>0</v>
          </cell>
        </row>
        <row r="59">
          <cell r="M59">
            <v>10015</v>
          </cell>
          <cell r="N59">
            <v>198445</v>
          </cell>
          <cell r="O59">
            <v>15</v>
          </cell>
          <cell r="P59">
            <v>1996</v>
          </cell>
          <cell r="Q59">
            <v>15</v>
          </cell>
          <cell r="R59">
            <v>15</v>
          </cell>
          <cell r="S59">
            <v>10015</v>
          </cell>
          <cell r="T59" t="str">
            <v>pumpla</v>
          </cell>
          <cell r="U59" t="str">
            <v>Masinad ja seadmed</v>
          </cell>
          <cell r="V59" t="str">
            <v>pumpla</v>
          </cell>
          <cell r="W59" t="str">
            <v>Kanalisatsiooni pump ülepumplas</v>
          </cell>
          <cell r="X59" t="str">
            <v>Masinad ja seadmed</v>
          </cell>
          <cell r="Y59" t="str">
            <v>pumpla1996</v>
          </cell>
        </row>
        <row r="60">
          <cell r="M60">
            <v>0</v>
          </cell>
          <cell r="O60">
            <v>0</v>
          </cell>
          <cell r="P60">
            <v>0</v>
          </cell>
          <cell r="Q60">
            <v>15</v>
          </cell>
          <cell r="R60">
            <v>0</v>
          </cell>
          <cell r="S60">
            <v>0</v>
          </cell>
          <cell r="T60">
            <v>0</v>
          </cell>
          <cell r="U60" t="str">
            <v>Masinad ja seadmed</v>
          </cell>
          <cell r="W60">
            <v>0</v>
          </cell>
          <cell r="X60">
            <v>0</v>
          </cell>
          <cell r="Y60">
            <v>0</v>
          </cell>
        </row>
        <row r="61">
          <cell r="M61">
            <v>10016</v>
          </cell>
          <cell r="N61">
            <v>22308</v>
          </cell>
          <cell r="O61">
            <v>15</v>
          </cell>
          <cell r="P61">
            <v>1997</v>
          </cell>
          <cell r="Q61">
            <v>16</v>
          </cell>
          <cell r="R61">
            <v>16</v>
          </cell>
          <cell r="S61">
            <v>10016</v>
          </cell>
          <cell r="T61" t="str">
            <v>Masinad ja seadmed</v>
          </cell>
          <cell r="U61" t="str">
            <v>Masinad ja seadmed</v>
          </cell>
          <cell r="W61" t="str">
            <v>Plaatvibraator 90 kG</v>
          </cell>
          <cell r="X61" t="str">
            <v>Masinad ja seadmed</v>
          </cell>
          <cell r="Y61" t="str">
            <v>Masinad ja seadmed1997</v>
          </cell>
        </row>
        <row r="62">
          <cell r="M62">
            <v>0</v>
          </cell>
          <cell r="O62">
            <v>0</v>
          </cell>
          <cell r="P62">
            <v>0</v>
          </cell>
          <cell r="Q62">
            <v>16</v>
          </cell>
          <cell r="R62">
            <v>0</v>
          </cell>
          <cell r="S62">
            <v>0</v>
          </cell>
          <cell r="T62">
            <v>0</v>
          </cell>
          <cell r="U62" t="str">
            <v>Masinad ja seadmed</v>
          </cell>
          <cell r="W62">
            <v>0</v>
          </cell>
          <cell r="X62">
            <v>0</v>
          </cell>
          <cell r="Y62">
            <v>0</v>
          </cell>
        </row>
        <row r="63">
          <cell r="M63">
            <v>10017</v>
          </cell>
          <cell r="N63">
            <v>24576</v>
          </cell>
          <cell r="O63">
            <v>15</v>
          </cell>
          <cell r="P63">
            <v>1998</v>
          </cell>
          <cell r="Q63">
            <v>17</v>
          </cell>
          <cell r="R63">
            <v>17</v>
          </cell>
          <cell r="S63">
            <v>10017</v>
          </cell>
          <cell r="T63" t="str">
            <v>Masinad ja seadmed</v>
          </cell>
          <cell r="U63" t="str">
            <v>Masinad ja seadmed</v>
          </cell>
          <cell r="W63" t="str">
            <v>Paljundusmasin Canon NP1215</v>
          </cell>
          <cell r="X63" t="str">
            <v>Masinad ja seadmed</v>
          </cell>
          <cell r="Y63" t="str">
            <v>Masinad ja seadmed1998</v>
          </cell>
        </row>
        <row r="64">
          <cell r="M64">
            <v>0</v>
          </cell>
          <cell r="O64">
            <v>0</v>
          </cell>
          <cell r="P64">
            <v>0</v>
          </cell>
          <cell r="Q64">
            <v>17</v>
          </cell>
          <cell r="R64">
            <v>0</v>
          </cell>
          <cell r="S64">
            <v>0</v>
          </cell>
          <cell r="T64">
            <v>0</v>
          </cell>
          <cell r="U64" t="str">
            <v>Masinad ja seadmed</v>
          </cell>
          <cell r="W64">
            <v>0</v>
          </cell>
          <cell r="X64">
            <v>0</v>
          </cell>
          <cell r="Y64">
            <v>0</v>
          </cell>
        </row>
        <row r="65">
          <cell r="M65">
            <v>10018</v>
          </cell>
          <cell r="N65">
            <v>11300</v>
          </cell>
          <cell r="O65">
            <v>15</v>
          </cell>
          <cell r="P65">
            <v>1998</v>
          </cell>
          <cell r="Q65">
            <v>18</v>
          </cell>
          <cell r="R65">
            <v>18</v>
          </cell>
          <cell r="S65">
            <v>10018</v>
          </cell>
          <cell r="T65" t="str">
            <v>Masinad ja seadmed</v>
          </cell>
          <cell r="U65" t="str">
            <v>Masinad ja seadmed</v>
          </cell>
          <cell r="W65" t="str">
            <v>Tavapaberifaks Canon B110</v>
          </cell>
          <cell r="X65" t="str">
            <v>Masinad ja seadmed</v>
          </cell>
          <cell r="Y65" t="str">
            <v>Masinad ja seadmed1998</v>
          </cell>
        </row>
        <row r="66">
          <cell r="M66">
            <v>0</v>
          </cell>
          <cell r="O66">
            <v>0</v>
          </cell>
          <cell r="P66">
            <v>0</v>
          </cell>
          <cell r="Q66">
            <v>18</v>
          </cell>
          <cell r="R66">
            <v>0</v>
          </cell>
          <cell r="S66">
            <v>0</v>
          </cell>
          <cell r="T66">
            <v>0</v>
          </cell>
          <cell r="U66" t="str">
            <v>Masinad ja seadmed</v>
          </cell>
          <cell r="W66">
            <v>0</v>
          </cell>
          <cell r="X66">
            <v>0</v>
          </cell>
          <cell r="Y66">
            <v>0</v>
          </cell>
        </row>
        <row r="67">
          <cell r="M67">
            <v>10019</v>
          </cell>
          <cell r="N67">
            <v>109000</v>
          </cell>
          <cell r="O67">
            <v>15</v>
          </cell>
          <cell r="P67">
            <v>1998</v>
          </cell>
          <cell r="Q67">
            <v>19</v>
          </cell>
          <cell r="R67">
            <v>19</v>
          </cell>
          <cell r="S67">
            <v>10019</v>
          </cell>
          <cell r="T67" t="str">
            <v>Masinad ja seadmed</v>
          </cell>
          <cell r="U67" t="str">
            <v>Masinad ja seadmed</v>
          </cell>
          <cell r="W67" t="str">
            <v>Seadmed Uue tn. kanal. pumbajaamas</v>
          </cell>
          <cell r="X67" t="str">
            <v>Masinad ja seadmed</v>
          </cell>
          <cell r="Y67" t="str">
            <v>Masinad ja seadmed1998</v>
          </cell>
        </row>
        <row r="68">
          <cell r="M68">
            <v>0</v>
          </cell>
          <cell r="O68">
            <v>0</v>
          </cell>
          <cell r="P68">
            <v>0</v>
          </cell>
          <cell r="Q68">
            <v>19</v>
          </cell>
          <cell r="R68">
            <v>0</v>
          </cell>
          <cell r="S68">
            <v>0</v>
          </cell>
          <cell r="T68">
            <v>0</v>
          </cell>
          <cell r="U68" t="str">
            <v>Masinad ja seadmed</v>
          </cell>
          <cell r="W68">
            <v>0</v>
          </cell>
          <cell r="X68">
            <v>0</v>
          </cell>
          <cell r="Y68">
            <v>0</v>
          </cell>
        </row>
        <row r="69">
          <cell r="M69">
            <v>10020</v>
          </cell>
          <cell r="N69">
            <v>40490</v>
          </cell>
          <cell r="O69">
            <v>15</v>
          </cell>
          <cell r="P69">
            <v>1998</v>
          </cell>
          <cell r="Q69">
            <v>20</v>
          </cell>
          <cell r="R69">
            <v>20</v>
          </cell>
          <cell r="S69">
            <v>10020</v>
          </cell>
          <cell r="T69" t="str">
            <v>Masinad ja seadmed</v>
          </cell>
          <cell r="U69" t="str">
            <v>Masinad ja seadmed</v>
          </cell>
          <cell r="W69" t="str">
            <v>Ekskavaator JUMS 6KL-EO2621</v>
          </cell>
          <cell r="X69" t="str">
            <v>Masinad ja seadmed</v>
          </cell>
          <cell r="Y69" t="str">
            <v>Masinad ja seadmed1998</v>
          </cell>
        </row>
        <row r="70">
          <cell r="M70">
            <v>0</v>
          </cell>
          <cell r="O70">
            <v>0</v>
          </cell>
          <cell r="P70">
            <v>0</v>
          </cell>
          <cell r="Q70">
            <v>20</v>
          </cell>
          <cell r="R70">
            <v>0</v>
          </cell>
          <cell r="S70">
            <v>0</v>
          </cell>
          <cell r="T70">
            <v>0</v>
          </cell>
          <cell r="U70" t="str">
            <v>Masinad ja seadmed</v>
          </cell>
          <cell r="W70">
            <v>0</v>
          </cell>
          <cell r="X70">
            <v>0</v>
          </cell>
          <cell r="Y70">
            <v>0</v>
          </cell>
        </row>
        <row r="71">
          <cell r="M71">
            <v>10021</v>
          </cell>
          <cell r="N71">
            <v>62000</v>
          </cell>
          <cell r="O71">
            <v>15</v>
          </cell>
          <cell r="P71">
            <v>1998</v>
          </cell>
          <cell r="Q71">
            <v>21</v>
          </cell>
          <cell r="R71">
            <v>21</v>
          </cell>
          <cell r="S71">
            <v>10021</v>
          </cell>
          <cell r="T71" t="str">
            <v>pumpla</v>
          </cell>
          <cell r="U71" t="str">
            <v>Masinad ja seadmed</v>
          </cell>
          <cell r="V71" t="str">
            <v>pumpla</v>
          </cell>
          <cell r="W71" t="str">
            <v>Kanalisatsiooni pump AFP ülepumplas</v>
          </cell>
          <cell r="X71" t="str">
            <v>Masinad ja seadmed</v>
          </cell>
          <cell r="Y71" t="str">
            <v>pumpla1998</v>
          </cell>
        </row>
        <row r="72">
          <cell r="M72">
            <v>0</v>
          </cell>
          <cell r="O72">
            <v>0</v>
          </cell>
          <cell r="P72">
            <v>0</v>
          </cell>
          <cell r="Q72">
            <v>21</v>
          </cell>
          <cell r="R72">
            <v>0</v>
          </cell>
          <cell r="S72">
            <v>0</v>
          </cell>
          <cell r="T72">
            <v>0</v>
          </cell>
          <cell r="U72" t="str">
            <v>Masinad ja seadmed</v>
          </cell>
          <cell r="W72">
            <v>0</v>
          </cell>
          <cell r="X72">
            <v>0</v>
          </cell>
          <cell r="Y72">
            <v>0</v>
          </cell>
        </row>
        <row r="73">
          <cell r="M73">
            <v>10022</v>
          </cell>
          <cell r="N73">
            <v>143983</v>
          </cell>
          <cell r="O73">
            <v>15</v>
          </cell>
          <cell r="P73">
            <v>1999</v>
          </cell>
          <cell r="Q73">
            <v>22</v>
          </cell>
          <cell r="R73">
            <v>22</v>
          </cell>
          <cell r="S73">
            <v>10022</v>
          </cell>
          <cell r="T73" t="str">
            <v>Masinad ja seadmed</v>
          </cell>
          <cell r="U73" t="str">
            <v>Masinad ja seadmed</v>
          </cell>
          <cell r="W73" t="str">
            <v>PEUGEOT partner FG190 C1.9 D kaubik</v>
          </cell>
          <cell r="X73" t="str">
            <v>Masinad ja seadmed</v>
          </cell>
          <cell r="Y73" t="str">
            <v>Masinad ja seadmed1999</v>
          </cell>
        </row>
        <row r="74">
          <cell r="M74">
            <v>0</v>
          </cell>
          <cell r="O74">
            <v>0</v>
          </cell>
          <cell r="P74">
            <v>0</v>
          </cell>
          <cell r="Q74">
            <v>22</v>
          </cell>
          <cell r="R74">
            <v>0</v>
          </cell>
          <cell r="S74">
            <v>0</v>
          </cell>
          <cell r="T74">
            <v>0</v>
          </cell>
          <cell r="U74" t="str">
            <v>Masinad ja seadmed</v>
          </cell>
          <cell r="W74">
            <v>0</v>
          </cell>
          <cell r="X74">
            <v>0</v>
          </cell>
          <cell r="Y74">
            <v>0</v>
          </cell>
        </row>
        <row r="75">
          <cell r="M75">
            <v>10023</v>
          </cell>
          <cell r="N75">
            <v>10294</v>
          </cell>
          <cell r="O75">
            <v>15</v>
          </cell>
          <cell r="P75">
            <v>2007</v>
          </cell>
          <cell r="Q75">
            <v>23</v>
          </cell>
          <cell r="R75">
            <v>23</v>
          </cell>
          <cell r="S75">
            <v>10023</v>
          </cell>
          <cell r="T75" t="str">
            <v>Masinad ja seadmed</v>
          </cell>
          <cell r="U75" t="str">
            <v>Masinad ja seadmed</v>
          </cell>
          <cell r="W75">
            <v>0</v>
          </cell>
          <cell r="X75" t="str">
            <v>Masinad ja seadmed</v>
          </cell>
          <cell r="Y75" t="str">
            <v>Masinad ja seadmed2007</v>
          </cell>
        </row>
        <row r="76">
          <cell r="M76">
            <v>0</v>
          </cell>
          <cell r="O76">
            <v>0</v>
          </cell>
          <cell r="P76">
            <v>0</v>
          </cell>
          <cell r="Q76">
            <v>23</v>
          </cell>
          <cell r="R76">
            <v>0</v>
          </cell>
          <cell r="S76">
            <v>0</v>
          </cell>
          <cell r="T76">
            <v>0</v>
          </cell>
          <cell r="U76" t="str">
            <v>Masinad ja seadmed</v>
          </cell>
          <cell r="W76">
            <v>0</v>
          </cell>
          <cell r="X76">
            <v>0</v>
          </cell>
          <cell r="Y76">
            <v>0</v>
          </cell>
        </row>
        <row r="77">
          <cell r="M77">
            <v>0</v>
          </cell>
          <cell r="O77">
            <v>0</v>
          </cell>
          <cell r="P77">
            <v>0</v>
          </cell>
          <cell r="Q77">
            <v>23</v>
          </cell>
          <cell r="R77">
            <v>0</v>
          </cell>
          <cell r="S77">
            <v>0</v>
          </cell>
          <cell r="T77">
            <v>0</v>
          </cell>
          <cell r="U77" t="str">
            <v>Masinad ja seadmed</v>
          </cell>
          <cell r="W77">
            <v>0</v>
          </cell>
          <cell r="X77">
            <v>0</v>
          </cell>
          <cell r="Y77">
            <v>0</v>
          </cell>
        </row>
        <row r="78">
          <cell r="M78">
            <v>10024</v>
          </cell>
          <cell r="N78">
            <v>24000</v>
          </cell>
          <cell r="O78">
            <v>15</v>
          </cell>
          <cell r="P78">
            <v>2003</v>
          </cell>
          <cell r="Q78">
            <v>24</v>
          </cell>
          <cell r="R78">
            <v>24</v>
          </cell>
          <cell r="S78">
            <v>10024</v>
          </cell>
          <cell r="T78" t="str">
            <v>Masinad ja seadmed</v>
          </cell>
          <cell r="U78" t="str">
            <v>Masinad ja seadmed</v>
          </cell>
          <cell r="W78" t="str">
            <v>El.seadmed Petseri tn. pumbamajas</v>
          </cell>
          <cell r="X78" t="str">
            <v>Masinad ja seadmed</v>
          </cell>
          <cell r="Y78" t="str">
            <v>Masinad ja seadmed2003</v>
          </cell>
        </row>
        <row r="79">
          <cell r="M79">
            <v>0</v>
          </cell>
          <cell r="O79">
            <v>0</v>
          </cell>
          <cell r="P79">
            <v>0</v>
          </cell>
          <cell r="Q79">
            <v>24</v>
          </cell>
          <cell r="R79">
            <v>0</v>
          </cell>
          <cell r="S79">
            <v>0</v>
          </cell>
          <cell r="T79">
            <v>0</v>
          </cell>
          <cell r="U79" t="str">
            <v>Masinad ja seadmed</v>
          </cell>
          <cell r="W79">
            <v>0</v>
          </cell>
          <cell r="X79">
            <v>0</v>
          </cell>
          <cell r="Y79">
            <v>0</v>
          </cell>
        </row>
        <row r="80">
          <cell r="M80">
            <v>10025</v>
          </cell>
          <cell r="N80">
            <v>76000</v>
          </cell>
          <cell r="O80">
            <v>15</v>
          </cell>
          <cell r="P80">
            <v>2003</v>
          </cell>
          <cell r="Q80">
            <v>25</v>
          </cell>
          <cell r="R80">
            <v>25</v>
          </cell>
          <cell r="S80">
            <v>10025</v>
          </cell>
          <cell r="T80" t="str">
            <v>Masinad ja seadmed</v>
          </cell>
          <cell r="U80" t="str">
            <v>Masinad ja seadmed</v>
          </cell>
          <cell r="W80" t="str">
            <v>Pumbad Petseri tn. ülepumplas</v>
          </cell>
          <cell r="X80" t="str">
            <v>Masinad ja seadmed</v>
          </cell>
          <cell r="Y80" t="str">
            <v>Masinad ja seadmed2003</v>
          </cell>
        </row>
        <row r="81">
          <cell r="M81">
            <v>0</v>
          </cell>
          <cell r="O81">
            <v>0</v>
          </cell>
          <cell r="P81">
            <v>0</v>
          </cell>
          <cell r="Q81">
            <v>25</v>
          </cell>
          <cell r="R81">
            <v>0</v>
          </cell>
          <cell r="S81">
            <v>0</v>
          </cell>
          <cell r="T81">
            <v>0</v>
          </cell>
          <cell r="U81" t="str">
            <v>Masinad ja seadmed</v>
          </cell>
          <cell r="W81">
            <v>0</v>
          </cell>
          <cell r="X81">
            <v>0</v>
          </cell>
          <cell r="Y81">
            <v>0</v>
          </cell>
        </row>
        <row r="82">
          <cell r="M82">
            <v>10026</v>
          </cell>
          <cell r="N82">
            <v>17280</v>
          </cell>
          <cell r="O82">
            <v>15</v>
          </cell>
          <cell r="P82">
            <v>2003</v>
          </cell>
          <cell r="Q82">
            <v>26</v>
          </cell>
          <cell r="R82">
            <v>26</v>
          </cell>
          <cell r="S82">
            <v>10026</v>
          </cell>
          <cell r="T82" t="str">
            <v>Masinad ja seadmed</v>
          </cell>
          <cell r="U82" t="str">
            <v>Masinad ja seadmed</v>
          </cell>
          <cell r="W82" t="str">
            <v>Raadiojaam Paju veehaardel</v>
          </cell>
          <cell r="X82" t="str">
            <v>Masinad ja seadmed</v>
          </cell>
          <cell r="Y82" t="str">
            <v>Masinad ja seadmed2003</v>
          </cell>
        </row>
        <row r="83">
          <cell r="M83">
            <v>0</v>
          </cell>
          <cell r="O83">
            <v>0</v>
          </cell>
          <cell r="P83">
            <v>0</v>
          </cell>
          <cell r="Q83">
            <v>26</v>
          </cell>
          <cell r="R83">
            <v>0</v>
          </cell>
          <cell r="S83">
            <v>0</v>
          </cell>
          <cell r="T83">
            <v>0</v>
          </cell>
          <cell r="U83" t="str">
            <v>Masinad ja seadmed</v>
          </cell>
          <cell r="W83">
            <v>0</v>
          </cell>
          <cell r="X83">
            <v>0</v>
          </cell>
          <cell r="Y83">
            <v>0</v>
          </cell>
        </row>
        <row r="84">
          <cell r="M84">
            <v>10027</v>
          </cell>
          <cell r="N84">
            <v>75698</v>
          </cell>
          <cell r="O84">
            <v>15</v>
          </cell>
          <cell r="P84">
            <v>2003</v>
          </cell>
          <cell r="Q84">
            <v>27</v>
          </cell>
          <cell r="R84">
            <v>27</v>
          </cell>
          <cell r="S84">
            <v>10027</v>
          </cell>
          <cell r="T84" t="str">
            <v>Masinad ja seadmed</v>
          </cell>
          <cell r="U84" t="str">
            <v>Masinad ja seadmed</v>
          </cell>
          <cell r="W84" t="str">
            <v>Assenisatsiooniauto 126 GAC</v>
          </cell>
          <cell r="X84" t="str">
            <v>Masinad ja seadmed</v>
          </cell>
          <cell r="Y84" t="str">
            <v>Masinad ja seadmed2003</v>
          </cell>
        </row>
        <row r="85">
          <cell r="M85">
            <v>0</v>
          </cell>
          <cell r="O85">
            <v>0</v>
          </cell>
          <cell r="P85">
            <v>0</v>
          </cell>
          <cell r="Q85">
            <v>27</v>
          </cell>
          <cell r="R85">
            <v>0</v>
          </cell>
          <cell r="S85">
            <v>0</v>
          </cell>
          <cell r="T85">
            <v>0</v>
          </cell>
          <cell r="U85" t="str">
            <v>Masinad ja seadmed</v>
          </cell>
          <cell r="W85">
            <v>0</v>
          </cell>
          <cell r="X85">
            <v>0</v>
          </cell>
          <cell r="Y85">
            <v>0</v>
          </cell>
        </row>
        <row r="86">
          <cell r="M86">
            <v>10028</v>
          </cell>
          <cell r="N86">
            <v>100000</v>
          </cell>
          <cell r="O86">
            <v>15</v>
          </cell>
          <cell r="P86">
            <v>2004</v>
          </cell>
          <cell r="Q86">
            <v>28</v>
          </cell>
          <cell r="R86">
            <v>28</v>
          </cell>
          <cell r="S86">
            <v>10028</v>
          </cell>
          <cell r="T86" t="str">
            <v>Masinad ja seadmed</v>
          </cell>
          <cell r="U86" t="str">
            <v>Masinad ja seadmed</v>
          </cell>
          <cell r="W86" t="str">
            <v>Madalsurvepuhur TF</v>
          </cell>
          <cell r="X86" t="str">
            <v>Masinad ja seadmed</v>
          </cell>
          <cell r="Y86" t="str">
            <v>Masinad ja seadmed2004</v>
          </cell>
        </row>
        <row r="87">
          <cell r="M87">
            <v>0</v>
          </cell>
          <cell r="O87">
            <v>0</v>
          </cell>
          <cell r="P87">
            <v>0</v>
          </cell>
          <cell r="Q87">
            <v>28</v>
          </cell>
          <cell r="R87">
            <v>0</v>
          </cell>
          <cell r="S87">
            <v>0</v>
          </cell>
          <cell r="T87">
            <v>0</v>
          </cell>
          <cell r="U87" t="str">
            <v>Masinad ja seadmed</v>
          </cell>
          <cell r="W87">
            <v>0</v>
          </cell>
          <cell r="X87">
            <v>0</v>
          </cell>
          <cell r="Y87">
            <v>0</v>
          </cell>
        </row>
        <row r="88">
          <cell r="M88">
            <v>10029</v>
          </cell>
          <cell r="N88">
            <v>99000</v>
          </cell>
          <cell r="O88">
            <v>15</v>
          </cell>
          <cell r="P88">
            <v>2004</v>
          </cell>
          <cell r="Q88">
            <v>29</v>
          </cell>
          <cell r="R88">
            <v>29</v>
          </cell>
          <cell r="S88">
            <v>10029</v>
          </cell>
          <cell r="T88" t="str">
            <v>Masinad ja seadmed</v>
          </cell>
          <cell r="U88" t="str">
            <v>Masinad ja seadmed</v>
          </cell>
          <cell r="W88" t="str">
            <v>Madalsurvepuhur TF130S-130</v>
          </cell>
          <cell r="X88" t="str">
            <v>Masinad ja seadmed</v>
          </cell>
          <cell r="Y88" t="str">
            <v>Masinad ja seadmed2004</v>
          </cell>
        </row>
        <row r="89">
          <cell r="M89">
            <v>0</v>
          </cell>
          <cell r="O89">
            <v>0</v>
          </cell>
          <cell r="P89">
            <v>0</v>
          </cell>
          <cell r="Q89">
            <v>29</v>
          </cell>
          <cell r="R89">
            <v>0</v>
          </cell>
          <cell r="S89">
            <v>0</v>
          </cell>
          <cell r="T89">
            <v>0</v>
          </cell>
          <cell r="U89" t="str">
            <v>Masinad ja seadmed</v>
          </cell>
          <cell r="W89">
            <v>0</v>
          </cell>
          <cell r="X89">
            <v>0</v>
          </cell>
          <cell r="Y89">
            <v>0</v>
          </cell>
        </row>
        <row r="90">
          <cell r="M90">
            <v>10030</v>
          </cell>
          <cell r="N90">
            <v>215606</v>
          </cell>
          <cell r="O90">
            <v>15</v>
          </cell>
          <cell r="P90">
            <v>2004</v>
          </cell>
          <cell r="Q90">
            <v>30</v>
          </cell>
          <cell r="R90">
            <v>30</v>
          </cell>
          <cell r="S90">
            <v>10030</v>
          </cell>
          <cell r="T90" t="str">
            <v>Masinad ja seadmed</v>
          </cell>
          <cell r="U90" t="str">
            <v>Masinad ja seadmed</v>
          </cell>
          <cell r="W90" t="str">
            <v>Madalsurvepuhur RSR-150</v>
          </cell>
          <cell r="X90" t="str">
            <v>Masinad ja seadmed</v>
          </cell>
          <cell r="Y90" t="str">
            <v>Masinad ja seadmed2004</v>
          </cell>
        </row>
        <row r="91">
          <cell r="M91">
            <v>0</v>
          </cell>
          <cell r="O91">
            <v>0</v>
          </cell>
          <cell r="P91">
            <v>0</v>
          </cell>
          <cell r="Q91">
            <v>30</v>
          </cell>
          <cell r="R91">
            <v>0</v>
          </cell>
          <cell r="S91">
            <v>0</v>
          </cell>
          <cell r="T91">
            <v>0</v>
          </cell>
          <cell r="U91" t="str">
            <v>Masinad ja seadmed</v>
          </cell>
          <cell r="W91">
            <v>0</v>
          </cell>
          <cell r="X91">
            <v>0</v>
          </cell>
          <cell r="Y91">
            <v>0</v>
          </cell>
        </row>
        <row r="92">
          <cell r="M92">
            <v>10031</v>
          </cell>
          <cell r="N92">
            <v>215606</v>
          </cell>
          <cell r="O92">
            <v>15</v>
          </cell>
          <cell r="P92">
            <v>2004</v>
          </cell>
          <cell r="Q92">
            <v>31</v>
          </cell>
          <cell r="R92">
            <v>31</v>
          </cell>
          <cell r="S92">
            <v>10031</v>
          </cell>
          <cell r="T92" t="str">
            <v>Masinad ja seadmed</v>
          </cell>
          <cell r="U92" t="str">
            <v>Masinad ja seadmed</v>
          </cell>
          <cell r="W92" t="str">
            <v>Madalsurvepuhur  RSR-150</v>
          </cell>
          <cell r="X92" t="str">
            <v>Masinad ja seadmed</v>
          </cell>
          <cell r="Y92" t="str">
            <v>Masinad ja seadmed2004</v>
          </cell>
        </row>
        <row r="93">
          <cell r="M93">
            <v>0</v>
          </cell>
          <cell r="O93">
            <v>0</v>
          </cell>
          <cell r="P93">
            <v>0</v>
          </cell>
          <cell r="Q93">
            <v>31</v>
          </cell>
          <cell r="R93">
            <v>0</v>
          </cell>
          <cell r="S93">
            <v>0</v>
          </cell>
          <cell r="T93">
            <v>0</v>
          </cell>
          <cell r="U93" t="str">
            <v>Masinad ja seadmed</v>
          </cell>
          <cell r="W93">
            <v>0</v>
          </cell>
          <cell r="X93">
            <v>0</v>
          </cell>
          <cell r="Y93">
            <v>0</v>
          </cell>
        </row>
        <row r="94">
          <cell r="M94">
            <v>10032</v>
          </cell>
          <cell r="N94">
            <v>0</v>
          </cell>
          <cell r="O94">
            <v>15</v>
          </cell>
          <cell r="P94">
            <v>2004</v>
          </cell>
          <cell r="Q94">
            <v>32</v>
          </cell>
          <cell r="R94">
            <v>32</v>
          </cell>
          <cell r="S94">
            <v>10032</v>
          </cell>
          <cell r="T94" t="str">
            <v>Masinad ja seadmed</v>
          </cell>
          <cell r="U94" t="str">
            <v>Masinad ja seadmed</v>
          </cell>
          <cell r="W94" t="str">
            <v>Reoveepuhasti difuuserid</v>
          </cell>
          <cell r="X94" t="str">
            <v>Masinad ja seadmed</v>
          </cell>
          <cell r="Y94" t="str">
            <v>Masinad ja seadmed2004</v>
          </cell>
        </row>
        <row r="95">
          <cell r="M95">
            <v>0</v>
          </cell>
          <cell r="O95">
            <v>0</v>
          </cell>
          <cell r="P95">
            <v>0</v>
          </cell>
          <cell r="Q95">
            <v>32</v>
          </cell>
          <cell r="R95">
            <v>0</v>
          </cell>
          <cell r="S95">
            <v>0</v>
          </cell>
          <cell r="T95">
            <v>0</v>
          </cell>
          <cell r="U95" t="str">
            <v>Masinad ja seadmed</v>
          </cell>
          <cell r="W95">
            <v>0</v>
          </cell>
          <cell r="X95">
            <v>0</v>
          </cell>
          <cell r="Y95">
            <v>0</v>
          </cell>
        </row>
        <row r="96">
          <cell r="M96">
            <v>10033</v>
          </cell>
          <cell r="N96">
            <v>308350</v>
          </cell>
          <cell r="O96">
            <v>15</v>
          </cell>
          <cell r="P96">
            <v>2007</v>
          </cell>
          <cell r="Q96">
            <v>33</v>
          </cell>
          <cell r="R96">
            <v>33</v>
          </cell>
          <cell r="S96">
            <v>10033</v>
          </cell>
          <cell r="T96" t="str">
            <v>Masinad ja seadmed</v>
          </cell>
          <cell r="U96" t="str">
            <v>Masinad ja seadmed</v>
          </cell>
          <cell r="W96">
            <v>0</v>
          </cell>
          <cell r="X96" t="str">
            <v>Masinad ja seadmed</v>
          </cell>
          <cell r="Y96" t="str">
            <v>Masinad ja seadmed2007</v>
          </cell>
        </row>
        <row r="97">
          <cell r="M97">
            <v>0</v>
          </cell>
          <cell r="O97">
            <v>0</v>
          </cell>
          <cell r="P97">
            <v>0</v>
          </cell>
          <cell r="Q97">
            <v>33</v>
          </cell>
          <cell r="R97">
            <v>0</v>
          </cell>
          <cell r="S97">
            <v>0</v>
          </cell>
          <cell r="T97">
            <v>0</v>
          </cell>
          <cell r="U97" t="str">
            <v>Masinad ja seadmed</v>
          </cell>
          <cell r="W97">
            <v>0</v>
          </cell>
          <cell r="X97">
            <v>0</v>
          </cell>
          <cell r="Y97">
            <v>0</v>
          </cell>
        </row>
        <row r="98">
          <cell r="M98">
            <v>0</v>
          </cell>
          <cell r="O98">
            <v>0</v>
          </cell>
          <cell r="P98">
            <v>0</v>
          </cell>
          <cell r="Q98">
            <v>33</v>
          </cell>
          <cell r="R98">
            <v>0</v>
          </cell>
          <cell r="S98">
            <v>0</v>
          </cell>
          <cell r="T98">
            <v>0</v>
          </cell>
          <cell r="U98" t="str">
            <v>Masinad ja seadmed</v>
          </cell>
          <cell r="W98">
            <v>0</v>
          </cell>
          <cell r="X98">
            <v>0</v>
          </cell>
          <cell r="Y98">
            <v>0</v>
          </cell>
        </row>
        <row r="99">
          <cell r="M99">
            <v>10034</v>
          </cell>
          <cell r="N99">
            <v>394068</v>
          </cell>
          <cell r="O99">
            <v>15</v>
          </cell>
          <cell r="P99">
            <v>2004</v>
          </cell>
          <cell r="Q99">
            <v>34</v>
          </cell>
          <cell r="R99">
            <v>34</v>
          </cell>
          <cell r="S99">
            <v>10034</v>
          </cell>
          <cell r="T99" t="str">
            <v>Masinad ja seadmed</v>
          </cell>
          <cell r="U99" t="str">
            <v>Masinad ja seadmed</v>
          </cell>
          <cell r="W99" t="str">
            <v>Mikrobuss FORD TRANSIT</v>
          </cell>
          <cell r="X99" t="str">
            <v>Masinad ja seadmed</v>
          </cell>
          <cell r="Y99" t="str">
            <v>Masinad ja seadmed2004</v>
          </cell>
        </row>
        <row r="100">
          <cell r="M100">
            <v>0</v>
          </cell>
          <cell r="O100">
            <v>0</v>
          </cell>
          <cell r="P100">
            <v>0</v>
          </cell>
          <cell r="Q100">
            <v>34</v>
          </cell>
          <cell r="R100">
            <v>0</v>
          </cell>
          <cell r="S100">
            <v>0</v>
          </cell>
          <cell r="T100">
            <v>0</v>
          </cell>
          <cell r="U100" t="str">
            <v>Masinad ja seadmed</v>
          </cell>
          <cell r="W100">
            <v>0</v>
          </cell>
          <cell r="X100">
            <v>0</v>
          </cell>
          <cell r="Y100">
            <v>0</v>
          </cell>
        </row>
        <row r="101">
          <cell r="M101">
            <v>10035</v>
          </cell>
          <cell r="N101">
            <v>14800</v>
          </cell>
          <cell r="O101">
            <v>15</v>
          </cell>
          <cell r="P101">
            <v>2004</v>
          </cell>
          <cell r="Q101">
            <v>35</v>
          </cell>
          <cell r="R101">
            <v>35</v>
          </cell>
          <cell r="S101">
            <v>10035</v>
          </cell>
          <cell r="T101" t="str">
            <v>Masinad ja seadmed</v>
          </cell>
          <cell r="U101" t="str">
            <v>Masinad ja seadmed</v>
          </cell>
          <cell r="W101" t="str">
            <v>Vibroplaat 400 mm</v>
          </cell>
          <cell r="X101" t="str">
            <v>Masinad ja seadmed</v>
          </cell>
          <cell r="Y101" t="str">
            <v>Masinad ja seadmed2004</v>
          </cell>
        </row>
        <row r="102">
          <cell r="M102">
            <v>0</v>
          </cell>
          <cell r="O102">
            <v>0</v>
          </cell>
          <cell r="P102">
            <v>0</v>
          </cell>
          <cell r="Q102">
            <v>35</v>
          </cell>
          <cell r="R102">
            <v>0</v>
          </cell>
          <cell r="S102">
            <v>0</v>
          </cell>
          <cell r="T102">
            <v>0</v>
          </cell>
          <cell r="U102" t="str">
            <v>Masinad ja seadmed</v>
          </cell>
          <cell r="W102">
            <v>0</v>
          </cell>
          <cell r="X102">
            <v>0</v>
          </cell>
          <cell r="Y102">
            <v>0</v>
          </cell>
        </row>
        <row r="103">
          <cell r="M103">
            <v>10036</v>
          </cell>
          <cell r="N103">
            <v>24200</v>
          </cell>
          <cell r="O103">
            <v>15</v>
          </cell>
          <cell r="P103">
            <v>2004</v>
          </cell>
          <cell r="Q103">
            <v>36</v>
          </cell>
          <cell r="R103">
            <v>36</v>
          </cell>
          <cell r="S103">
            <v>10036</v>
          </cell>
          <cell r="T103" t="str">
            <v>Masinad ja seadmed</v>
          </cell>
          <cell r="U103" t="str">
            <v>Masinad ja seadmed</v>
          </cell>
          <cell r="W103" t="str">
            <v>Vibroplaat 150 mm</v>
          </cell>
          <cell r="X103" t="str">
            <v>Masinad ja seadmed</v>
          </cell>
          <cell r="Y103" t="str">
            <v>Masinad ja seadmed2004</v>
          </cell>
        </row>
        <row r="104">
          <cell r="M104">
            <v>0</v>
          </cell>
          <cell r="O104">
            <v>0</v>
          </cell>
          <cell r="P104">
            <v>0</v>
          </cell>
          <cell r="Q104">
            <v>36</v>
          </cell>
          <cell r="R104">
            <v>0</v>
          </cell>
          <cell r="S104">
            <v>0</v>
          </cell>
          <cell r="T104">
            <v>0</v>
          </cell>
          <cell r="U104" t="str">
            <v>Masinad ja seadmed</v>
          </cell>
          <cell r="W104">
            <v>0</v>
          </cell>
          <cell r="X104">
            <v>0</v>
          </cell>
          <cell r="Y104">
            <v>0</v>
          </cell>
        </row>
        <row r="105">
          <cell r="M105">
            <v>10037</v>
          </cell>
          <cell r="N105">
            <v>25000</v>
          </cell>
          <cell r="O105">
            <v>15</v>
          </cell>
          <cell r="P105">
            <v>2004</v>
          </cell>
          <cell r="Q105">
            <v>37</v>
          </cell>
          <cell r="R105">
            <v>37</v>
          </cell>
          <cell r="S105">
            <v>10037</v>
          </cell>
          <cell r="T105" t="str">
            <v>Masinad ja seadmed</v>
          </cell>
          <cell r="U105" t="str">
            <v>Masinad ja seadmed</v>
          </cell>
          <cell r="W105" t="str">
            <v>Asfaldisaag</v>
          </cell>
          <cell r="X105" t="str">
            <v>Masinad ja seadmed</v>
          </cell>
          <cell r="Y105" t="str">
            <v>Masinad ja seadmed2004</v>
          </cell>
        </row>
        <row r="106">
          <cell r="M106">
            <v>0</v>
          </cell>
          <cell r="O106">
            <v>0</v>
          </cell>
          <cell r="P106">
            <v>0</v>
          </cell>
          <cell r="Q106">
            <v>37</v>
          </cell>
          <cell r="R106">
            <v>0</v>
          </cell>
          <cell r="S106">
            <v>0</v>
          </cell>
          <cell r="T106">
            <v>0</v>
          </cell>
          <cell r="U106" t="str">
            <v>Masinad ja seadmed</v>
          </cell>
          <cell r="W106">
            <v>0</v>
          </cell>
          <cell r="X106">
            <v>0</v>
          </cell>
          <cell r="Y106">
            <v>0</v>
          </cell>
        </row>
        <row r="107">
          <cell r="M107">
            <v>10038</v>
          </cell>
          <cell r="N107">
            <v>59295</v>
          </cell>
          <cell r="O107">
            <v>15</v>
          </cell>
          <cell r="P107">
            <v>2004</v>
          </cell>
          <cell r="Q107">
            <v>38</v>
          </cell>
          <cell r="R107">
            <v>38</v>
          </cell>
          <cell r="S107">
            <v>10038</v>
          </cell>
          <cell r="T107" t="str">
            <v>Masinad ja seadmed</v>
          </cell>
          <cell r="U107" t="str">
            <v>Masinad ja seadmed</v>
          </cell>
          <cell r="W107" t="str">
            <v>Vibroplaat 650 mm</v>
          </cell>
          <cell r="X107" t="str">
            <v>Masinad ja seadmed</v>
          </cell>
          <cell r="Y107" t="str">
            <v>Masinad ja seadmed2004</v>
          </cell>
        </row>
        <row r="108">
          <cell r="M108">
            <v>0</v>
          </cell>
          <cell r="O108">
            <v>0</v>
          </cell>
          <cell r="P108">
            <v>0</v>
          </cell>
          <cell r="Q108">
            <v>38</v>
          </cell>
          <cell r="R108">
            <v>0</v>
          </cell>
          <cell r="S108">
            <v>0</v>
          </cell>
          <cell r="T108">
            <v>0</v>
          </cell>
          <cell r="U108" t="str">
            <v>Masinad ja seadmed</v>
          </cell>
          <cell r="W108">
            <v>0</v>
          </cell>
          <cell r="X108">
            <v>0</v>
          </cell>
          <cell r="Y108">
            <v>0</v>
          </cell>
        </row>
        <row r="109">
          <cell r="M109">
            <v>10039</v>
          </cell>
          <cell r="N109">
            <v>175870</v>
          </cell>
          <cell r="O109">
            <v>15</v>
          </cell>
          <cell r="P109">
            <v>2004</v>
          </cell>
          <cell r="Q109">
            <v>39</v>
          </cell>
          <cell r="R109">
            <v>39</v>
          </cell>
          <cell r="S109">
            <v>10039</v>
          </cell>
          <cell r="T109" t="str">
            <v>Masinad ja seadmed</v>
          </cell>
          <cell r="U109" t="str">
            <v>Masinad ja seadmed</v>
          </cell>
          <cell r="W109" t="str">
            <v>Veetorustike lekete otsimise korrel</v>
          </cell>
          <cell r="X109" t="str">
            <v>Masinad ja seadmed</v>
          </cell>
          <cell r="Y109" t="str">
            <v>Masinad ja seadmed2004</v>
          </cell>
        </row>
        <row r="110">
          <cell r="M110">
            <v>0</v>
          </cell>
          <cell r="O110">
            <v>0</v>
          </cell>
          <cell r="P110">
            <v>0</v>
          </cell>
          <cell r="Q110">
            <v>39</v>
          </cell>
          <cell r="R110">
            <v>0</v>
          </cell>
          <cell r="S110">
            <v>0</v>
          </cell>
          <cell r="T110">
            <v>0</v>
          </cell>
          <cell r="U110" t="str">
            <v>Masinad ja seadmed</v>
          </cell>
          <cell r="W110">
            <v>0</v>
          </cell>
          <cell r="X110">
            <v>0</v>
          </cell>
          <cell r="Y110">
            <v>0</v>
          </cell>
        </row>
        <row r="111">
          <cell r="M111">
            <v>10040</v>
          </cell>
          <cell r="N111">
            <v>715000</v>
          </cell>
          <cell r="O111">
            <v>15</v>
          </cell>
          <cell r="P111">
            <v>2005</v>
          </cell>
          <cell r="Q111">
            <v>40</v>
          </cell>
          <cell r="R111">
            <v>40</v>
          </cell>
          <cell r="S111">
            <v>10040</v>
          </cell>
          <cell r="T111" t="str">
            <v>Masinad ja seadmed</v>
          </cell>
          <cell r="U111" t="str">
            <v>Masinad ja seadmed</v>
          </cell>
          <cell r="W111" t="str">
            <v>Ekskavaator-laadur NEW Holland LB 9</v>
          </cell>
          <cell r="X111" t="str">
            <v>Masinad ja seadmed</v>
          </cell>
          <cell r="Y111" t="str">
            <v>Masinad ja seadmed2005</v>
          </cell>
        </row>
        <row r="112">
          <cell r="M112">
            <v>0</v>
          </cell>
          <cell r="O112">
            <v>0</v>
          </cell>
          <cell r="P112">
            <v>0</v>
          </cell>
          <cell r="Q112">
            <v>40</v>
          </cell>
          <cell r="R112">
            <v>0</v>
          </cell>
          <cell r="S112">
            <v>0</v>
          </cell>
          <cell r="T112">
            <v>0</v>
          </cell>
          <cell r="U112" t="str">
            <v>Masinad ja seadmed</v>
          </cell>
          <cell r="W112">
            <v>0</v>
          </cell>
          <cell r="X112">
            <v>0</v>
          </cell>
          <cell r="Y112">
            <v>0</v>
          </cell>
        </row>
        <row r="113">
          <cell r="M113">
            <v>10041</v>
          </cell>
          <cell r="N113">
            <v>2655586</v>
          </cell>
          <cell r="O113">
            <v>15</v>
          </cell>
          <cell r="P113">
            <v>2005</v>
          </cell>
          <cell r="Q113">
            <v>41</v>
          </cell>
          <cell r="R113">
            <v>41</v>
          </cell>
          <cell r="S113">
            <v>10041</v>
          </cell>
          <cell r="T113" t="str">
            <v>Masinad ja seadmed</v>
          </cell>
          <cell r="U113" t="str">
            <v>Masinad ja seadmed</v>
          </cell>
          <cell r="W113" t="str">
            <v>Kanalisats. survepesu paakauto MAN</v>
          </cell>
          <cell r="X113" t="str">
            <v>Masinad ja seadmed</v>
          </cell>
          <cell r="Y113" t="str">
            <v>Masinad ja seadmed2005</v>
          </cell>
        </row>
        <row r="114">
          <cell r="M114">
            <v>0</v>
          </cell>
          <cell r="O114">
            <v>0</v>
          </cell>
          <cell r="P114">
            <v>0</v>
          </cell>
          <cell r="Q114">
            <v>41</v>
          </cell>
          <cell r="R114">
            <v>0</v>
          </cell>
          <cell r="S114">
            <v>0</v>
          </cell>
          <cell r="T114">
            <v>0</v>
          </cell>
          <cell r="U114" t="str">
            <v>Masinad ja seadmed</v>
          </cell>
          <cell r="W114">
            <v>0</v>
          </cell>
          <cell r="X114">
            <v>0</v>
          </cell>
          <cell r="Y114">
            <v>0</v>
          </cell>
        </row>
        <row r="115">
          <cell r="M115">
            <v>10042</v>
          </cell>
          <cell r="N115">
            <v>144068</v>
          </cell>
          <cell r="O115">
            <v>15</v>
          </cell>
          <cell r="P115">
            <v>2005</v>
          </cell>
          <cell r="Q115">
            <v>42</v>
          </cell>
          <cell r="R115">
            <v>42</v>
          </cell>
          <cell r="S115">
            <v>10042</v>
          </cell>
          <cell r="T115" t="str">
            <v>Masinad ja seadmed</v>
          </cell>
          <cell r="U115" t="str">
            <v>Masinad ja seadmed</v>
          </cell>
          <cell r="W115" t="str">
            <v>Traktor MTZ 82.1</v>
          </cell>
          <cell r="X115" t="str">
            <v>Masinad ja seadmed</v>
          </cell>
          <cell r="Y115" t="str">
            <v>Masinad ja seadmed2005</v>
          </cell>
        </row>
        <row r="116">
          <cell r="M116">
            <v>0</v>
          </cell>
          <cell r="O116">
            <v>0</v>
          </cell>
          <cell r="P116">
            <v>0</v>
          </cell>
          <cell r="Q116">
            <v>42</v>
          </cell>
          <cell r="R116">
            <v>0</v>
          </cell>
          <cell r="S116">
            <v>0</v>
          </cell>
          <cell r="T116">
            <v>0</v>
          </cell>
          <cell r="U116" t="str">
            <v>Masinad ja seadmed</v>
          </cell>
          <cell r="W116">
            <v>0</v>
          </cell>
          <cell r="X116">
            <v>0</v>
          </cell>
          <cell r="Y116">
            <v>0</v>
          </cell>
        </row>
        <row r="117">
          <cell r="M117">
            <v>10043</v>
          </cell>
          <cell r="N117">
            <v>42000</v>
          </cell>
          <cell r="O117">
            <v>15</v>
          </cell>
          <cell r="P117">
            <v>2005</v>
          </cell>
          <cell r="Q117">
            <v>43</v>
          </cell>
          <cell r="R117">
            <v>43</v>
          </cell>
          <cell r="S117">
            <v>10043</v>
          </cell>
          <cell r="T117" t="str">
            <v>Masinad ja seadmed</v>
          </cell>
          <cell r="U117" t="str">
            <v>Masinad ja seadmed</v>
          </cell>
          <cell r="W117" t="str">
            <v>El. keevia aparaat koos kohvriga</v>
          </cell>
          <cell r="X117" t="str">
            <v>Masinad ja seadmed</v>
          </cell>
          <cell r="Y117" t="str">
            <v>Masinad ja seadmed2005</v>
          </cell>
        </row>
        <row r="118">
          <cell r="M118">
            <v>0</v>
          </cell>
          <cell r="O118">
            <v>0</v>
          </cell>
          <cell r="P118">
            <v>0</v>
          </cell>
          <cell r="Q118">
            <v>43</v>
          </cell>
          <cell r="R118">
            <v>0</v>
          </cell>
          <cell r="S118">
            <v>0</v>
          </cell>
          <cell r="T118">
            <v>0</v>
          </cell>
          <cell r="U118" t="str">
            <v>Masinad ja seadmed</v>
          </cell>
          <cell r="W118">
            <v>0</v>
          </cell>
          <cell r="X118">
            <v>0</v>
          </cell>
          <cell r="Y118">
            <v>0</v>
          </cell>
        </row>
        <row r="119">
          <cell r="M119">
            <v>10044</v>
          </cell>
          <cell r="N119">
            <v>30000</v>
          </cell>
          <cell r="O119">
            <v>15</v>
          </cell>
          <cell r="P119">
            <v>2005</v>
          </cell>
          <cell r="Q119">
            <v>44</v>
          </cell>
          <cell r="R119">
            <v>44</v>
          </cell>
          <cell r="S119">
            <v>10044</v>
          </cell>
          <cell r="T119" t="str">
            <v>Masinad ja seadmed</v>
          </cell>
          <cell r="U119" t="str">
            <v>Masinad ja seadmed</v>
          </cell>
          <cell r="W119" t="str">
            <v>Elektriseadm Lõuna tn. reoveepumpla</v>
          </cell>
          <cell r="X119" t="str">
            <v>Masinad ja seadmed</v>
          </cell>
          <cell r="Y119" t="str">
            <v>Masinad ja seadmed2005</v>
          </cell>
        </row>
        <row r="120">
          <cell r="M120">
            <v>0</v>
          </cell>
          <cell r="O120">
            <v>0</v>
          </cell>
          <cell r="P120">
            <v>0</v>
          </cell>
          <cell r="Q120">
            <v>44</v>
          </cell>
          <cell r="R120">
            <v>0</v>
          </cell>
          <cell r="S120">
            <v>0</v>
          </cell>
          <cell r="T120">
            <v>0</v>
          </cell>
          <cell r="U120" t="str">
            <v>Masinad ja seadmed</v>
          </cell>
          <cell r="W120">
            <v>0</v>
          </cell>
          <cell r="X120">
            <v>0</v>
          </cell>
          <cell r="Y120">
            <v>0</v>
          </cell>
        </row>
        <row r="121">
          <cell r="M121">
            <v>10045</v>
          </cell>
          <cell r="N121">
            <v>80000</v>
          </cell>
          <cell r="O121">
            <v>15</v>
          </cell>
          <cell r="P121">
            <v>2005</v>
          </cell>
          <cell r="Q121">
            <v>45</v>
          </cell>
          <cell r="R121">
            <v>45</v>
          </cell>
          <cell r="S121">
            <v>10045</v>
          </cell>
          <cell r="T121" t="str">
            <v>Masinad ja seadmed</v>
          </cell>
          <cell r="U121" t="str">
            <v>Masinad ja seadmed</v>
          </cell>
          <cell r="W121" t="str">
            <v>Reoveepumbad Lõuna tn.reoveepumplas</v>
          </cell>
          <cell r="X121" t="str">
            <v>Masinad ja seadmed</v>
          </cell>
          <cell r="Y121" t="str">
            <v>Masinad ja seadmed2005</v>
          </cell>
        </row>
        <row r="122">
          <cell r="M122">
            <v>0</v>
          </cell>
          <cell r="O122">
            <v>0</v>
          </cell>
          <cell r="P122">
            <v>0</v>
          </cell>
          <cell r="Q122">
            <v>45</v>
          </cell>
          <cell r="R122">
            <v>0</v>
          </cell>
          <cell r="S122">
            <v>0</v>
          </cell>
          <cell r="T122">
            <v>0</v>
          </cell>
          <cell r="U122" t="str">
            <v>Masinad ja seadmed</v>
          </cell>
          <cell r="W122">
            <v>0</v>
          </cell>
          <cell r="X122">
            <v>0</v>
          </cell>
          <cell r="Y122">
            <v>0</v>
          </cell>
        </row>
        <row r="123">
          <cell r="M123">
            <v>10046</v>
          </cell>
          <cell r="N123">
            <v>30000</v>
          </cell>
          <cell r="O123">
            <v>15</v>
          </cell>
          <cell r="P123">
            <v>2005</v>
          </cell>
          <cell r="Q123">
            <v>46</v>
          </cell>
          <cell r="R123">
            <v>46</v>
          </cell>
          <cell r="S123">
            <v>10046</v>
          </cell>
          <cell r="T123" t="str">
            <v>Masinad ja seadmed</v>
          </cell>
          <cell r="U123" t="str">
            <v>Masinad ja seadmed</v>
          </cell>
          <cell r="W123" t="str">
            <v>EL.seadmed Kolde tn. reoveepumplas</v>
          </cell>
          <cell r="X123" t="str">
            <v>Masinad ja seadmed</v>
          </cell>
          <cell r="Y123" t="str">
            <v>Masinad ja seadmed2005</v>
          </cell>
        </row>
        <row r="124">
          <cell r="M124">
            <v>0</v>
          </cell>
          <cell r="O124">
            <v>0</v>
          </cell>
          <cell r="P124">
            <v>0</v>
          </cell>
          <cell r="Q124">
            <v>46</v>
          </cell>
          <cell r="R124">
            <v>0</v>
          </cell>
          <cell r="S124">
            <v>0</v>
          </cell>
          <cell r="T124">
            <v>0</v>
          </cell>
          <cell r="U124" t="str">
            <v>Masinad ja seadmed</v>
          </cell>
          <cell r="W124">
            <v>0</v>
          </cell>
          <cell r="X124">
            <v>0</v>
          </cell>
          <cell r="Y124">
            <v>0</v>
          </cell>
        </row>
        <row r="125">
          <cell r="M125">
            <v>10047</v>
          </cell>
          <cell r="N125">
            <v>80000</v>
          </cell>
          <cell r="O125">
            <v>15</v>
          </cell>
          <cell r="P125">
            <v>2005</v>
          </cell>
          <cell r="Q125">
            <v>47</v>
          </cell>
          <cell r="R125">
            <v>47</v>
          </cell>
          <cell r="S125">
            <v>10047</v>
          </cell>
          <cell r="T125" t="str">
            <v>Masinad ja seadmed</v>
          </cell>
          <cell r="U125" t="str">
            <v>Masinad ja seadmed</v>
          </cell>
          <cell r="W125" t="str">
            <v>Reoveepumbad Kolde tn. pumplas</v>
          </cell>
          <cell r="X125" t="str">
            <v>Masinad ja seadmed</v>
          </cell>
          <cell r="Y125" t="str">
            <v>Masinad ja seadmed2005</v>
          </cell>
        </row>
        <row r="126">
          <cell r="M126">
            <v>0</v>
          </cell>
          <cell r="O126">
            <v>0</v>
          </cell>
          <cell r="P126">
            <v>0</v>
          </cell>
          <cell r="Q126">
            <v>47</v>
          </cell>
          <cell r="R126">
            <v>0</v>
          </cell>
          <cell r="S126">
            <v>0</v>
          </cell>
          <cell r="T126">
            <v>0</v>
          </cell>
          <cell r="U126" t="str">
            <v>Masinad ja seadmed</v>
          </cell>
          <cell r="W126">
            <v>0</v>
          </cell>
          <cell r="X126">
            <v>0</v>
          </cell>
          <cell r="Y126">
            <v>0</v>
          </cell>
        </row>
        <row r="127">
          <cell r="M127">
            <v>10048</v>
          </cell>
          <cell r="N127">
            <v>30000</v>
          </cell>
          <cell r="O127">
            <v>15</v>
          </cell>
          <cell r="P127">
            <v>2005</v>
          </cell>
          <cell r="Q127">
            <v>48</v>
          </cell>
          <cell r="R127">
            <v>48</v>
          </cell>
          <cell r="S127">
            <v>10048</v>
          </cell>
          <cell r="T127" t="str">
            <v>Masinad ja seadmed</v>
          </cell>
          <cell r="U127" t="str">
            <v>Masinad ja seadmed</v>
          </cell>
          <cell r="W127" t="str">
            <v>EL.seadmed Perve tn.reoveepumplas</v>
          </cell>
          <cell r="X127" t="str">
            <v>Masinad ja seadmed</v>
          </cell>
          <cell r="Y127" t="str">
            <v>Masinad ja seadmed2005</v>
          </cell>
        </row>
        <row r="128">
          <cell r="M128">
            <v>0</v>
          </cell>
          <cell r="O128">
            <v>0</v>
          </cell>
          <cell r="P128">
            <v>0</v>
          </cell>
          <cell r="Q128">
            <v>48</v>
          </cell>
          <cell r="R128">
            <v>0</v>
          </cell>
          <cell r="S128">
            <v>0</v>
          </cell>
          <cell r="T128">
            <v>0</v>
          </cell>
          <cell r="U128" t="str">
            <v>Masinad ja seadmed</v>
          </cell>
          <cell r="W128">
            <v>0</v>
          </cell>
          <cell r="X128">
            <v>0</v>
          </cell>
          <cell r="Y128">
            <v>0</v>
          </cell>
        </row>
        <row r="129">
          <cell r="M129">
            <v>10049</v>
          </cell>
          <cell r="N129">
            <v>80000</v>
          </cell>
          <cell r="O129">
            <v>15</v>
          </cell>
          <cell r="P129">
            <v>2005</v>
          </cell>
          <cell r="Q129">
            <v>49</v>
          </cell>
          <cell r="R129">
            <v>49</v>
          </cell>
          <cell r="S129">
            <v>10049</v>
          </cell>
          <cell r="T129" t="str">
            <v>Masinad ja seadmed</v>
          </cell>
          <cell r="U129" t="str">
            <v>Masinad ja seadmed</v>
          </cell>
          <cell r="W129" t="str">
            <v>Pumbad Perve tn. reoveepumplas</v>
          </cell>
          <cell r="X129" t="str">
            <v>Masinad ja seadmed</v>
          </cell>
          <cell r="Y129" t="str">
            <v>Masinad ja seadmed2005</v>
          </cell>
        </row>
        <row r="130">
          <cell r="M130">
            <v>0</v>
          </cell>
          <cell r="O130">
            <v>0</v>
          </cell>
          <cell r="P130">
            <v>0</v>
          </cell>
          <cell r="Q130">
            <v>49</v>
          </cell>
          <cell r="R130">
            <v>0</v>
          </cell>
          <cell r="S130">
            <v>0</v>
          </cell>
          <cell r="T130">
            <v>0</v>
          </cell>
          <cell r="U130" t="str">
            <v>Masinad ja seadmed</v>
          </cell>
          <cell r="W130">
            <v>0</v>
          </cell>
          <cell r="X130">
            <v>0</v>
          </cell>
          <cell r="Y130">
            <v>0</v>
          </cell>
        </row>
        <row r="131">
          <cell r="M131">
            <v>10050</v>
          </cell>
          <cell r="N131">
            <v>246050</v>
          </cell>
          <cell r="O131">
            <v>15</v>
          </cell>
          <cell r="P131">
            <v>2005</v>
          </cell>
          <cell r="Q131">
            <v>50</v>
          </cell>
          <cell r="R131">
            <v>50</v>
          </cell>
          <cell r="S131">
            <v>10050</v>
          </cell>
          <cell r="T131" t="str">
            <v>Masinad ja seadmed</v>
          </cell>
          <cell r="U131" t="str">
            <v>Masinad ja seadmed</v>
          </cell>
          <cell r="W131" t="str">
            <v>Kruvivõre PMT koos juhtkilbiga</v>
          </cell>
          <cell r="X131" t="str">
            <v>Masinad ja seadmed</v>
          </cell>
          <cell r="Y131" t="str">
            <v>Masinad ja seadmed2005</v>
          </cell>
        </row>
        <row r="132">
          <cell r="M132">
            <v>0</v>
          </cell>
          <cell r="O132">
            <v>0</v>
          </cell>
          <cell r="P132">
            <v>0</v>
          </cell>
          <cell r="Q132">
            <v>50</v>
          </cell>
          <cell r="R132">
            <v>0</v>
          </cell>
          <cell r="S132">
            <v>0</v>
          </cell>
          <cell r="T132">
            <v>0</v>
          </cell>
          <cell r="U132" t="str">
            <v>Masinad ja seadmed</v>
          </cell>
          <cell r="W132">
            <v>0</v>
          </cell>
          <cell r="X132">
            <v>0</v>
          </cell>
          <cell r="Y132">
            <v>0</v>
          </cell>
        </row>
        <row r="133">
          <cell r="M133">
            <v>10051</v>
          </cell>
          <cell r="N133">
            <v>56619</v>
          </cell>
          <cell r="O133">
            <v>15</v>
          </cell>
          <cell r="P133">
            <v>2006</v>
          </cell>
          <cell r="Q133">
            <v>51</v>
          </cell>
          <cell r="R133">
            <v>51</v>
          </cell>
          <cell r="S133">
            <v>10051</v>
          </cell>
          <cell r="T133" t="str">
            <v>Masinad ja seadmed</v>
          </cell>
          <cell r="U133" t="str">
            <v>Masinad ja seadmed</v>
          </cell>
          <cell r="W133" t="str">
            <v>Plaatvibraator</v>
          </cell>
          <cell r="X133" t="str">
            <v>Masinad ja seadmed</v>
          </cell>
          <cell r="Y133" t="str">
            <v>Masinad ja seadmed2006</v>
          </cell>
        </row>
        <row r="134">
          <cell r="M134">
            <v>0</v>
          </cell>
          <cell r="O134">
            <v>0</v>
          </cell>
          <cell r="P134">
            <v>0</v>
          </cell>
          <cell r="Q134">
            <v>51</v>
          </cell>
          <cell r="R134">
            <v>0</v>
          </cell>
          <cell r="S134">
            <v>0</v>
          </cell>
          <cell r="T134">
            <v>0</v>
          </cell>
          <cell r="U134" t="str">
            <v>Masinad ja seadmed</v>
          </cell>
          <cell r="W134">
            <v>0</v>
          </cell>
          <cell r="X134">
            <v>0</v>
          </cell>
          <cell r="Y134">
            <v>0</v>
          </cell>
        </row>
        <row r="135">
          <cell r="M135">
            <v>10052</v>
          </cell>
          <cell r="N135">
            <v>100000</v>
          </cell>
          <cell r="O135">
            <v>15</v>
          </cell>
          <cell r="P135">
            <v>2006</v>
          </cell>
          <cell r="Q135">
            <v>52</v>
          </cell>
          <cell r="R135">
            <v>52</v>
          </cell>
          <cell r="S135">
            <v>10052</v>
          </cell>
          <cell r="T135" t="str">
            <v>Masinad ja seadmed</v>
          </cell>
          <cell r="U135" t="str">
            <v>Masinad ja seadmed</v>
          </cell>
          <cell r="W135" t="str">
            <v>Seadmed Torni tn. reovee pumplas</v>
          </cell>
          <cell r="X135" t="str">
            <v>Masinad ja seadmed</v>
          </cell>
          <cell r="Y135" t="str">
            <v>Masinad ja seadmed2006</v>
          </cell>
        </row>
        <row r="136">
          <cell r="M136">
            <v>0</v>
          </cell>
          <cell r="O136">
            <v>0</v>
          </cell>
          <cell r="P136">
            <v>0</v>
          </cell>
          <cell r="Q136">
            <v>52</v>
          </cell>
          <cell r="R136">
            <v>0</v>
          </cell>
          <cell r="S136">
            <v>0</v>
          </cell>
          <cell r="T136">
            <v>0</v>
          </cell>
          <cell r="U136" t="str">
            <v>Masinad ja seadmed</v>
          </cell>
          <cell r="W136">
            <v>0</v>
          </cell>
          <cell r="X136">
            <v>0</v>
          </cell>
          <cell r="Y136">
            <v>0</v>
          </cell>
        </row>
        <row r="137">
          <cell r="M137">
            <v>10053</v>
          </cell>
          <cell r="N137">
            <v>100000</v>
          </cell>
          <cell r="O137">
            <v>15</v>
          </cell>
          <cell r="P137">
            <v>2006</v>
          </cell>
          <cell r="Q137">
            <v>53</v>
          </cell>
          <cell r="R137">
            <v>53</v>
          </cell>
          <cell r="S137">
            <v>10053</v>
          </cell>
          <cell r="T137" t="str">
            <v>Masinad ja seadmed</v>
          </cell>
          <cell r="U137" t="str">
            <v>Masinad ja seadmed</v>
          </cell>
          <cell r="W137" t="str">
            <v>Seadmed Rohelise tn. reovee pumplas</v>
          </cell>
          <cell r="X137" t="str">
            <v>Masinad ja seadmed</v>
          </cell>
          <cell r="Y137" t="str">
            <v>Masinad ja seadmed2006</v>
          </cell>
        </row>
        <row r="138">
          <cell r="M138">
            <v>0</v>
          </cell>
          <cell r="O138">
            <v>0</v>
          </cell>
          <cell r="P138">
            <v>0</v>
          </cell>
          <cell r="Q138">
            <v>53</v>
          </cell>
          <cell r="R138">
            <v>0</v>
          </cell>
          <cell r="S138">
            <v>0</v>
          </cell>
          <cell r="T138">
            <v>0</v>
          </cell>
          <cell r="U138" t="str">
            <v>Masinad ja seadmed</v>
          </cell>
          <cell r="W138">
            <v>0</v>
          </cell>
          <cell r="X138">
            <v>0</v>
          </cell>
          <cell r="Y138">
            <v>0</v>
          </cell>
        </row>
        <row r="139">
          <cell r="M139">
            <v>10054</v>
          </cell>
          <cell r="N139">
            <v>100000</v>
          </cell>
          <cell r="O139">
            <v>15</v>
          </cell>
          <cell r="P139">
            <v>2006</v>
          </cell>
          <cell r="Q139">
            <v>54</v>
          </cell>
          <cell r="R139">
            <v>54</v>
          </cell>
          <cell r="S139">
            <v>10054</v>
          </cell>
          <cell r="T139" t="str">
            <v>Masinad ja seadmed</v>
          </cell>
          <cell r="U139" t="str">
            <v>Masinad ja seadmed</v>
          </cell>
          <cell r="W139" t="str">
            <v>Seadmed Oru tn. reovee  pumplas</v>
          </cell>
          <cell r="X139" t="str">
            <v>Masinad ja seadmed</v>
          </cell>
          <cell r="Y139" t="str">
            <v>Masinad ja seadmed2006</v>
          </cell>
        </row>
        <row r="140">
          <cell r="M140">
            <v>0</v>
          </cell>
          <cell r="O140">
            <v>0</v>
          </cell>
          <cell r="P140">
            <v>0</v>
          </cell>
          <cell r="Q140">
            <v>54</v>
          </cell>
          <cell r="R140">
            <v>0</v>
          </cell>
          <cell r="S140">
            <v>0</v>
          </cell>
          <cell r="T140">
            <v>0</v>
          </cell>
          <cell r="U140" t="str">
            <v>Masinad ja seadmed</v>
          </cell>
          <cell r="W140">
            <v>0</v>
          </cell>
          <cell r="X140">
            <v>0</v>
          </cell>
          <cell r="Y140">
            <v>0</v>
          </cell>
        </row>
        <row r="141">
          <cell r="M141">
            <v>10055</v>
          </cell>
          <cell r="N141">
            <v>76570</v>
          </cell>
          <cell r="O141">
            <v>15</v>
          </cell>
          <cell r="P141">
            <v>2007</v>
          </cell>
          <cell r="Q141">
            <v>55</v>
          </cell>
          <cell r="R141">
            <v>55</v>
          </cell>
          <cell r="S141">
            <v>10055</v>
          </cell>
          <cell r="T141" t="str">
            <v>Masinad ja seadmed</v>
          </cell>
          <cell r="U141" t="str">
            <v>Masinad ja seadmed</v>
          </cell>
          <cell r="W141" t="str">
            <v>Segisti Amamix koos niiskusanduriga</v>
          </cell>
          <cell r="X141" t="str">
            <v>Masinad ja seadmed</v>
          </cell>
          <cell r="Y141" t="str">
            <v>Masinad ja seadmed2007</v>
          </cell>
        </row>
        <row r="142">
          <cell r="M142">
            <v>0</v>
          </cell>
          <cell r="O142">
            <v>0</v>
          </cell>
          <cell r="P142">
            <v>0</v>
          </cell>
          <cell r="Q142">
            <v>55</v>
          </cell>
          <cell r="R142">
            <v>0</v>
          </cell>
          <cell r="S142">
            <v>0</v>
          </cell>
          <cell r="T142">
            <v>0</v>
          </cell>
          <cell r="U142" t="str">
            <v>Masinad ja seadmed</v>
          </cell>
          <cell r="W142">
            <v>0</v>
          </cell>
          <cell r="X142">
            <v>0</v>
          </cell>
          <cell r="Y142">
            <v>0</v>
          </cell>
        </row>
        <row r="143">
          <cell r="M143">
            <v>10056</v>
          </cell>
          <cell r="N143">
            <v>37183</v>
          </cell>
          <cell r="O143">
            <v>15</v>
          </cell>
          <cell r="P143">
            <v>2007</v>
          </cell>
          <cell r="Q143">
            <v>56</v>
          </cell>
          <cell r="R143">
            <v>56</v>
          </cell>
          <cell r="S143">
            <v>10056</v>
          </cell>
          <cell r="T143" t="str">
            <v>Masinad ja seadmed</v>
          </cell>
          <cell r="U143" t="str">
            <v>Masinad ja seadmed</v>
          </cell>
          <cell r="W143" t="str">
            <v>Opel Combo Cargo 1,6</v>
          </cell>
          <cell r="X143" t="str">
            <v>Masinad ja seadmed</v>
          </cell>
          <cell r="Y143" t="str">
            <v>Masinad ja seadmed2007</v>
          </cell>
        </row>
        <row r="144">
          <cell r="M144">
            <v>0</v>
          </cell>
          <cell r="O144">
            <v>0</v>
          </cell>
          <cell r="P144">
            <v>0</v>
          </cell>
          <cell r="Q144">
            <v>56</v>
          </cell>
          <cell r="R144">
            <v>0</v>
          </cell>
          <cell r="S144">
            <v>0</v>
          </cell>
          <cell r="T144">
            <v>0</v>
          </cell>
          <cell r="U144" t="str">
            <v>Masinad ja seadmed</v>
          </cell>
          <cell r="W144">
            <v>0</v>
          </cell>
          <cell r="X144">
            <v>0</v>
          </cell>
          <cell r="Y144">
            <v>0</v>
          </cell>
        </row>
        <row r="145">
          <cell r="M145">
            <v>10057</v>
          </cell>
          <cell r="N145">
            <v>6000</v>
          </cell>
          <cell r="O145">
            <v>15</v>
          </cell>
          <cell r="P145">
            <v>2007</v>
          </cell>
          <cell r="Q145">
            <v>57</v>
          </cell>
          <cell r="R145">
            <v>57</v>
          </cell>
          <cell r="S145">
            <v>10057</v>
          </cell>
          <cell r="T145" t="str">
            <v>Masinad ja seadmed</v>
          </cell>
          <cell r="U145" t="str">
            <v>Masinad ja seadmed</v>
          </cell>
          <cell r="W145">
            <v>0</v>
          </cell>
          <cell r="X145" t="str">
            <v>Masinad ja seadmed</v>
          </cell>
          <cell r="Y145" t="str">
            <v>Masinad ja seadmed2007</v>
          </cell>
        </row>
        <row r="146">
          <cell r="M146">
            <v>0</v>
          </cell>
          <cell r="O146">
            <v>0</v>
          </cell>
          <cell r="P146">
            <v>0</v>
          </cell>
          <cell r="Q146">
            <v>57</v>
          </cell>
          <cell r="R146">
            <v>0</v>
          </cell>
          <cell r="S146">
            <v>0</v>
          </cell>
          <cell r="T146">
            <v>0</v>
          </cell>
          <cell r="U146" t="str">
            <v>Masinad ja seadmed</v>
          </cell>
          <cell r="W146">
            <v>0</v>
          </cell>
          <cell r="X146">
            <v>0</v>
          </cell>
          <cell r="Y146">
            <v>0</v>
          </cell>
        </row>
        <row r="147">
          <cell r="M147">
            <v>0</v>
          </cell>
          <cell r="O147">
            <v>0</v>
          </cell>
          <cell r="P147">
            <v>0</v>
          </cell>
          <cell r="Q147">
            <v>57</v>
          </cell>
          <cell r="R147">
            <v>0</v>
          </cell>
          <cell r="S147">
            <v>0</v>
          </cell>
          <cell r="T147">
            <v>0</v>
          </cell>
          <cell r="U147" t="str">
            <v>Masinad ja seadmed</v>
          </cell>
          <cell r="W147">
            <v>0</v>
          </cell>
          <cell r="X147">
            <v>0</v>
          </cell>
          <cell r="Y147">
            <v>0</v>
          </cell>
        </row>
        <row r="148">
          <cell r="M148">
            <v>10058</v>
          </cell>
          <cell r="N148">
            <v>25555</v>
          </cell>
          <cell r="O148">
            <v>15</v>
          </cell>
          <cell r="P148">
            <v>2007</v>
          </cell>
          <cell r="Q148">
            <v>58</v>
          </cell>
          <cell r="R148">
            <v>58</v>
          </cell>
          <cell r="S148">
            <v>10058</v>
          </cell>
          <cell r="T148" t="str">
            <v>Masinad ja seadmed</v>
          </cell>
          <cell r="U148" t="str">
            <v>Masinad ja seadmed</v>
          </cell>
          <cell r="W148" t="str">
            <v>Murutraktor YardMan AF 6150</v>
          </cell>
          <cell r="X148" t="str">
            <v>Masinad ja seadmed</v>
          </cell>
          <cell r="Y148" t="str">
            <v>Masinad ja seadmed2007</v>
          </cell>
        </row>
        <row r="149">
          <cell r="M149">
            <v>0</v>
          </cell>
          <cell r="O149">
            <v>0</v>
          </cell>
          <cell r="P149">
            <v>0</v>
          </cell>
          <cell r="Q149">
            <v>58</v>
          </cell>
          <cell r="R149">
            <v>0</v>
          </cell>
          <cell r="S149">
            <v>0</v>
          </cell>
          <cell r="T149">
            <v>0</v>
          </cell>
          <cell r="U149" t="str">
            <v>Masinad ja seadmed</v>
          </cell>
          <cell r="W149">
            <v>0</v>
          </cell>
          <cell r="X149">
            <v>0</v>
          </cell>
          <cell r="Y149">
            <v>0</v>
          </cell>
        </row>
        <row r="150">
          <cell r="M150">
            <v>10059</v>
          </cell>
          <cell r="N150">
            <v>132712</v>
          </cell>
          <cell r="O150">
            <v>15</v>
          </cell>
          <cell r="P150">
            <v>2007</v>
          </cell>
          <cell r="Q150">
            <v>59</v>
          </cell>
          <cell r="R150">
            <v>59</v>
          </cell>
          <cell r="S150">
            <v>10059</v>
          </cell>
          <cell r="T150" t="str">
            <v>Masinad ja seadmed</v>
          </cell>
          <cell r="U150" t="str">
            <v>Masinad ja seadmed</v>
          </cell>
          <cell r="W150" t="str">
            <v>Sõiduk FORD FIESTA VAN 1,31</v>
          </cell>
          <cell r="X150" t="str">
            <v>Masinad ja seadmed</v>
          </cell>
          <cell r="Y150" t="str">
            <v>Masinad ja seadmed2007</v>
          </cell>
        </row>
        <row r="151">
          <cell r="M151">
            <v>0</v>
          </cell>
          <cell r="O151">
            <v>0</v>
          </cell>
          <cell r="P151">
            <v>0</v>
          </cell>
          <cell r="Q151">
            <v>59</v>
          </cell>
          <cell r="R151">
            <v>0</v>
          </cell>
          <cell r="S151">
            <v>0</v>
          </cell>
          <cell r="T151">
            <v>0</v>
          </cell>
          <cell r="U151" t="str">
            <v>Masinad ja seadmed</v>
          </cell>
          <cell r="W151">
            <v>0</v>
          </cell>
          <cell r="X151">
            <v>0</v>
          </cell>
          <cell r="Y151">
            <v>0</v>
          </cell>
        </row>
        <row r="152">
          <cell r="M152">
            <v>10060</v>
          </cell>
          <cell r="N152">
            <v>77477</v>
          </cell>
          <cell r="O152">
            <v>15</v>
          </cell>
          <cell r="P152">
            <v>2007</v>
          </cell>
          <cell r="Q152">
            <v>60</v>
          </cell>
          <cell r="R152">
            <v>60</v>
          </cell>
          <cell r="S152">
            <v>10060</v>
          </cell>
          <cell r="T152" t="str">
            <v>Masinad ja seadmed</v>
          </cell>
          <cell r="U152" t="str">
            <v>Masinad ja seadmed</v>
          </cell>
          <cell r="W152" t="str">
            <v>Reoveepumpla juhtimisseade</v>
          </cell>
          <cell r="X152" t="str">
            <v>Masinad ja seadmed</v>
          </cell>
          <cell r="Y152" t="str">
            <v>Masinad ja seadmed2007</v>
          </cell>
        </row>
        <row r="153">
          <cell r="M153">
            <v>0</v>
          </cell>
          <cell r="O153">
            <v>0</v>
          </cell>
          <cell r="P153">
            <v>0</v>
          </cell>
          <cell r="Q153">
            <v>60</v>
          </cell>
          <cell r="R153">
            <v>0</v>
          </cell>
          <cell r="S153">
            <v>0</v>
          </cell>
          <cell r="T153">
            <v>0</v>
          </cell>
          <cell r="U153" t="str">
            <v>Masinad ja seadmed</v>
          </cell>
          <cell r="W153">
            <v>0</v>
          </cell>
          <cell r="X153">
            <v>0</v>
          </cell>
          <cell r="Y153">
            <v>0</v>
          </cell>
        </row>
        <row r="154">
          <cell r="M154">
            <v>10061</v>
          </cell>
          <cell r="N154">
            <v>77477</v>
          </cell>
          <cell r="O154">
            <v>15</v>
          </cell>
          <cell r="P154">
            <v>2007</v>
          </cell>
          <cell r="Q154">
            <v>61</v>
          </cell>
          <cell r="R154">
            <v>61</v>
          </cell>
          <cell r="S154">
            <v>10061</v>
          </cell>
          <cell r="T154" t="str">
            <v>Masinad ja seadmed</v>
          </cell>
          <cell r="U154" t="str">
            <v>Masinad ja seadmed</v>
          </cell>
          <cell r="W154" t="str">
            <v>Reoveepumpla juhtimisseade</v>
          </cell>
          <cell r="X154" t="str">
            <v>Masinad ja seadmed</v>
          </cell>
          <cell r="Y154" t="str">
            <v>Masinad ja seadmed2007</v>
          </cell>
        </row>
        <row r="155">
          <cell r="M155">
            <v>0</v>
          </cell>
          <cell r="O155">
            <v>0</v>
          </cell>
          <cell r="P155">
            <v>0</v>
          </cell>
          <cell r="Q155">
            <v>61</v>
          </cell>
          <cell r="R155">
            <v>0</v>
          </cell>
          <cell r="S155">
            <v>0</v>
          </cell>
          <cell r="T155">
            <v>0</v>
          </cell>
          <cell r="U155" t="str">
            <v>Masinad ja seadmed</v>
          </cell>
          <cell r="W155">
            <v>0</v>
          </cell>
          <cell r="X155">
            <v>0</v>
          </cell>
          <cell r="Y155">
            <v>0</v>
          </cell>
        </row>
        <row r="156">
          <cell r="M156">
            <v>0</v>
          </cell>
          <cell r="O156">
            <v>0</v>
          </cell>
          <cell r="P156">
            <v>0</v>
          </cell>
          <cell r="Q156">
            <v>61</v>
          </cell>
          <cell r="R156">
            <v>0</v>
          </cell>
          <cell r="S156">
            <v>0</v>
          </cell>
          <cell r="T156">
            <v>0</v>
          </cell>
          <cell r="U156" t="str">
            <v>Masinad ja seadmed</v>
          </cell>
          <cell r="W156">
            <v>0</v>
          </cell>
          <cell r="X156">
            <v>0</v>
          </cell>
          <cell r="Y156">
            <v>0</v>
          </cell>
        </row>
        <row r="157">
          <cell r="M157">
            <v>0</v>
          </cell>
          <cell r="O157">
            <v>0</v>
          </cell>
          <cell r="P157">
            <v>0</v>
          </cell>
          <cell r="Q157">
            <v>61</v>
          </cell>
          <cell r="R157">
            <v>0</v>
          </cell>
          <cell r="S157">
            <v>0</v>
          </cell>
          <cell r="T157">
            <v>0</v>
          </cell>
          <cell r="U157" t="str">
            <v>Masinad ja seadmed</v>
          </cell>
          <cell r="W157">
            <v>0</v>
          </cell>
          <cell r="X157">
            <v>0</v>
          </cell>
          <cell r="Y157">
            <v>0</v>
          </cell>
        </row>
        <row r="158">
          <cell r="M158">
            <v>0</v>
          </cell>
          <cell r="O158">
            <v>0</v>
          </cell>
          <cell r="P158">
            <v>0</v>
          </cell>
          <cell r="Q158">
            <v>61</v>
          </cell>
          <cell r="R158">
            <v>0</v>
          </cell>
          <cell r="S158">
            <v>0</v>
          </cell>
          <cell r="T158">
            <v>0</v>
          </cell>
          <cell r="U158" t="str">
            <v>Masinad ja seadmed</v>
          </cell>
          <cell r="W158">
            <v>0</v>
          </cell>
          <cell r="X158">
            <v>0</v>
          </cell>
          <cell r="Y158">
            <v>0</v>
          </cell>
        </row>
        <row r="159">
          <cell r="M159">
            <v>0</v>
          </cell>
          <cell r="O159">
            <v>0</v>
          </cell>
          <cell r="P159">
            <v>0</v>
          </cell>
          <cell r="Q159">
            <v>61</v>
          </cell>
          <cell r="R159">
            <v>0</v>
          </cell>
          <cell r="S159">
            <v>0</v>
          </cell>
          <cell r="T159">
            <v>0</v>
          </cell>
          <cell r="U159" t="str">
            <v>Rajatised</v>
          </cell>
          <cell r="W159">
            <v>0</v>
          </cell>
          <cell r="X159">
            <v>0</v>
          </cell>
          <cell r="Y159">
            <v>0</v>
          </cell>
        </row>
        <row r="160">
          <cell r="M160">
            <v>10062</v>
          </cell>
          <cell r="N160">
            <v>333660</v>
          </cell>
          <cell r="O160">
            <v>40</v>
          </cell>
          <cell r="P160">
            <v>1977</v>
          </cell>
          <cell r="Q160">
            <v>62</v>
          </cell>
          <cell r="R160">
            <v>62</v>
          </cell>
          <cell r="S160">
            <v>10062</v>
          </cell>
          <cell r="T160" t="str">
            <v>Rajatised</v>
          </cell>
          <cell r="U160" t="str">
            <v>Rajatised</v>
          </cell>
          <cell r="W160" t="str">
            <v>Valga biotiigid   5 tk.</v>
          </cell>
          <cell r="X160" t="str">
            <v>Hooned ja rajatised</v>
          </cell>
          <cell r="Y160" t="str">
            <v>Rajatised1977</v>
          </cell>
        </row>
        <row r="161">
          <cell r="M161">
            <v>0</v>
          </cell>
          <cell r="O161">
            <v>0</v>
          </cell>
          <cell r="P161">
            <v>0</v>
          </cell>
          <cell r="Q161">
            <v>62</v>
          </cell>
          <cell r="R161">
            <v>0</v>
          </cell>
          <cell r="S161">
            <v>0</v>
          </cell>
          <cell r="T161">
            <v>0</v>
          </cell>
          <cell r="U161" t="str">
            <v>Rajatised</v>
          </cell>
          <cell r="W161">
            <v>0</v>
          </cell>
          <cell r="X161">
            <v>0</v>
          </cell>
          <cell r="Y161">
            <v>0</v>
          </cell>
        </row>
        <row r="162">
          <cell r="M162">
            <v>10063</v>
          </cell>
          <cell r="N162">
            <v>9644</v>
          </cell>
          <cell r="O162">
            <v>40</v>
          </cell>
          <cell r="P162">
            <v>1977</v>
          </cell>
          <cell r="Q162">
            <v>63</v>
          </cell>
          <cell r="R162">
            <v>63</v>
          </cell>
          <cell r="S162">
            <v>10063</v>
          </cell>
          <cell r="T162" t="str">
            <v>Rajatised</v>
          </cell>
          <cell r="U162" t="str">
            <v>Rajatised</v>
          </cell>
          <cell r="W162" t="str">
            <v>Kanalisatsioonitrass IKK Kungla tn.</v>
          </cell>
          <cell r="X162" t="str">
            <v>Hooned ja rajatised</v>
          </cell>
          <cell r="Y162" t="str">
            <v>Rajatised1977</v>
          </cell>
        </row>
        <row r="163">
          <cell r="M163">
            <v>0</v>
          </cell>
          <cell r="O163">
            <v>0</v>
          </cell>
          <cell r="P163">
            <v>0</v>
          </cell>
          <cell r="Q163">
            <v>63</v>
          </cell>
          <cell r="R163">
            <v>0</v>
          </cell>
          <cell r="S163">
            <v>0</v>
          </cell>
          <cell r="T163">
            <v>0</v>
          </cell>
          <cell r="U163" t="str">
            <v>Rajatised</v>
          </cell>
          <cell r="W163">
            <v>0</v>
          </cell>
          <cell r="X163">
            <v>0</v>
          </cell>
          <cell r="Y163">
            <v>0</v>
          </cell>
        </row>
        <row r="164">
          <cell r="M164">
            <v>10064</v>
          </cell>
          <cell r="N164">
            <v>10598</v>
          </cell>
          <cell r="O164">
            <v>40</v>
          </cell>
          <cell r="P164">
            <v>1976</v>
          </cell>
          <cell r="Q164">
            <v>64</v>
          </cell>
          <cell r="R164">
            <v>64</v>
          </cell>
          <cell r="S164">
            <v>10064</v>
          </cell>
          <cell r="T164" t="str">
            <v>Rajatised</v>
          </cell>
          <cell r="U164" t="str">
            <v>Rajatised</v>
          </cell>
          <cell r="W164" t="str">
            <v>Kanalisatsioonitrass Allika tn.2,4</v>
          </cell>
          <cell r="X164" t="str">
            <v>Hooned ja rajatised</v>
          </cell>
          <cell r="Y164" t="str">
            <v>Rajatised1976</v>
          </cell>
        </row>
        <row r="165">
          <cell r="M165">
            <v>0</v>
          </cell>
          <cell r="O165">
            <v>0</v>
          </cell>
          <cell r="P165">
            <v>0</v>
          </cell>
          <cell r="Q165">
            <v>64</v>
          </cell>
          <cell r="R165">
            <v>0</v>
          </cell>
          <cell r="S165">
            <v>0</v>
          </cell>
          <cell r="T165">
            <v>0</v>
          </cell>
          <cell r="U165" t="str">
            <v>Rajatised</v>
          </cell>
          <cell r="W165">
            <v>0</v>
          </cell>
          <cell r="X165">
            <v>0</v>
          </cell>
          <cell r="Y165">
            <v>0</v>
          </cell>
        </row>
        <row r="166">
          <cell r="M166">
            <v>10065</v>
          </cell>
          <cell r="N166">
            <v>7182</v>
          </cell>
          <cell r="O166">
            <v>40</v>
          </cell>
          <cell r="P166">
            <v>1970</v>
          </cell>
          <cell r="Q166">
            <v>65</v>
          </cell>
          <cell r="R166">
            <v>65</v>
          </cell>
          <cell r="S166">
            <v>10065</v>
          </cell>
          <cell r="T166" t="str">
            <v>Rajatised</v>
          </cell>
          <cell r="U166" t="str">
            <v>Rajatised</v>
          </cell>
          <cell r="W166" t="str">
            <v>Kanalisatsioonivork Uus tn.10,12</v>
          </cell>
          <cell r="X166" t="str">
            <v>Hooned ja rajatised</v>
          </cell>
          <cell r="Y166" t="str">
            <v>Rajatised1970</v>
          </cell>
        </row>
        <row r="167">
          <cell r="M167">
            <v>0</v>
          </cell>
          <cell r="O167">
            <v>0</v>
          </cell>
          <cell r="P167">
            <v>0</v>
          </cell>
          <cell r="Q167">
            <v>65</v>
          </cell>
          <cell r="R167">
            <v>0</v>
          </cell>
          <cell r="S167">
            <v>0</v>
          </cell>
          <cell r="T167">
            <v>0</v>
          </cell>
          <cell r="U167" t="str">
            <v>Rajatised</v>
          </cell>
          <cell r="W167">
            <v>0</v>
          </cell>
          <cell r="X167">
            <v>0</v>
          </cell>
          <cell r="Y167">
            <v>0</v>
          </cell>
        </row>
        <row r="168">
          <cell r="M168">
            <v>10066</v>
          </cell>
          <cell r="N168">
            <v>16233</v>
          </cell>
          <cell r="O168">
            <v>40</v>
          </cell>
          <cell r="P168">
            <v>1970</v>
          </cell>
          <cell r="Q168">
            <v>66</v>
          </cell>
          <cell r="R168">
            <v>66</v>
          </cell>
          <cell r="S168">
            <v>10066</v>
          </cell>
          <cell r="T168" t="str">
            <v>Rajatised</v>
          </cell>
          <cell r="U168" t="str">
            <v>Rajatised</v>
          </cell>
          <cell r="W168" t="str">
            <v>Veetrass Metsa ja Peetri tn.</v>
          </cell>
          <cell r="X168" t="str">
            <v>Hooned ja rajatised</v>
          </cell>
          <cell r="Y168" t="str">
            <v>Rajatised1970</v>
          </cell>
        </row>
        <row r="169">
          <cell r="M169">
            <v>0</v>
          </cell>
          <cell r="O169">
            <v>0</v>
          </cell>
          <cell r="P169">
            <v>0</v>
          </cell>
          <cell r="Q169">
            <v>66</v>
          </cell>
          <cell r="R169">
            <v>0</v>
          </cell>
          <cell r="S169">
            <v>0</v>
          </cell>
          <cell r="T169">
            <v>0</v>
          </cell>
          <cell r="U169" t="str">
            <v>Rajatised</v>
          </cell>
          <cell r="W169">
            <v>0</v>
          </cell>
          <cell r="X169">
            <v>0</v>
          </cell>
          <cell r="Y169">
            <v>0</v>
          </cell>
        </row>
        <row r="170">
          <cell r="M170">
            <v>10067</v>
          </cell>
          <cell r="N170">
            <v>22113</v>
          </cell>
          <cell r="O170">
            <v>40</v>
          </cell>
          <cell r="P170">
            <v>1984</v>
          </cell>
          <cell r="Q170">
            <v>67</v>
          </cell>
          <cell r="R170">
            <v>67</v>
          </cell>
          <cell r="S170">
            <v>10067</v>
          </cell>
          <cell r="T170" t="str">
            <v>Rajatised</v>
          </cell>
          <cell r="U170" t="str">
            <v>Rajatised</v>
          </cell>
          <cell r="W170" t="str">
            <v>Veetrass Kase tn.</v>
          </cell>
          <cell r="X170" t="str">
            <v>Hooned ja rajatised</v>
          </cell>
          <cell r="Y170" t="str">
            <v>Rajatised1984</v>
          </cell>
        </row>
        <row r="171">
          <cell r="M171">
            <v>0</v>
          </cell>
          <cell r="O171">
            <v>0</v>
          </cell>
          <cell r="P171">
            <v>0</v>
          </cell>
          <cell r="Q171">
            <v>67</v>
          </cell>
          <cell r="R171">
            <v>0</v>
          </cell>
          <cell r="S171">
            <v>0</v>
          </cell>
          <cell r="T171">
            <v>0</v>
          </cell>
          <cell r="U171" t="str">
            <v>Rajatised</v>
          </cell>
          <cell r="W171">
            <v>0</v>
          </cell>
          <cell r="X171">
            <v>0</v>
          </cell>
          <cell r="Y171">
            <v>0</v>
          </cell>
        </row>
        <row r="172">
          <cell r="M172">
            <v>10068</v>
          </cell>
          <cell r="N172">
            <v>1029</v>
          </cell>
          <cell r="O172">
            <v>40</v>
          </cell>
          <cell r="P172">
            <v>1969</v>
          </cell>
          <cell r="Q172">
            <v>68</v>
          </cell>
          <cell r="R172">
            <v>68</v>
          </cell>
          <cell r="S172">
            <v>10068</v>
          </cell>
          <cell r="T172" t="str">
            <v>Rajatised</v>
          </cell>
          <cell r="U172" t="str">
            <v>Rajatised</v>
          </cell>
          <cell r="W172" t="str">
            <v>Veetrass Kuperj. 68,70</v>
          </cell>
          <cell r="X172" t="str">
            <v>Hooned ja rajatised</v>
          </cell>
          <cell r="Y172" t="str">
            <v>Rajatised1969</v>
          </cell>
        </row>
        <row r="173">
          <cell r="M173">
            <v>0</v>
          </cell>
          <cell r="O173">
            <v>0</v>
          </cell>
          <cell r="P173">
            <v>0</v>
          </cell>
          <cell r="Q173">
            <v>68</v>
          </cell>
          <cell r="R173">
            <v>0</v>
          </cell>
          <cell r="S173">
            <v>0</v>
          </cell>
          <cell r="T173">
            <v>0</v>
          </cell>
          <cell r="U173" t="str">
            <v>Rajatised</v>
          </cell>
          <cell r="W173">
            <v>0</v>
          </cell>
          <cell r="X173">
            <v>0</v>
          </cell>
          <cell r="Y173">
            <v>0</v>
          </cell>
        </row>
        <row r="174">
          <cell r="M174">
            <v>10069</v>
          </cell>
          <cell r="N174">
            <v>25403</v>
          </cell>
          <cell r="O174">
            <v>40</v>
          </cell>
          <cell r="P174">
            <v>1965</v>
          </cell>
          <cell r="Q174">
            <v>69</v>
          </cell>
          <cell r="R174">
            <v>69</v>
          </cell>
          <cell r="S174">
            <v>10069</v>
          </cell>
          <cell r="T174" t="str">
            <v>Rajatised</v>
          </cell>
          <cell r="U174" t="str">
            <v>Rajatised</v>
          </cell>
          <cell r="W174" t="str">
            <v>Veetrass Allika-Maleva</v>
          </cell>
          <cell r="X174" t="str">
            <v>Hooned ja rajatised</v>
          </cell>
          <cell r="Y174" t="str">
            <v>Rajatised1965</v>
          </cell>
        </row>
        <row r="175">
          <cell r="M175">
            <v>0</v>
          </cell>
          <cell r="O175">
            <v>0</v>
          </cell>
          <cell r="P175">
            <v>0</v>
          </cell>
          <cell r="Q175">
            <v>69</v>
          </cell>
          <cell r="R175">
            <v>0</v>
          </cell>
          <cell r="S175">
            <v>0</v>
          </cell>
          <cell r="T175">
            <v>0</v>
          </cell>
          <cell r="U175" t="str">
            <v>Rajatised</v>
          </cell>
          <cell r="W175">
            <v>0</v>
          </cell>
          <cell r="X175">
            <v>0</v>
          </cell>
          <cell r="Y175">
            <v>0</v>
          </cell>
        </row>
        <row r="176">
          <cell r="M176">
            <v>10070</v>
          </cell>
          <cell r="N176">
            <v>4214</v>
          </cell>
          <cell r="O176">
            <v>40</v>
          </cell>
          <cell r="P176">
            <v>1976</v>
          </cell>
          <cell r="Q176">
            <v>70</v>
          </cell>
          <cell r="R176">
            <v>70</v>
          </cell>
          <cell r="S176">
            <v>10070</v>
          </cell>
          <cell r="T176" t="str">
            <v>Rajatised</v>
          </cell>
          <cell r="U176" t="str">
            <v>Rajatised</v>
          </cell>
          <cell r="W176" t="str">
            <v>Veetrass Kesk 3,5</v>
          </cell>
          <cell r="X176" t="str">
            <v>Hooned ja rajatised</v>
          </cell>
          <cell r="Y176" t="str">
            <v>Rajatised1976</v>
          </cell>
        </row>
        <row r="177">
          <cell r="M177">
            <v>0</v>
          </cell>
          <cell r="O177">
            <v>0</v>
          </cell>
          <cell r="P177">
            <v>0</v>
          </cell>
          <cell r="Q177">
            <v>70</v>
          </cell>
          <cell r="R177">
            <v>0</v>
          </cell>
          <cell r="S177">
            <v>0</v>
          </cell>
          <cell r="T177">
            <v>0</v>
          </cell>
          <cell r="U177" t="str">
            <v>Rajatised</v>
          </cell>
          <cell r="W177">
            <v>0</v>
          </cell>
          <cell r="X177">
            <v>0</v>
          </cell>
          <cell r="Y177">
            <v>0</v>
          </cell>
        </row>
        <row r="178">
          <cell r="M178">
            <v>10071</v>
          </cell>
          <cell r="N178">
            <v>8624</v>
          </cell>
          <cell r="O178">
            <v>40</v>
          </cell>
          <cell r="P178">
            <v>1970</v>
          </cell>
          <cell r="Q178">
            <v>71</v>
          </cell>
          <cell r="R178">
            <v>71</v>
          </cell>
          <cell r="S178">
            <v>10071</v>
          </cell>
          <cell r="T178" t="str">
            <v>Rajatised</v>
          </cell>
          <cell r="U178" t="str">
            <v>Rajatised</v>
          </cell>
          <cell r="W178" t="str">
            <v>Veetrass Raja tn.</v>
          </cell>
          <cell r="X178" t="str">
            <v>Hooned ja rajatised</v>
          </cell>
          <cell r="Y178" t="str">
            <v>Rajatised1970</v>
          </cell>
        </row>
        <row r="179">
          <cell r="M179">
            <v>0</v>
          </cell>
          <cell r="O179">
            <v>0</v>
          </cell>
          <cell r="P179">
            <v>0</v>
          </cell>
          <cell r="Q179">
            <v>71</v>
          </cell>
          <cell r="R179">
            <v>0</v>
          </cell>
          <cell r="S179">
            <v>0</v>
          </cell>
          <cell r="T179">
            <v>0</v>
          </cell>
          <cell r="U179" t="str">
            <v>Rajatised</v>
          </cell>
          <cell r="W179">
            <v>0</v>
          </cell>
          <cell r="X179">
            <v>0</v>
          </cell>
          <cell r="Y179">
            <v>0</v>
          </cell>
        </row>
        <row r="180">
          <cell r="M180">
            <v>10072</v>
          </cell>
          <cell r="N180">
            <v>1722</v>
          </cell>
          <cell r="O180">
            <v>40</v>
          </cell>
          <cell r="P180">
            <v>1977</v>
          </cell>
          <cell r="Q180">
            <v>72</v>
          </cell>
          <cell r="R180">
            <v>72</v>
          </cell>
          <cell r="S180">
            <v>10072</v>
          </cell>
          <cell r="T180" t="str">
            <v>Rajatised</v>
          </cell>
          <cell r="U180" t="str">
            <v>Rajatised</v>
          </cell>
          <cell r="W180" t="str">
            <v>Veetrass Kungla tn. I KK</v>
          </cell>
          <cell r="X180" t="str">
            <v>Hooned ja rajatised</v>
          </cell>
          <cell r="Y180" t="str">
            <v>Rajatised1977</v>
          </cell>
        </row>
        <row r="181">
          <cell r="M181">
            <v>0</v>
          </cell>
          <cell r="O181">
            <v>0</v>
          </cell>
          <cell r="P181">
            <v>0</v>
          </cell>
          <cell r="Q181">
            <v>72</v>
          </cell>
          <cell r="R181">
            <v>0</v>
          </cell>
          <cell r="S181">
            <v>0</v>
          </cell>
          <cell r="T181">
            <v>0</v>
          </cell>
          <cell r="U181" t="str">
            <v>Rajatised</v>
          </cell>
          <cell r="W181">
            <v>0</v>
          </cell>
          <cell r="X181">
            <v>0</v>
          </cell>
          <cell r="Y181">
            <v>0</v>
          </cell>
        </row>
        <row r="182">
          <cell r="M182">
            <v>10073</v>
          </cell>
          <cell r="N182">
            <v>2926</v>
          </cell>
          <cell r="O182">
            <v>40</v>
          </cell>
          <cell r="P182">
            <v>1987</v>
          </cell>
          <cell r="Q182">
            <v>73</v>
          </cell>
          <cell r="R182">
            <v>73</v>
          </cell>
          <cell r="S182">
            <v>10073</v>
          </cell>
          <cell r="T182" t="str">
            <v>Rajatised</v>
          </cell>
          <cell r="U182" t="str">
            <v>Rajatised</v>
          </cell>
          <cell r="W182" t="str">
            <v>Veetrass  Lpk."Buratino"</v>
          </cell>
          <cell r="X182" t="str">
            <v>Hooned ja rajatised</v>
          </cell>
          <cell r="Y182" t="str">
            <v>Rajatised1987</v>
          </cell>
        </row>
        <row r="183">
          <cell r="M183">
            <v>0</v>
          </cell>
          <cell r="O183">
            <v>0</v>
          </cell>
          <cell r="P183">
            <v>0</v>
          </cell>
          <cell r="Q183">
            <v>73</v>
          </cell>
          <cell r="R183">
            <v>0</v>
          </cell>
          <cell r="S183">
            <v>0</v>
          </cell>
          <cell r="T183">
            <v>0</v>
          </cell>
          <cell r="U183" t="str">
            <v>Rajatised</v>
          </cell>
          <cell r="W183">
            <v>0</v>
          </cell>
          <cell r="X183">
            <v>0</v>
          </cell>
          <cell r="Y183">
            <v>0</v>
          </cell>
        </row>
        <row r="184">
          <cell r="M184">
            <v>10074</v>
          </cell>
          <cell r="N184">
            <v>8295</v>
          </cell>
          <cell r="O184">
            <v>40</v>
          </cell>
          <cell r="P184">
            <v>1988</v>
          </cell>
          <cell r="Q184">
            <v>74</v>
          </cell>
          <cell r="R184">
            <v>74</v>
          </cell>
          <cell r="S184">
            <v>10074</v>
          </cell>
          <cell r="T184" t="str">
            <v>Rajatised</v>
          </cell>
          <cell r="U184" t="str">
            <v>Rajatised</v>
          </cell>
          <cell r="W184" t="str">
            <v>Veetrass Laatsi tn.</v>
          </cell>
          <cell r="X184" t="str">
            <v>Hooned ja rajatised</v>
          </cell>
          <cell r="Y184" t="str">
            <v>Rajatised1988</v>
          </cell>
        </row>
        <row r="185">
          <cell r="M185">
            <v>0</v>
          </cell>
          <cell r="O185">
            <v>0</v>
          </cell>
          <cell r="P185">
            <v>0</v>
          </cell>
          <cell r="Q185">
            <v>74</v>
          </cell>
          <cell r="R185">
            <v>0</v>
          </cell>
          <cell r="S185">
            <v>0</v>
          </cell>
          <cell r="T185">
            <v>0</v>
          </cell>
          <cell r="U185" t="str">
            <v>Rajatised</v>
          </cell>
          <cell r="W185">
            <v>0</v>
          </cell>
          <cell r="X185">
            <v>0</v>
          </cell>
          <cell r="Y185">
            <v>0</v>
          </cell>
        </row>
        <row r="186">
          <cell r="M186">
            <v>10075</v>
          </cell>
          <cell r="N186">
            <v>229362</v>
          </cell>
          <cell r="O186">
            <v>40</v>
          </cell>
          <cell r="P186">
            <v>1973</v>
          </cell>
          <cell r="Q186">
            <v>75</v>
          </cell>
          <cell r="R186">
            <v>75</v>
          </cell>
          <cell r="S186">
            <v>10075</v>
          </cell>
          <cell r="T186" t="str">
            <v>Rajatised</v>
          </cell>
          <cell r="U186" t="str">
            <v>Rajatised</v>
          </cell>
          <cell r="W186" t="str">
            <v>Kanalisatsioonitrass Pikk tn.</v>
          </cell>
          <cell r="X186" t="str">
            <v>Hooned ja rajatised</v>
          </cell>
          <cell r="Y186" t="str">
            <v>Rajatised1973</v>
          </cell>
        </row>
        <row r="187">
          <cell r="M187">
            <v>0</v>
          </cell>
          <cell r="O187">
            <v>0</v>
          </cell>
          <cell r="P187">
            <v>0</v>
          </cell>
          <cell r="Q187">
            <v>75</v>
          </cell>
          <cell r="R187">
            <v>0</v>
          </cell>
          <cell r="S187">
            <v>0</v>
          </cell>
          <cell r="T187">
            <v>0</v>
          </cell>
          <cell r="U187" t="str">
            <v>Rajatised</v>
          </cell>
          <cell r="W187">
            <v>0</v>
          </cell>
          <cell r="X187">
            <v>0</v>
          </cell>
          <cell r="Y187">
            <v>0</v>
          </cell>
        </row>
        <row r="188">
          <cell r="M188">
            <v>10076</v>
          </cell>
          <cell r="N188">
            <v>41692</v>
          </cell>
          <cell r="O188">
            <v>15</v>
          </cell>
          <cell r="P188">
            <v>1988</v>
          </cell>
          <cell r="Q188">
            <v>76</v>
          </cell>
          <cell r="R188">
            <v>76</v>
          </cell>
          <cell r="S188">
            <v>10076</v>
          </cell>
          <cell r="T188" t="str">
            <v>pumpla</v>
          </cell>
          <cell r="U188" t="str">
            <v>Rajatised</v>
          </cell>
          <cell r="V188" t="str">
            <v>pumpla</v>
          </cell>
          <cell r="W188" t="str">
            <v>Veetrass Pärna pst. puurkaev</v>
          </cell>
          <cell r="X188" t="str">
            <v>Masinad ja seadmed</v>
          </cell>
          <cell r="Y188" t="str">
            <v>pumpla1988</v>
          </cell>
        </row>
        <row r="189">
          <cell r="M189">
            <v>0</v>
          </cell>
          <cell r="O189">
            <v>0</v>
          </cell>
          <cell r="P189">
            <v>0</v>
          </cell>
          <cell r="Q189">
            <v>76</v>
          </cell>
          <cell r="R189">
            <v>0</v>
          </cell>
          <cell r="S189">
            <v>0</v>
          </cell>
          <cell r="T189">
            <v>0</v>
          </cell>
          <cell r="U189" t="str">
            <v>Rajatised</v>
          </cell>
          <cell r="W189">
            <v>0</v>
          </cell>
          <cell r="X189">
            <v>0</v>
          </cell>
          <cell r="Y189">
            <v>0</v>
          </cell>
        </row>
        <row r="190">
          <cell r="M190">
            <v>10077</v>
          </cell>
          <cell r="N190">
            <v>75000</v>
          </cell>
          <cell r="O190">
            <v>15</v>
          </cell>
          <cell r="P190">
            <v>1995</v>
          </cell>
          <cell r="Q190">
            <v>77</v>
          </cell>
          <cell r="R190">
            <v>77</v>
          </cell>
          <cell r="S190">
            <v>10077</v>
          </cell>
          <cell r="T190" t="str">
            <v>pumpla</v>
          </cell>
          <cell r="U190" t="str">
            <v>Rajatised</v>
          </cell>
          <cell r="V190" t="str">
            <v>pumpla</v>
          </cell>
          <cell r="W190" t="str">
            <v>Puurkaev Paju veehaardes nr. 1</v>
          </cell>
          <cell r="X190" t="str">
            <v>Masinad ja seadmed</v>
          </cell>
          <cell r="Y190" t="str">
            <v>pumpla1995</v>
          </cell>
        </row>
        <row r="191">
          <cell r="M191">
            <v>0</v>
          </cell>
          <cell r="O191">
            <v>0</v>
          </cell>
          <cell r="P191">
            <v>0</v>
          </cell>
          <cell r="Q191">
            <v>77</v>
          </cell>
          <cell r="R191">
            <v>0</v>
          </cell>
          <cell r="S191">
            <v>0</v>
          </cell>
          <cell r="T191">
            <v>0</v>
          </cell>
          <cell r="U191" t="str">
            <v>Rajatised</v>
          </cell>
          <cell r="W191">
            <v>0</v>
          </cell>
          <cell r="X191">
            <v>0</v>
          </cell>
          <cell r="Y191">
            <v>0</v>
          </cell>
        </row>
        <row r="192">
          <cell r="M192">
            <v>10078</v>
          </cell>
          <cell r="N192">
            <v>75000</v>
          </cell>
          <cell r="O192">
            <v>15</v>
          </cell>
          <cell r="P192">
            <v>1995</v>
          </cell>
          <cell r="Q192">
            <v>78</v>
          </cell>
          <cell r="R192">
            <v>78</v>
          </cell>
          <cell r="S192">
            <v>10078</v>
          </cell>
          <cell r="T192" t="str">
            <v>pumpla</v>
          </cell>
          <cell r="U192" t="str">
            <v>Rajatised</v>
          </cell>
          <cell r="V192" t="str">
            <v>pumpla</v>
          </cell>
          <cell r="W192" t="str">
            <v>Puurkaev Paju veerhaardes nr. 2</v>
          </cell>
          <cell r="X192" t="str">
            <v>Masinad ja seadmed</v>
          </cell>
          <cell r="Y192" t="str">
            <v>pumpla1995</v>
          </cell>
        </row>
        <row r="193">
          <cell r="M193">
            <v>0</v>
          </cell>
          <cell r="O193">
            <v>0</v>
          </cell>
          <cell r="P193">
            <v>0</v>
          </cell>
          <cell r="Q193">
            <v>78</v>
          </cell>
          <cell r="R193">
            <v>0</v>
          </cell>
          <cell r="S193">
            <v>0</v>
          </cell>
          <cell r="T193">
            <v>0</v>
          </cell>
          <cell r="U193" t="str">
            <v>Rajatised</v>
          </cell>
          <cell r="W193">
            <v>0</v>
          </cell>
          <cell r="X193">
            <v>0</v>
          </cell>
          <cell r="Y193">
            <v>0</v>
          </cell>
        </row>
        <row r="194">
          <cell r="M194">
            <v>10079</v>
          </cell>
          <cell r="N194">
            <v>75000</v>
          </cell>
          <cell r="O194">
            <v>15</v>
          </cell>
          <cell r="P194">
            <v>1995</v>
          </cell>
          <cell r="Q194">
            <v>79</v>
          </cell>
          <cell r="R194">
            <v>79</v>
          </cell>
          <cell r="S194">
            <v>10079</v>
          </cell>
          <cell r="T194" t="str">
            <v>pumpla</v>
          </cell>
          <cell r="U194" t="str">
            <v>Rajatised</v>
          </cell>
          <cell r="V194" t="str">
            <v>pumpla</v>
          </cell>
          <cell r="W194" t="str">
            <v>Puurkaev Paju veehaardes nr. 3</v>
          </cell>
          <cell r="X194" t="str">
            <v>Masinad ja seadmed</v>
          </cell>
          <cell r="Y194" t="str">
            <v>pumpla1995</v>
          </cell>
        </row>
        <row r="195">
          <cell r="M195">
            <v>0</v>
          </cell>
          <cell r="O195">
            <v>0</v>
          </cell>
          <cell r="P195">
            <v>0</v>
          </cell>
          <cell r="Q195">
            <v>79</v>
          </cell>
          <cell r="R195">
            <v>0</v>
          </cell>
          <cell r="S195">
            <v>0</v>
          </cell>
          <cell r="T195">
            <v>0</v>
          </cell>
          <cell r="U195" t="str">
            <v>Rajatised</v>
          </cell>
          <cell r="W195">
            <v>0</v>
          </cell>
          <cell r="X195">
            <v>0</v>
          </cell>
          <cell r="Y195">
            <v>0</v>
          </cell>
        </row>
        <row r="196">
          <cell r="M196">
            <v>10080</v>
          </cell>
          <cell r="N196">
            <v>58330</v>
          </cell>
          <cell r="O196">
            <v>40</v>
          </cell>
          <cell r="P196">
            <v>1997</v>
          </cell>
          <cell r="Q196">
            <v>80</v>
          </cell>
          <cell r="R196">
            <v>80</v>
          </cell>
          <cell r="S196">
            <v>10080</v>
          </cell>
          <cell r="T196" t="str">
            <v>Rajatised</v>
          </cell>
          <cell r="U196" t="str">
            <v>Rajatised</v>
          </cell>
          <cell r="W196" t="str">
            <v>Allika tn. veetrass Valgas</v>
          </cell>
          <cell r="X196" t="str">
            <v>Hooned ja rajatised</v>
          </cell>
          <cell r="Y196" t="str">
            <v>Rajatised1997</v>
          </cell>
        </row>
        <row r="197">
          <cell r="M197">
            <v>0</v>
          </cell>
          <cell r="O197">
            <v>0</v>
          </cell>
          <cell r="P197">
            <v>0</v>
          </cell>
          <cell r="Q197">
            <v>80</v>
          </cell>
          <cell r="R197">
            <v>0</v>
          </cell>
          <cell r="S197">
            <v>0</v>
          </cell>
          <cell r="T197">
            <v>0</v>
          </cell>
          <cell r="U197" t="str">
            <v>Rajatised</v>
          </cell>
          <cell r="W197">
            <v>0</v>
          </cell>
          <cell r="X197">
            <v>0</v>
          </cell>
          <cell r="Y197">
            <v>0</v>
          </cell>
        </row>
        <row r="198">
          <cell r="M198">
            <v>10081</v>
          </cell>
          <cell r="N198">
            <v>349000</v>
          </cell>
          <cell r="O198">
            <v>40</v>
          </cell>
          <cell r="P198">
            <v>1998</v>
          </cell>
          <cell r="Q198">
            <v>81</v>
          </cell>
          <cell r="R198">
            <v>81</v>
          </cell>
          <cell r="S198">
            <v>10081</v>
          </cell>
          <cell r="T198" t="str">
            <v>Rajatised</v>
          </cell>
          <cell r="U198" t="str">
            <v>Rajatised</v>
          </cell>
          <cell r="W198" t="str">
            <v>Kan. trassid Uus ja Sepa tn.</v>
          </cell>
          <cell r="X198" t="str">
            <v>Hooned ja rajatised</v>
          </cell>
          <cell r="Y198" t="str">
            <v>Rajatised1998</v>
          </cell>
        </row>
        <row r="199">
          <cell r="M199">
            <v>0</v>
          </cell>
          <cell r="O199">
            <v>0</v>
          </cell>
          <cell r="P199">
            <v>0</v>
          </cell>
          <cell r="Q199">
            <v>81</v>
          </cell>
          <cell r="R199">
            <v>0</v>
          </cell>
          <cell r="S199">
            <v>0</v>
          </cell>
          <cell r="T199">
            <v>0</v>
          </cell>
          <cell r="U199" t="str">
            <v>Rajatised</v>
          </cell>
          <cell r="W199">
            <v>0</v>
          </cell>
          <cell r="X199">
            <v>0</v>
          </cell>
          <cell r="Y199">
            <v>0</v>
          </cell>
        </row>
        <row r="200">
          <cell r="M200">
            <v>10082</v>
          </cell>
          <cell r="N200">
            <v>165959</v>
          </cell>
          <cell r="O200">
            <v>40</v>
          </cell>
          <cell r="P200">
            <v>1998</v>
          </cell>
          <cell r="Q200">
            <v>82</v>
          </cell>
          <cell r="R200">
            <v>82</v>
          </cell>
          <cell r="S200">
            <v>10082</v>
          </cell>
          <cell r="T200" t="str">
            <v>Rajatised</v>
          </cell>
          <cell r="U200" t="str">
            <v>Rajatised</v>
          </cell>
          <cell r="W200" t="str">
            <v>Elamukv.nr.35 kanalisatsioon Valga</v>
          </cell>
          <cell r="X200" t="str">
            <v>Hooned ja rajatised</v>
          </cell>
          <cell r="Y200" t="str">
            <v>Rajatised1998</v>
          </cell>
        </row>
        <row r="201">
          <cell r="M201">
            <v>0</v>
          </cell>
          <cell r="O201">
            <v>0</v>
          </cell>
          <cell r="P201">
            <v>0</v>
          </cell>
          <cell r="Q201">
            <v>82</v>
          </cell>
          <cell r="R201">
            <v>0</v>
          </cell>
          <cell r="S201">
            <v>0</v>
          </cell>
          <cell r="T201">
            <v>0</v>
          </cell>
          <cell r="U201" t="str">
            <v>Rajatised</v>
          </cell>
          <cell r="W201">
            <v>0</v>
          </cell>
          <cell r="X201">
            <v>0</v>
          </cell>
          <cell r="Y201">
            <v>0</v>
          </cell>
        </row>
        <row r="202">
          <cell r="M202">
            <v>10083</v>
          </cell>
          <cell r="N202">
            <v>203343</v>
          </cell>
          <cell r="O202">
            <v>40</v>
          </cell>
          <cell r="P202">
            <v>1998</v>
          </cell>
          <cell r="Q202">
            <v>83</v>
          </cell>
          <cell r="R202">
            <v>83</v>
          </cell>
          <cell r="S202">
            <v>10083</v>
          </cell>
          <cell r="T202" t="str">
            <v>Rajatised</v>
          </cell>
          <cell r="U202" t="str">
            <v>Rajatised</v>
          </cell>
          <cell r="W202" t="str">
            <v>Elamukv.nr.35 välisveevõrk Valga</v>
          </cell>
          <cell r="X202" t="str">
            <v>Hooned ja rajatised</v>
          </cell>
          <cell r="Y202" t="str">
            <v>Rajatised1998</v>
          </cell>
        </row>
        <row r="203">
          <cell r="M203">
            <v>0</v>
          </cell>
          <cell r="O203">
            <v>0</v>
          </cell>
          <cell r="P203">
            <v>0</v>
          </cell>
          <cell r="Q203">
            <v>83</v>
          </cell>
          <cell r="R203">
            <v>0</v>
          </cell>
          <cell r="S203">
            <v>0</v>
          </cell>
          <cell r="T203">
            <v>0</v>
          </cell>
          <cell r="U203" t="str">
            <v>Rajatised</v>
          </cell>
          <cell r="W203">
            <v>0</v>
          </cell>
          <cell r="X203">
            <v>0</v>
          </cell>
          <cell r="Y203">
            <v>0</v>
          </cell>
        </row>
        <row r="204">
          <cell r="M204">
            <v>10084</v>
          </cell>
          <cell r="N204">
            <v>39864</v>
          </cell>
          <cell r="O204">
            <v>40</v>
          </cell>
          <cell r="P204">
            <v>1998</v>
          </cell>
          <cell r="Q204">
            <v>84</v>
          </cell>
          <cell r="R204">
            <v>84</v>
          </cell>
          <cell r="S204">
            <v>10084</v>
          </cell>
          <cell r="T204" t="str">
            <v>Rajatised</v>
          </cell>
          <cell r="U204" t="str">
            <v>Rajatised</v>
          </cell>
          <cell r="W204" t="str">
            <v>Peetri tn. veetrass</v>
          </cell>
          <cell r="X204" t="str">
            <v>Hooned ja rajatised</v>
          </cell>
          <cell r="Y204" t="str">
            <v>Rajatised1998</v>
          </cell>
        </row>
        <row r="205">
          <cell r="M205">
            <v>0</v>
          </cell>
          <cell r="O205">
            <v>0</v>
          </cell>
          <cell r="P205">
            <v>0</v>
          </cell>
          <cell r="Q205">
            <v>84</v>
          </cell>
          <cell r="R205">
            <v>0</v>
          </cell>
          <cell r="S205">
            <v>0</v>
          </cell>
          <cell r="T205">
            <v>0</v>
          </cell>
          <cell r="U205" t="str">
            <v>Rajatised</v>
          </cell>
          <cell r="W205">
            <v>0</v>
          </cell>
          <cell r="X205">
            <v>0</v>
          </cell>
          <cell r="Y205">
            <v>0</v>
          </cell>
        </row>
        <row r="206">
          <cell r="M206">
            <v>10085</v>
          </cell>
          <cell r="N206">
            <v>199117</v>
          </cell>
          <cell r="O206">
            <v>40</v>
          </cell>
          <cell r="P206">
            <v>1998</v>
          </cell>
          <cell r="Q206">
            <v>85</v>
          </cell>
          <cell r="R206">
            <v>85</v>
          </cell>
          <cell r="S206">
            <v>10085</v>
          </cell>
          <cell r="T206" t="str">
            <v>Rajatised</v>
          </cell>
          <cell r="U206" t="str">
            <v>Rajatised</v>
          </cell>
          <cell r="W206" t="str">
            <v>Peetri tn. kanal. trass</v>
          </cell>
          <cell r="X206" t="str">
            <v>Hooned ja rajatised</v>
          </cell>
          <cell r="Y206" t="str">
            <v>Rajatised1998</v>
          </cell>
        </row>
        <row r="207">
          <cell r="M207">
            <v>0</v>
          </cell>
          <cell r="O207">
            <v>0</v>
          </cell>
          <cell r="P207">
            <v>0</v>
          </cell>
          <cell r="Q207">
            <v>85</v>
          </cell>
          <cell r="R207">
            <v>0</v>
          </cell>
          <cell r="S207">
            <v>0</v>
          </cell>
          <cell r="T207">
            <v>0</v>
          </cell>
          <cell r="U207" t="str">
            <v>Rajatised</v>
          </cell>
          <cell r="W207">
            <v>0</v>
          </cell>
          <cell r="X207">
            <v>0</v>
          </cell>
          <cell r="Y207">
            <v>0</v>
          </cell>
        </row>
        <row r="208">
          <cell r="M208">
            <v>10086</v>
          </cell>
          <cell r="N208">
            <v>3744405</v>
          </cell>
          <cell r="O208">
            <v>40</v>
          </cell>
          <cell r="P208">
            <v>1998</v>
          </cell>
          <cell r="Q208">
            <v>86</v>
          </cell>
          <cell r="R208">
            <v>86</v>
          </cell>
          <cell r="S208">
            <v>10086</v>
          </cell>
          <cell r="T208" t="str">
            <v>Rajatised</v>
          </cell>
          <cell r="U208" t="str">
            <v>Rajatised</v>
          </cell>
          <cell r="W208" t="str">
            <v>Kanalisatsiooni survetrass Peerti18</v>
          </cell>
          <cell r="X208" t="str">
            <v>Hooned ja rajatised</v>
          </cell>
          <cell r="Y208" t="str">
            <v>Rajatised1998</v>
          </cell>
        </row>
        <row r="209">
          <cell r="M209">
            <v>0</v>
          </cell>
          <cell r="O209">
            <v>0</v>
          </cell>
          <cell r="P209">
            <v>0</v>
          </cell>
          <cell r="Q209">
            <v>86</v>
          </cell>
          <cell r="R209">
            <v>0</v>
          </cell>
          <cell r="S209">
            <v>0</v>
          </cell>
          <cell r="T209">
            <v>0</v>
          </cell>
          <cell r="U209" t="str">
            <v>Rajatised</v>
          </cell>
          <cell r="W209">
            <v>0</v>
          </cell>
          <cell r="X209">
            <v>0</v>
          </cell>
          <cell r="Y209">
            <v>0</v>
          </cell>
        </row>
        <row r="210">
          <cell r="M210">
            <v>10087</v>
          </cell>
          <cell r="N210">
            <v>353061</v>
          </cell>
          <cell r="O210">
            <v>15</v>
          </cell>
          <cell r="P210">
            <v>1998</v>
          </cell>
          <cell r="Q210">
            <v>87</v>
          </cell>
          <cell r="R210">
            <v>87</v>
          </cell>
          <cell r="S210">
            <v>10087</v>
          </cell>
          <cell r="T210" t="str">
            <v>pumpla</v>
          </cell>
          <cell r="U210" t="str">
            <v>Rajatised</v>
          </cell>
          <cell r="V210" t="str">
            <v>pumpla</v>
          </cell>
          <cell r="W210" t="str">
            <v>Kanal. peapumpla ülevoolukollektor</v>
          </cell>
          <cell r="X210" t="str">
            <v>Masinad ja seadmed</v>
          </cell>
          <cell r="Y210" t="str">
            <v>pumpla1998</v>
          </cell>
        </row>
        <row r="211">
          <cell r="M211">
            <v>0</v>
          </cell>
          <cell r="O211">
            <v>0</v>
          </cell>
          <cell r="P211">
            <v>0</v>
          </cell>
          <cell r="Q211">
            <v>87</v>
          </cell>
          <cell r="R211">
            <v>0</v>
          </cell>
          <cell r="S211">
            <v>0</v>
          </cell>
          <cell r="T211">
            <v>0</v>
          </cell>
          <cell r="U211" t="str">
            <v>Rajatised</v>
          </cell>
          <cell r="W211">
            <v>0</v>
          </cell>
          <cell r="X211">
            <v>0</v>
          </cell>
          <cell r="Y211">
            <v>0</v>
          </cell>
        </row>
        <row r="212">
          <cell r="M212">
            <v>10088</v>
          </cell>
          <cell r="N212">
            <v>154831</v>
          </cell>
          <cell r="O212">
            <v>40</v>
          </cell>
          <cell r="P212">
            <v>1999</v>
          </cell>
          <cell r="Q212">
            <v>88</v>
          </cell>
          <cell r="R212">
            <v>88</v>
          </cell>
          <cell r="S212">
            <v>10088</v>
          </cell>
          <cell r="T212" t="str">
            <v>Rajatised</v>
          </cell>
          <cell r="U212" t="str">
            <v>Rajatised</v>
          </cell>
          <cell r="W212" t="str">
            <v>Aia tn. kanal. trass</v>
          </cell>
          <cell r="X212" t="str">
            <v>Hooned ja rajatised</v>
          </cell>
          <cell r="Y212" t="str">
            <v>Rajatised1999</v>
          </cell>
        </row>
        <row r="213">
          <cell r="M213">
            <v>0</v>
          </cell>
          <cell r="O213">
            <v>0</v>
          </cell>
          <cell r="P213">
            <v>0</v>
          </cell>
          <cell r="Q213">
            <v>88</v>
          </cell>
          <cell r="R213">
            <v>0</v>
          </cell>
          <cell r="S213">
            <v>0</v>
          </cell>
          <cell r="T213">
            <v>0</v>
          </cell>
          <cell r="U213" t="str">
            <v>Rajatised</v>
          </cell>
          <cell r="W213">
            <v>0</v>
          </cell>
          <cell r="X213">
            <v>0</v>
          </cell>
          <cell r="Y213">
            <v>0</v>
          </cell>
        </row>
        <row r="214">
          <cell r="M214">
            <v>10089</v>
          </cell>
          <cell r="N214">
            <v>6394561</v>
          </cell>
          <cell r="O214">
            <v>15</v>
          </cell>
          <cell r="P214">
            <v>1999</v>
          </cell>
          <cell r="Q214">
            <v>89</v>
          </cell>
          <cell r="R214">
            <v>89</v>
          </cell>
          <cell r="S214">
            <v>10089</v>
          </cell>
          <cell r="T214" t="str">
            <v>pumpla</v>
          </cell>
          <cell r="U214" t="str">
            <v>Rajatised</v>
          </cell>
          <cell r="V214" t="str">
            <v>pumpla</v>
          </cell>
          <cell r="W214" t="str">
            <v>Paju veehaare koos pumbajaamadega</v>
          </cell>
          <cell r="X214" t="str">
            <v>Masinad ja seadmed</v>
          </cell>
          <cell r="Y214" t="str">
            <v>pumpla1999</v>
          </cell>
        </row>
        <row r="215">
          <cell r="M215">
            <v>0</v>
          </cell>
          <cell r="O215">
            <v>0</v>
          </cell>
          <cell r="P215">
            <v>0</v>
          </cell>
          <cell r="Q215">
            <v>89</v>
          </cell>
          <cell r="R215">
            <v>0</v>
          </cell>
          <cell r="S215">
            <v>0</v>
          </cell>
          <cell r="T215">
            <v>0</v>
          </cell>
          <cell r="U215" t="str">
            <v>Rajatised</v>
          </cell>
          <cell r="W215">
            <v>0</v>
          </cell>
          <cell r="X215">
            <v>0</v>
          </cell>
          <cell r="Y215">
            <v>0</v>
          </cell>
        </row>
        <row r="216">
          <cell r="M216">
            <v>10090</v>
          </cell>
          <cell r="N216">
            <v>830792</v>
          </cell>
          <cell r="O216">
            <v>40</v>
          </cell>
          <cell r="P216">
            <v>1999</v>
          </cell>
          <cell r="Q216">
            <v>90</v>
          </cell>
          <cell r="R216">
            <v>90</v>
          </cell>
          <cell r="S216">
            <v>10090</v>
          </cell>
          <cell r="T216" t="str">
            <v>Rajatised</v>
          </cell>
          <cell r="U216" t="str">
            <v>Rajatised</v>
          </cell>
          <cell r="W216" t="str">
            <v>Võru tn. veetrass</v>
          </cell>
          <cell r="X216" t="str">
            <v>Hooned ja rajatised</v>
          </cell>
          <cell r="Y216" t="str">
            <v>Rajatised1999</v>
          </cell>
        </row>
        <row r="217">
          <cell r="M217">
            <v>0</v>
          </cell>
          <cell r="O217">
            <v>0</v>
          </cell>
          <cell r="P217">
            <v>0</v>
          </cell>
          <cell r="Q217">
            <v>90</v>
          </cell>
          <cell r="R217">
            <v>0</v>
          </cell>
          <cell r="S217">
            <v>0</v>
          </cell>
          <cell r="T217">
            <v>0</v>
          </cell>
          <cell r="U217" t="str">
            <v>Rajatised</v>
          </cell>
          <cell r="W217">
            <v>0</v>
          </cell>
          <cell r="X217">
            <v>0</v>
          </cell>
          <cell r="Y217">
            <v>0</v>
          </cell>
        </row>
        <row r="218">
          <cell r="M218">
            <v>10091</v>
          </cell>
          <cell r="N218">
            <v>543120</v>
          </cell>
          <cell r="O218">
            <v>40</v>
          </cell>
          <cell r="P218">
            <v>1999</v>
          </cell>
          <cell r="Q218">
            <v>91</v>
          </cell>
          <cell r="R218">
            <v>91</v>
          </cell>
          <cell r="S218">
            <v>10091</v>
          </cell>
          <cell r="T218" t="str">
            <v>Rajatised</v>
          </cell>
          <cell r="U218" t="str">
            <v>Rajatised</v>
          </cell>
          <cell r="W218" t="str">
            <v>Võru tn. kanal. trass (Veski-Võru )</v>
          </cell>
          <cell r="X218" t="str">
            <v>Hooned ja rajatised</v>
          </cell>
          <cell r="Y218" t="str">
            <v>Rajatised1999</v>
          </cell>
        </row>
        <row r="219">
          <cell r="M219">
            <v>0</v>
          </cell>
          <cell r="O219">
            <v>0</v>
          </cell>
          <cell r="P219">
            <v>0</v>
          </cell>
          <cell r="Q219">
            <v>91</v>
          </cell>
          <cell r="R219">
            <v>0</v>
          </cell>
          <cell r="S219">
            <v>0</v>
          </cell>
          <cell r="T219">
            <v>0</v>
          </cell>
          <cell r="U219" t="str">
            <v>Rajatised</v>
          </cell>
          <cell r="W219">
            <v>0</v>
          </cell>
          <cell r="X219">
            <v>0</v>
          </cell>
          <cell r="Y219">
            <v>0</v>
          </cell>
        </row>
        <row r="220">
          <cell r="M220">
            <v>10092</v>
          </cell>
          <cell r="N220">
            <v>119426</v>
          </cell>
          <cell r="O220">
            <v>40</v>
          </cell>
          <cell r="P220">
            <v>1999</v>
          </cell>
          <cell r="Q220">
            <v>92</v>
          </cell>
          <cell r="R220">
            <v>92</v>
          </cell>
          <cell r="S220">
            <v>10092</v>
          </cell>
          <cell r="T220" t="str">
            <v>Rajatised</v>
          </cell>
          <cell r="U220" t="str">
            <v>Rajatised</v>
          </cell>
          <cell r="W220" t="str">
            <v>Võru tn. sadevete trass(Veski-Aasa)</v>
          </cell>
          <cell r="X220" t="str">
            <v>Hooned ja rajatised</v>
          </cell>
          <cell r="Y220" t="str">
            <v>Rajatised1999</v>
          </cell>
        </row>
        <row r="221">
          <cell r="M221">
            <v>0</v>
          </cell>
          <cell r="O221">
            <v>0</v>
          </cell>
          <cell r="P221">
            <v>0</v>
          </cell>
          <cell r="Q221">
            <v>92</v>
          </cell>
          <cell r="R221">
            <v>0</v>
          </cell>
          <cell r="S221">
            <v>0</v>
          </cell>
          <cell r="T221">
            <v>0</v>
          </cell>
          <cell r="U221" t="str">
            <v>Rajatised</v>
          </cell>
          <cell r="W221">
            <v>0</v>
          </cell>
          <cell r="X221">
            <v>0</v>
          </cell>
          <cell r="Y221">
            <v>0</v>
          </cell>
        </row>
        <row r="222">
          <cell r="M222">
            <v>10093</v>
          </cell>
          <cell r="N222">
            <v>0</v>
          </cell>
          <cell r="O222">
            <v>40</v>
          </cell>
          <cell r="P222">
            <v>1999</v>
          </cell>
          <cell r="Q222">
            <v>93</v>
          </cell>
          <cell r="R222">
            <v>93</v>
          </cell>
          <cell r="S222">
            <v>10093</v>
          </cell>
          <cell r="T222" t="str">
            <v>Rajatised</v>
          </cell>
          <cell r="U222" t="str">
            <v>Rajatised</v>
          </cell>
          <cell r="W222" t="str">
            <v>Aasa tn. sadevete trass- tiigid</v>
          </cell>
          <cell r="X222" t="str">
            <v>Hooned ja rajatised</v>
          </cell>
          <cell r="Y222" t="str">
            <v>Rajatised1999</v>
          </cell>
        </row>
        <row r="223">
          <cell r="M223">
            <v>0</v>
          </cell>
          <cell r="O223">
            <v>0</v>
          </cell>
          <cell r="P223">
            <v>0</v>
          </cell>
          <cell r="Q223">
            <v>93</v>
          </cell>
          <cell r="R223">
            <v>0</v>
          </cell>
          <cell r="S223">
            <v>0</v>
          </cell>
          <cell r="T223">
            <v>0</v>
          </cell>
          <cell r="U223" t="str">
            <v>Rajatised</v>
          </cell>
          <cell r="W223">
            <v>0</v>
          </cell>
          <cell r="X223">
            <v>0</v>
          </cell>
          <cell r="Y223">
            <v>0</v>
          </cell>
        </row>
        <row r="224">
          <cell r="M224">
            <v>10094</v>
          </cell>
          <cell r="N224">
            <v>0</v>
          </cell>
          <cell r="O224">
            <v>40</v>
          </cell>
          <cell r="P224">
            <v>1999</v>
          </cell>
          <cell r="Q224">
            <v>94</v>
          </cell>
          <cell r="R224">
            <v>94</v>
          </cell>
          <cell r="S224">
            <v>10094</v>
          </cell>
          <cell r="T224" t="str">
            <v>Rajatised</v>
          </cell>
          <cell r="U224" t="str">
            <v>Rajatised</v>
          </cell>
          <cell r="W224" t="str">
            <v>Valga Paisjärv</v>
          </cell>
          <cell r="X224" t="str">
            <v>Hooned ja rajatised</v>
          </cell>
          <cell r="Y224" t="str">
            <v>Rajatised1999</v>
          </cell>
        </row>
        <row r="225">
          <cell r="M225">
            <v>0</v>
          </cell>
          <cell r="O225">
            <v>0</v>
          </cell>
          <cell r="P225">
            <v>0</v>
          </cell>
          <cell r="Q225">
            <v>94</v>
          </cell>
          <cell r="R225">
            <v>0</v>
          </cell>
          <cell r="S225">
            <v>0</v>
          </cell>
          <cell r="T225">
            <v>0</v>
          </cell>
          <cell r="U225" t="str">
            <v>Rajatised</v>
          </cell>
          <cell r="W225">
            <v>0</v>
          </cell>
          <cell r="X225">
            <v>0</v>
          </cell>
          <cell r="Y225">
            <v>0</v>
          </cell>
        </row>
        <row r="226">
          <cell r="M226">
            <v>10095</v>
          </cell>
          <cell r="N226">
            <v>1694811</v>
          </cell>
          <cell r="O226">
            <v>40</v>
          </cell>
          <cell r="P226">
            <v>2007</v>
          </cell>
          <cell r="Q226">
            <v>95</v>
          </cell>
          <cell r="R226">
            <v>95</v>
          </cell>
          <cell r="S226">
            <v>10095</v>
          </cell>
          <cell r="T226" t="str">
            <v>Rajatised</v>
          </cell>
          <cell r="U226" t="str">
            <v>Rajatised</v>
          </cell>
          <cell r="W226">
            <v>0</v>
          </cell>
          <cell r="X226" t="str">
            <v>Hooned ja rajatised</v>
          </cell>
          <cell r="Y226" t="str">
            <v>Rajatised2007</v>
          </cell>
        </row>
        <row r="227">
          <cell r="M227">
            <v>0</v>
          </cell>
          <cell r="O227">
            <v>0</v>
          </cell>
          <cell r="P227">
            <v>0</v>
          </cell>
          <cell r="Q227">
            <v>95</v>
          </cell>
          <cell r="R227">
            <v>0</v>
          </cell>
          <cell r="S227">
            <v>0</v>
          </cell>
          <cell r="T227">
            <v>0</v>
          </cell>
          <cell r="U227" t="str">
            <v>Rajatised</v>
          </cell>
          <cell r="W227">
            <v>0</v>
          </cell>
          <cell r="X227">
            <v>0</v>
          </cell>
          <cell r="Y227">
            <v>0</v>
          </cell>
        </row>
        <row r="228">
          <cell r="M228">
            <v>0</v>
          </cell>
          <cell r="O228">
            <v>0</v>
          </cell>
          <cell r="P228">
            <v>0</v>
          </cell>
          <cell r="Q228">
            <v>95</v>
          </cell>
          <cell r="R228">
            <v>0</v>
          </cell>
          <cell r="S228">
            <v>0</v>
          </cell>
          <cell r="T228">
            <v>0</v>
          </cell>
          <cell r="U228" t="str">
            <v>Rajatised</v>
          </cell>
          <cell r="W228">
            <v>0</v>
          </cell>
          <cell r="X228">
            <v>0</v>
          </cell>
          <cell r="Y228">
            <v>0</v>
          </cell>
        </row>
        <row r="229">
          <cell r="M229">
            <v>10096</v>
          </cell>
          <cell r="N229">
            <v>0</v>
          </cell>
          <cell r="O229">
            <v>40</v>
          </cell>
          <cell r="P229">
            <v>1999</v>
          </cell>
          <cell r="Q229">
            <v>96</v>
          </cell>
          <cell r="R229">
            <v>96</v>
          </cell>
          <cell r="S229">
            <v>10096</v>
          </cell>
          <cell r="T229" t="str">
            <v>Rajatised</v>
          </cell>
          <cell r="U229" t="str">
            <v>Rajatised</v>
          </cell>
          <cell r="W229" t="str">
            <v>Valga sadevete kollektor</v>
          </cell>
          <cell r="X229" t="str">
            <v>Hooned ja rajatised</v>
          </cell>
          <cell r="Y229" t="str">
            <v>Rajatised1999</v>
          </cell>
        </row>
        <row r="230">
          <cell r="M230">
            <v>0</v>
          </cell>
          <cell r="O230">
            <v>0</v>
          </cell>
          <cell r="P230">
            <v>0</v>
          </cell>
          <cell r="Q230">
            <v>96</v>
          </cell>
          <cell r="R230">
            <v>0</v>
          </cell>
          <cell r="S230">
            <v>0</v>
          </cell>
          <cell r="T230">
            <v>0</v>
          </cell>
          <cell r="U230" t="str">
            <v>Rajatised</v>
          </cell>
          <cell r="W230">
            <v>0</v>
          </cell>
          <cell r="X230">
            <v>0</v>
          </cell>
          <cell r="Y230">
            <v>0</v>
          </cell>
        </row>
        <row r="231">
          <cell r="M231">
            <v>10097</v>
          </cell>
          <cell r="N231">
            <v>0</v>
          </cell>
          <cell r="O231">
            <v>40</v>
          </cell>
          <cell r="P231">
            <v>1999</v>
          </cell>
          <cell r="Q231">
            <v>97</v>
          </cell>
          <cell r="R231">
            <v>97</v>
          </cell>
          <cell r="S231">
            <v>10097</v>
          </cell>
          <cell r="T231" t="str">
            <v>Rajatised</v>
          </cell>
          <cell r="U231" t="str">
            <v>Rajatised</v>
          </cell>
          <cell r="W231" t="str">
            <v>Allika tn. kanalisatsioonitrass</v>
          </cell>
          <cell r="X231" t="str">
            <v>Hooned ja rajatised</v>
          </cell>
          <cell r="Y231" t="str">
            <v>Rajatised1999</v>
          </cell>
        </row>
        <row r="232">
          <cell r="M232">
            <v>0</v>
          </cell>
          <cell r="O232">
            <v>0</v>
          </cell>
          <cell r="P232">
            <v>0</v>
          </cell>
          <cell r="Q232">
            <v>97</v>
          </cell>
          <cell r="R232">
            <v>0</v>
          </cell>
          <cell r="S232">
            <v>0</v>
          </cell>
          <cell r="T232">
            <v>0</v>
          </cell>
          <cell r="U232" t="str">
            <v>Rajatised</v>
          </cell>
          <cell r="W232">
            <v>0</v>
          </cell>
          <cell r="X232">
            <v>0</v>
          </cell>
          <cell r="Y232">
            <v>0</v>
          </cell>
        </row>
        <row r="233">
          <cell r="M233">
            <v>10098</v>
          </cell>
          <cell r="N233">
            <v>0</v>
          </cell>
          <cell r="O233">
            <v>40</v>
          </cell>
          <cell r="P233">
            <v>1999</v>
          </cell>
          <cell r="Q233">
            <v>98</v>
          </cell>
          <cell r="R233">
            <v>98</v>
          </cell>
          <cell r="S233">
            <v>10098</v>
          </cell>
          <cell r="T233" t="str">
            <v>Rajatised</v>
          </cell>
          <cell r="U233" t="str">
            <v>Rajatised</v>
          </cell>
          <cell r="W233" t="str">
            <v>Raudteejaama sadevete kanal.trass</v>
          </cell>
          <cell r="X233" t="str">
            <v>Hooned ja rajatised</v>
          </cell>
          <cell r="Y233" t="str">
            <v>Rajatised1999</v>
          </cell>
        </row>
        <row r="234">
          <cell r="M234">
            <v>0</v>
          </cell>
          <cell r="O234">
            <v>0</v>
          </cell>
          <cell r="P234">
            <v>0</v>
          </cell>
          <cell r="Q234">
            <v>98</v>
          </cell>
          <cell r="R234">
            <v>0</v>
          </cell>
          <cell r="S234">
            <v>0</v>
          </cell>
          <cell r="T234">
            <v>0</v>
          </cell>
          <cell r="U234" t="str">
            <v>Rajatised</v>
          </cell>
          <cell r="W234">
            <v>0</v>
          </cell>
          <cell r="X234">
            <v>0</v>
          </cell>
          <cell r="Y234">
            <v>0</v>
          </cell>
        </row>
        <row r="235">
          <cell r="M235">
            <v>10099</v>
          </cell>
          <cell r="N235">
            <v>0</v>
          </cell>
          <cell r="O235">
            <v>40</v>
          </cell>
          <cell r="P235">
            <v>1999</v>
          </cell>
          <cell r="Q235">
            <v>99</v>
          </cell>
          <cell r="R235">
            <v>99</v>
          </cell>
          <cell r="S235">
            <v>10099</v>
          </cell>
          <cell r="T235" t="str">
            <v>Rajatised</v>
          </cell>
          <cell r="U235" t="str">
            <v>Rajatised</v>
          </cell>
          <cell r="W235" t="str">
            <v>35. elamukvartali kanal.trass</v>
          </cell>
          <cell r="X235" t="str">
            <v>Hooned ja rajatised</v>
          </cell>
          <cell r="Y235" t="str">
            <v>Rajatised1999</v>
          </cell>
        </row>
        <row r="236">
          <cell r="M236">
            <v>0</v>
          </cell>
          <cell r="O236">
            <v>0</v>
          </cell>
          <cell r="P236">
            <v>0</v>
          </cell>
          <cell r="Q236">
            <v>99</v>
          </cell>
          <cell r="R236">
            <v>0</v>
          </cell>
          <cell r="S236">
            <v>0</v>
          </cell>
          <cell r="T236">
            <v>0</v>
          </cell>
          <cell r="U236" t="str">
            <v>Rajatised</v>
          </cell>
          <cell r="W236">
            <v>0</v>
          </cell>
          <cell r="X236">
            <v>0</v>
          </cell>
          <cell r="Y236">
            <v>0</v>
          </cell>
        </row>
        <row r="237">
          <cell r="M237">
            <v>10100</v>
          </cell>
          <cell r="N237">
            <v>0</v>
          </cell>
          <cell r="O237">
            <v>40</v>
          </cell>
          <cell r="P237">
            <v>1999</v>
          </cell>
          <cell r="Q237">
            <v>100</v>
          </cell>
          <cell r="R237">
            <v>100</v>
          </cell>
          <cell r="S237">
            <v>10100</v>
          </cell>
          <cell r="T237" t="str">
            <v>Rajatised</v>
          </cell>
          <cell r="U237" t="str">
            <v>Rajatised</v>
          </cell>
          <cell r="W237" t="str">
            <v>35 elamukvartali veetrass</v>
          </cell>
          <cell r="X237" t="str">
            <v>Hooned ja rajatised</v>
          </cell>
          <cell r="Y237" t="str">
            <v>Rajatised1999</v>
          </cell>
        </row>
        <row r="238">
          <cell r="M238">
            <v>0</v>
          </cell>
          <cell r="O238">
            <v>0</v>
          </cell>
          <cell r="P238">
            <v>0</v>
          </cell>
          <cell r="Q238">
            <v>100</v>
          </cell>
          <cell r="R238">
            <v>0</v>
          </cell>
          <cell r="S238">
            <v>0</v>
          </cell>
          <cell r="T238">
            <v>0</v>
          </cell>
          <cell r="U238" t="str">
            <v>Rajatised</v>
          </cell>
          <cell r="W238">
            <v>0</v>
          </cell>
          <cell r="X238">
            <v>0</v>
          </cell>
          <cell r="Y238">
            <v>0</v>
          </cell>
        </row>
        <row r="239">
          <cell r="M239">
            <v>10101</v>
          </cell>
          <cell r="N239">
            <v>67500</v>
          </cell>
          <cell r="O239">
            <v>40</v>
          </cell>
          <cell r="P239">
            <v>2000</v>
          </cell>
          <cell r="Q239">
            <v>101</v>
          </cell>
          <cell r="R239">
            <v>101</v>
          </cell>
          <cell r="S239">
            <v>10101</v>
          </cell>
          <cell r="T239" t="str">
            <v>Rajatised</v>
          </cell>
          <cell r="U239" t="str">
            <v>Rajatised</v>
          </cell>
          <cell r="W239" t="str">
            <v>Priimetsa veetrass</v>
          </cell>
          <cell r="X239" t="str">
            <v>Hooned ja rajatised</v>
          </cell>
          <cell r="Y239" t="str">
            <v>Rajatised2000</v>
          </cell>
        </row>
        <row r="240">
          <cell r="M240">
            <v>0</v>
          </cell>
          <cell r="O240">
            <v>0</v>
          </cell>
          <cell r="P240">
            <v>0</v>
          </cell>
          <cell r="Q240">
            <v>101</v>
          </cell>
          <cell r="R240">
            <v>0</v>
          </cell>
          <cell r="S240">
            <v>0</v>
          </cell>
          <cell r="T240">
            <v>0</v>
          </cell>
          <cell r="U240" t="str">
            <v>Rajatised</v>
          </cell>
          <cell r="W240">
            <v>0</v>
          </cell>
          <cell r="X240">
            <v>0</v>
          </cell>
          <cell r="Y240">
            <v>0</v>
          </cell>
        </row>
        <row r="241">
          <cell r="M241">
            <v>10102</v>
          </cell>
          <cell r="N241">
            <v>0</v>
          </cell>
          <cell r="O241">
            <v>40</v>
          </cell>
          <cell r="P241">
            <v>2000</v>
          </cell>
          <cell r="Q241">
            <v>102</v>
          </cell>
          <cell r="R241">
            <v>102</v>
          </cell>
          <cell r="S241">
            <v>10102</v>
          </cell>
          <cell r="T241" t="str">
            <v>Rajatised</v>
          </cell>
          <cell r="U241" t="str">
            <v>Rajatised</v>
          </cell>
          <cell r="W241" t="str">
            <v>Kungla tn. kan. trass</v>
          </cell>
          <cell r="X241" t="str">
            <v>Hooned ja rajatised</v>
          </cell>
          <cell r="Y241" t="str">
            <v>Rajatised2000</v>
          </cell>
        </row>
        <row r="242">
          <cell r="M242">
            <v>0</v>
          </cell>
          <cell r="O242">
            <v>0</v>
          </cell>
          <cell r="P242">
            <v>0</v>
          </cell>
          <cell r="Q242">
            <v>102</v>
          </cell>
          <cell r="R242">
            <v>0</v>
          </cell>
          <cell r="S242">
            <v>0</v>
          </cell>
          <cell r="T242">
            <v>0</v>
          </cell>
          <cell r="U242" t="str">
            <v>Rajatised</v>
          </cell>
          <cell r="W242">
            <v>0</v>
          </cell>
          <cell r="X242">
            <v>0</v>
          </cell>
          <cell r="Y242">
            <v>0</v>
          </cell>
        </row>
        <row r="243">
          <cell r="M243">
            <v>10103</v>
          </cell>
          <cell r="N243">
            <v>0</v>
          </cell>
          <cell r="O243">
            <v>40</v>
          </cell>
          <cell r="P243">
            <v>2000</v>
          </cell>
          <cell r="Q243">
            <v>103</v>
          </cell>
          <cell r="R243">
            <v>103</v>
          </cell>
          <cell r="S243">
            <v>10103</v>
          </cell>
          <cell r="T243" t="str">
            <v>Rajatised</v>
          </cell>
          <cell r="U243" t="str">
            <v>Rajatised</v>
          </cell>
          <cell r="W243" t="str">
            <v>Puiestee tn. kan. trass</v>
          </cell>
          <cell r="X243" t="str">
            <v>Hooned ja rajatised</v>
          </cell>
          <cell r="Y243" t="str">
            <v>Rajatised2000</v>
          </cell>
        </row>
        <row r="244">
          <cell r="M244">
            <v>0</v>
          </cell>
          <cell r="O244">
            <v>0</v>
          </cell>
          <cell r="P244">
            <v>0</v>
          </cell>
          <cell r="Q244">
            <v>103</v>
          </cell>
          <cell r="R244">
            <v>0</v>
          </cell>
          <cell r="S244">
            <v>0</v>
          </cell>
          <cell r="T244">
            <v>0</v>
          </cell>
          <cell r="U244" t="str">
            <v>Rajatised</v>
          </cell>
          <cell r="W244">
            <v>0</v>
          </cell>
          <cell r="X244">
            <v>0</v>
          </cell>
          <cell r="Y244">
            <v>0</v>
          </cell>
        </row>
        <row r="245">
          <cell r="M245">
            <v>10104</v>
          </cell>
          <cell r="N245">
            <v>215083</v>
          </cell>
          <cell r="O245">
            <v>40</v>
          </cell>
          <cell r="P245">
            <v>2007</v>
          </cell>
          <cell r="Q245">
            <v>104</v>
          </cell>
          <cell r="R245">
            <v>104</v>
          </cell>
          <cell r="S245">
            <v>10104</v>
          </cell>
          <cell r="T245" t="str">
            <v>Rajatised</v>
          </cell>
          <cell r="U245" t="str">
            <v>Rajatised</v>
          </cell>
          <cell r="W245">
            <v>0</v>
          </cell>
          <cell r="X245" t="str">
            <v>Hooned ja rajatised</v>
          </cell>
          <cell r="Y245" t="str">
            <v>Rajatised2007</v>
          </cell>
        </row>
        <row r="246">
          <cell r="M246">
            <v>0</v>
          </cell>
          <cell r="O246">
            <v>0</v>
          </cell>
          <cell r="P246">
            <v>0</v>
          </cell>
          <cell r="Q246">
            <v>104</v>
          </cell>
          <cell r="R246">
            <v>0</v>
          </cell>
          <cell r="S246">
            <v>0</v>
          </cell>
          <cell r="T246">
            <v>0</v>
          </cell>
          <cell r="U246" t="str">
            <v>Rajatised</v>
          </cell>
          <cell r="W246">
            <v>0</v>
          </cell>
          <cell r="X246">
            <v>0</v>
          </cell>
          <cell r="Y246">
            <v>0</v>
          </cell>
        </row>
        <row r="247">
          <cell r="M247">
            <v>0</v>
          </cell>
          <cell r="O247">
            <v>0</v>
          </cell>
          <cell r="P247">
            <v>0</v>
          </cell>
          <cell r="Q247">
            <v>104</v>
          </cell>
          <cell r="R247">
            <v>0</v>
          </cell>
          <cell r="S247">
            <v>0</v>
          </cell>
          <cell r="T247">
            <v>0</v>
          </cell>
          <cell r="U247" t="str">
            <v>Rajatised</v>
          </cell>
          <cell r="W247">
            <v>0</v>
          </cell>
          <cell r="X247">
            <v>0</v>
          </cell>
          <cell r="Y247">
            <v>0</v>
          </cell>
        </row>
        <row r="248">
          <cell r="M248">
            <v>10105</v>
          </cell>
          <cell r="N248">
            <v>0</v>
          </cell>
          <cell r="O248">
            <v>40</v>
          </cell>
          <cell r="P248">
            <v>2001</v>
          </cell>
          <cell r="Q248">
            <v>105</v>
          </cell>
          <cell r="R248">
            <v>105</v>
          </cell>
          <cell r="S248">
            <v>10105</v>
          </cell>
          <cell r="T248" t="str">
            <v>Rajatised</v>
          </cell>
          <cell r="U248" t="str">
            <v>Rajatised</v>
          </cell>
          <cell r="W248" t="str">
            <v>Kvartal 13 kan. trass Kesk tn.</v>
          </cell>
          <cell r="X248" t="str">
            <v>Hooned ja rajatised</v>
          </cell>
          <cell r="Y248" t="str">
            <v>Rajatised2001</v>
          </cell>
        </row>
        <row r="249">
          <cell r="M249">
            <v>0</v>
          </cell>
          <cell r="O249">
            <v>0</v>
          </cell>
          <cell r="P249">
            <v>0</v>
          </cell>
          <cell r="Q249">
            <v>105</v>
          </cell>
          <cell r="R249">
            <v>0</v>
          </cell>
          <cell r="S249">
            <v>0</v>
          </cell>
          <cell r="T249">
            <v>0</v>
          </cell>
          <cell r="U249" t="str">
            <v>Rajatised</v>
          </cell>
          <cell r="W249">
            <v>0</v>
          </cell>
          <cell r="X249">
            <v>0</v>
          </cell>
          <cell r="Y249">
            <v>0</v>
          </cell>
        </row>
        <row r="250">
          <cell r="M250">
            <v>10106</v>
          </cell>
          <cell r="N250">
            <v>0</v>
          </cell>
          <cell r="O250">
            <v>40</v>
          </cell>
          <cell r="P250">
            <v>2001</v>
          </cell>
          <cell r="Q250">
            <v>106</v>
          </cell>
          <cell r="R250">
            <v>106</v>
          </cell>
          <cell r="S250">
            <v>10106</v>
          </cell>
          <cell r="T250" t="str">
            <v>Rajatised</v>
          </cell>
          <cell r="U250" t="str">
            <v>Rajatised</v>
          </cell>
          <cell r="W250" t="str">
            <v>Kultuurikeskuse veetrass Kesk tn.</v>
          </cell>
          <cell r="X250" t="str">
            <v>Hooned ja rajatised</v>
          </cell>
          <cell r="Y250" t="str">
            <v>Rajatised2001</v>
          </cell>
        </row>
        <row r="251">
          <cell r="M251">
            <v>0</v>
          </cell>
          <cell r="O251">
            <v>0</v>
          </cell>
          <cell r="P251">
            <v>0</v>
          </cell>
          <cell r="Q251">
            <v>106</v>
          </cell>
          <cell r="R251">
            <v>0</v>
          </cell>
          <cell r="S251">
            <v>0</v>
          </cell>
          <cell r="T251">
            <v>0</v>
          </cell>
          <cell r="U251" t="str">
            <v>Rajatised</v>
          </cell>
          <cell r="W251">
            <v>0</v>
          </cell>
          <cell r="X251">
            <v>0</v>
          </cell>
          <cell r="Y251">
            <v>0</v>
          </cell>
        </row>
        <row r="252">
          <cell r="M252">
            <v>10107</v>
          </cell>
          <cell r="N252">
            <v>0</v>
          </cell>
          <cell r="O252">
            <v>40</v>
          </cell>
          <cell r="P252">
            <v>2001</v>
          </cell>
          <cell r="Q252">
            <v>107</v>
          </cell>
          <cell r="R252">
            <v>107</v>
          </cell>
          <cell r="S252">
            <v>10107</v>
          </cell>
          <cell r="T252" t="str">
            <v>Rajatised</v>
          </cell>
          <cell r="U252" t="str">
            <v>Rajatised</v>
          </cell>
          <cell r="W252" t="str">
            <v>Kultuurikeskuse kan. trass-Puiestee</v>
          </cell>
          <cell r="X252" t="str">
            <v>Hooned ja rajatised</v>
          </cell>
          <cell r="Y252" t="str">
            <v>Rajatised2001</v>
          </cell>
        </row>
        <row r="253">
          <cell r="M253">
            <v>0</v>
          </cell>
          <cell r="O253">
            <v>0</v>
          </cell>
          <cell r="P253">
            <v>0</v>
          </cell>
          <cell r="Q253">
            <v>107</v>
          </cell>
          <cell r="R253">
            <v>0</v>
          </cell>
          <cell r="S253">
            <v>0</v>
          </cell>
          <cell r="T253">
            <v>0</v>
          </cell>
          <cell r="U253" t="str">
            <v>Rajatised</v>
          </cell>
          <cell r="W253">
            <v>0</v>
          </cell>
          <cell r="X253">
            <v>0</v>
          </cell>
          <cell r="Y253">
            <v>0</v>
          </cell>
        </row>
        <row r="254">
          <cell r="M254">
            <v>10108</v>
          </cell>
          <cell r="N254">
            <v>142791</v>
          </cell>
          <cell r="O254">
            <v>40</v>
          </cell>
          <cell r="P254">
            <v>2001</v>
          </cell>
          <cell r="Q254">
            <v>108</v>
          </cell>
          <cell r="R254">
            <v>108</v>
          </cell>
          <cell r="S254">
            <v>10108</v>
          </cell>
          <cell r="T254" t="str">
            <v>Rajatised</v>
          </cell>
          <cell r="U254" t="str">
            <v>Rajatised</v>
          </cell>
          <cell r="W254" t="str">
            <v>Sulevi tn. kanal. trass- Võru tn.</v>
          </cell>
          <cell r="X254" t="str">
            <v>Hooned ja rajatised</v>
          </cell>
          <cell r="Y254" t="str">
            <v>Rajatised2001</v>
          </cell>
        </row>
        <row r="255">
          <cell r="M255">
            <v>0</v>
          </cell>
          <cell r="O255">
            <v>0</v>
          </cell>
          <cell r="P255">
            <v>0</v>
          </cell>
          <cell r="Q255">
            <v>108</v>
          </cell>
          <cell r="R255">
            <v>0</v>
          </cell>
          <cell r="S255">
            <v>0</v>
          </cell>
          <cell r="T255">
            <v>0</v>
          </cell>
          <cell r="U255" t="str">
            <v>Rajatised</v>
          </cell>
          <cell r="W255">
            <v>0</v>
          </cell>
          <cell r="X255">
            <v>0</v>
          </cell>
          <cell r="Y255">
            <v>0</v>
          </cell>
        </row>
        <row r="256">
          <cell r="M256">
            <v>10109</v>
          </cell>
          <cell r="N256">
            <v>0</v>
          </cell>
          <cell r="O256">
            <v>40</v>
          </cell>
          <cell r="P256">
            <v>2001</v>
          </cell>
          <cell r="Q256">
            <v>109</v>
          </cell>
          <cell r="R256">
            <v>109</v>
          </cell>
          <cell r="S256">
            <v>10109</v>
          </cell>
          <cell r="T256" t="str">
            <v>Rajatised</v>
          </cell>
          <cell r="U256" t="str">
            <v>Rajatised</v>
          </cell>
          <cell r="W256" t="str">
            <v>Sadevee kanalisatsioon Võru tn.</v>
          </cell>
          <cell r="X256" t="str">
            <v>Hooned ja rajatised</v>
          </cell>
          <cell r="Y256" t="str">
            <v>Rajatised2001</v>
          </cell>
        </row>
        <row r="257">
          <cell r="M257">
            <v>0</v>
          </cell>
          <cell r="O257">
            <v>0</v>
          </cell>
          <cell r="P257">
            <v>0</v>
          </cell>
          <cell r="Q257">
            <v>109</v>
          </cell>
          <cell r="R257">
            <v>0</v>
          </cell>
          <cell r="S257">
            <v>0</v>
          </cell>
          <cell r="T257">
            <v>0</v>
          </cell>
          <cell r="U257" t="str">
            <v>Rajatised</v>
          </cell>
          <cell r="W257">
            <v>0</v>
          </cell>
          <cell r="X257">
            <v>0</v>
          </cell>
          <cell r="Y257">
            <v>0</v>
          </cell>
        </row>
        <row r="258">
          <cell r="M258">
            <v>10110</v>
          </cell>
          <cell r="N258">
            <v>536806</v>
          </cell>
          <cell r="O258">
            <v>40</v>
          </cell>
          <cell r="P258">
            <v>2002</v>
          </cell>
          <cell r="Q258">
            <v>110</v>
          </cell>
          <cell r="R258">
            <v>110</v>
          </cell>
          <cell r="S258">
            <v>10110</v>
          </cell>
          <cell r="T258" t="str">
            <v>Rajatised</v>
          </cell>
          <cell r="U258" t="str">
            <v>Rajatised</v>
          </cell>
          <cell r="W258" t="str">
            <v>Kungla tn. sadevete trass</v>
          </cell>
          <cell r="X258" t="str">
            <v>Hooned ja rajatised</v>
          </cell>
          <cell r="Y258" t="str">
            <v>Rajatised2002</v>
          </cell>
        </row>
        <row r="259">
          <cell r="M259">
            <v>0</v>
          </cell>
          <cell r="O259">
            <v>0</v>
          </cell>
          <cell r="P259">
            <v>0</v>
          </cell>
          <cell r="Q259">
            <v>110</v>
          </cell>
          <cell r="R259">
            <v>0</v>
          </cell>
          <cell r="S259">
            <v>0</v>
          </cell>
          <cell r="T259">
            <v>0</v>
          </cell>
          <cell r="U259" t="str">
            <v>Rajatised</v>
          </cell>
          <cell r="W259">
            <v>0</v>
          </cell>
          <cell r="X259">
            <v>0</v>
          </cell>
          <cell r="Y259">
            <v>0</v>
          </cell>
        </row>
        <row r="260">
          <cell r="M260">
            <v>10111</v>
          </cell>
          <cell r="N260">
            <v>100000</v>
          </cell>
          <cell r="O260">
            <v>40</v>
          </cell>
          <cell r="P260">
            <v>2002</v>
          </cell>
          <cell r="Q260">
            <v>111</v>
          </cell>
          <cell r="R260">
            <v>111</v>
          </cell>
          <cell r="S260">
            <v>10111</v>
          </cell>
          <cell r="T260" t="str">
            <v>Rajatised</v>
          </cell>
          <cell r="U260" t="str">
            <v>Rajatised</v>
          </cell>
          <cell r="W260" t="str">
            <v>Võru tn. veetrass</v>
          </cell>
          <cell r="X260" t="str">
            <v>Hooned ja rajatised</v>
          </cell>
          <cell r="Y260" t="str">
            <v>Rajatised2002</v>
          </cell>
        </row>
        <row r="261">
          <cell r="M261">
            <v>0</v>
          </cell>
          <cell r="O261">
            <v>0</v>
          </cell>
          <cell r="P261">
            <v>0</v>
          </cell>
          <cell r="Q261">
            <v>111</v>
          </cell>
          <cell r="R261">
            <v>0</v>
          </cell>
          <cell r="S261">
            <v>0</v>
          </cell>
          <cell r="T261">
            <v>0</v>
          </cell>
          <cell r="U261" t="str">
            <v>Rajatised</v>
          </cell>
          <cell r="W261">
            <v>0</v>
          </cell>
          <cell r="X261">
            <v>0</v>
          </cell>
          <cell r="Y261">
            <v>0</v>
          </cell>
        </row>
        <row r="262">
          <cell r="M262">
            <v>10112</v>
          </cell>
          <cell r="N262">
            <v>61560</v>
          </cell>
          <cell r="O262">
            <v>40</v>
          </cell>
          <cell r="P262">
            <v>2002</v>
          </cell>
          <cell r="Q262">
            <v>112</v>
          </cell>
          <cell r="R262">
            <v>112</v>
          </cell>
          <cell r="S262">
            <v>10112</v>
          </cell>
          <cell r="T262" t="str">
            <v>Rajatised</v>
          </cell>
          <cell r="U262" t="str">
            <v>Rajatised</v>
          </cell>
          <cell r="W262" t="str">
            <v>Võru tn. kanalisatsioonitrass</v>
          </cell>
          <cell r="X262" t="str">
            <v>Hooned ja rajatised</v>
          </cell>
          <cell r="Y262" t="str">
            <v>Rajatised2002</v>
          </cell>
        </row>
        <row r="263">
          <cell r="M263">
            <v>0</v>
          </cell>
          <cell r="O263">
            <v>0</v>
          </cell>
          <cell r="P263">
            <v>0</v>
          </cell>
          <cell r="Q263">
            <v>112</v>
          </cell>
          <cell r="R263">
            <v>0</v>
          </cell>
          <cell r="S263">
            <v>0</v>
          </cell>
          <cell r="T263">
            <v>0</v>
          </cell>
          <cell r="U263" t="str">
            <v>Rajatised</v>
          </cell>
          <cell r="W263">
            <v>0</v>
          </cell>
          <cell r="X263">
            <v>0</v>
          </cell>
          <cell r="Y263">
            <v>0</v>
          </cell>
        </row>
        <row r="264">
          <cell r="M264">
            <v>10113</v>
          </cell>
          <cell r="N264">
            <v>2882172</v>
          </cell>
          <cell r="O264">
            <v>40</v>
          </cell>
          <cell r="P264">
            <v>2003</v>
          </cell>
          <cell r="Q264">
            <v>113</v>
          </cell>
          <cell r="R264">
            <v>113</v>
          </cell>
          <cell r="S264">
            <v>10113</v>
          </cell>
          <cell r="T264" t="str">
            <v>Rajatised</v>
          </cell>
          <cell r="U264" t="str">
            <v>Rajatised</v>
          </cell>
          <cell r="W264" t="str">
            <v>Veetrass Männiku,Petseri,Pikk tn,</v>
          </cell>
          <cell r="X264" t="str">
            <v>Hooned ja rajatised</v>
          </cell>
          <cell r="Y264" t="str">
            <v>Rajatised2003</v>
          </cell>
        </row>
        <row r="265">
          <cell r="M265">
            <v>0</v>
          </cell>
          <cell r="O265">
            <v>0</v>
          </cell>
          <cell r="P265">
            <v>0</v>
          </cell>
          <cell r="Q265">
            <v>113</v>
          </cell>
          <cell r="R265">
            <v>0</v>
          </cell>
          <cell r="S265">
            <v>0</v>
          </cell>
          <cell r="T265">
            <v>0</v>
          </cell>
          <cell r="U265" t="str">
            <v>Rajatised</v>
          </cell>
          <cell r="W265">
            <v>0</v>
          </cell>
          <cell r="X265">
            <v>0</v>
          </cell>
          <cell r="Y265">
            <v>0</v>
          </cell>
        </row>
        <row r="266">
          <cell r="M266">
            <v>10114</v>
          </cell>
          <cell r="N266">
            <v>2791203</v>
          </cell>
          <cell r="O266">
            <v>40</v>
          </cell>
          <cell r="P266">
            <v>2003</v>
          </cell>
          <cell r="Q266">
            <v>114</v>
          </cell>
          <cell r="R266">
            <v>114</v>
          </cell>
          <cell r="S266">
            <v>10114</v>
          </cell>
          <cell r="T266" t="str">
            <v>Rajatised</v>
          </cell>
          <cell r="U266" t="str">
            <v>Rajatised</v>
          </cell>
          <cell r="W266" t="str">
            <v>Kanal.trass Petseri,Pikk tn.</v>
          </cell>
          <cell r="X266" t="str">
            <v>Hooned ja rajatised</v>
          </cell>
          <cell r="Y266" t="str">
            <v>Rajatised2003</v>
          </cell>
        </row>
        <row r="267">
          <cell r="M267">
            <v>0</v>
          </cell>
          <cell r="O267">
            <v>0</v>
          </cell>
          <cell r="P267">
            <v>0</v>
          </cell>
          <cell r="Q267">
            <v>114</v>
          </cell>
          <cell r="R267">
            <v>0</v>
          </cell>
          <cell r="S267">
            <v>0</v>
          </cell>
          <cell r="T267">
            <v>0</v>
          </cell>
          <cell r="U267" t="str">
            <v>Rajatised</v>
          </cell>
          <cell r="W267">
            <v>0</v>
          </cell>
          <cell r="X267">
            <v>0</v>
          </cell>
          <cell r="Y267">
            <v>0</v>
          </cell>
        </row>
        <row r="268">
          <cell r="M268">
            <v>10115</v>
          </cell>
          <cell r="N268">
            <v>36244</v>
          </cell>
          <cell r="O268">
            <v>15</v>
          </cell>
          <cell r="P268">
            <v>2003</v>
          </cell>
          <cell r="Q268">
            <v>115</v>
          </cell>
          <cell r="R268">
            <v>115</v>
          </cell>
          <cell r="S268">
            <v>10115</v>
          </cell>
          <cell r="T268" t="str">
            <v>pumpla</v>
          </cell>
          <cell r="U268" t="str">
            <v>Rajatised</v>
          </cell>
          <cell r="V268" t="str">
            <v>pumpla</v>
          </cell>
          <cell r="W268" t="str">
            <v>Reovee ülepumpla Petseri</v>
          </cell>
          <cell r="X268" t="str">
            <v>Masinad ja seadmed</v>
          </cell>
          <cell r="Y268" t="str">
            <v>pumpla2003</v>
          </cell>
        </row>
        <row r="269">
          <cell r="M269">
            <v>0</v>
          </cell>
          <cell r="O269">
            <v>0</v>
          </cell>
          <cell r="P269">
            <v>0</v>
          </cell>
          <cell r="Q269">
            <v>115</v>
          </cell>
          <cell r="R269">
            <v>0</v>
          </cell>
          <cell r="S269">
            <v>0</v>
          </cell>
          <cell r="T269">
            <v>0</v>
          </cell>
          <cell r="U269" t="str">
            <v>Rajatised</v>
          </cell>
          <cell r="W269">
            <v>0</v>
          </cell>
          <cell r="X269">
            <v>0</v>
          </cell>
          <cell r="Y269">
            <v>0</v>
          </cell>
        </row>
        <row r="270">
          <cell r="M270">
            <v>10116</v>
          </cell>
          <cell r="N270">
            <v>282203</v>
          </cell>
          <cell r="O270">
            <v>40</v>
          </cell>
          <cell r="P270">
            <v>2003</v>
          </cell>
          <cell r="Q270">
            <v>116</v>
          </cell>
          <cell r="R270">
            <v>116</v>
          </cell>
          <cell r="S270">
            <v>10116</v>
          </cell>
          <cell r="T270" t="str">
            <v>Rajatised</v>
          </cell>
          <cell r="U270" t="str">
            <v>Rajatised</v>
          </cell>
          <cell r="W270" t="str">
            <v>VeetrassToogipalu</v>
          </cell>
          <cell r="X270" t="str">
            <v>Hooned ja rajatised</v>
          </cell>
          <cell r="Y270" t="str">
            <v>Rajatised2003</v>
          </cell>
        </row>
        <row r="271">
          <cell r="M271">
            <v>0</v>
          </cell>
          <cell r="O271">
            <v>0</v>
          </cell>
          <cell r="P271">
            <v>0</v>
          </cell>
          <cell r="Q271">
            <v>116</v>
          </cell>
          <cell r="R271">
            <v>0</v>
          </cell>
          <cell r="S271">
            <v>0</v>
          </cell>
          <cell r="T271">
            <v>0</v>
          </cell>
          <cell r="U271" t="str">
            <v>Rajatised</v>
          </cell>
          <cell r="W271">
            <v>0</v>
          </cell>
          <cell r="X271">
            <v>0</v>
          </cell>
          <cell r="Y271">
            <v>0</v>
          </cell>
        </row>
        <row r="272">
          <cell r="M272">
            <v>10117</v>
          </cell>
          <cell r="N272">
            <v>539918</v>
          </cell>
          <cell r="O272">
            <v>40</v>
          </cell>
          <cell r="P272">
            <v>2003</v>
          </cell>
          <cell r="Q272">
            <v>117</v>
          </cell>
          <cell r="R272">
            <v>117</v>
          </cell>
          <cell r="S272">
            <v>10117</v>
          </cell>
          <cell r="T272" t="str">
            <v>Rajatised</v>
          </cell>
          <cell r="U272" t="str">
            <v>Rajatised</v>
          </cell>
          <cell r="W272" t="str">
            <v>Sadevee  trass Petseri,Pikk tn.</v>
          </cell>
          <cell r="X272" t="str">
            <v>Hooned ja rajatised</v>
          </cell>
          <cell r="Y272" t="str">
            <v>Rajatised2003</v>
          </cell>
        </row>
        <row r="273">
          <cell r="M273">
            <v>0</v>
          </cell>
          <cell r="O273">
            <v>0</v>
          </cell>
          <cell r="P273">
            <v>0</v>
          </cell>
          <cell r="Q273">
            <v>117</v>
          </cell>
          <cell r="R273">
            <v>0</v>
          </cell>
          <cell r="S273">
            <v>0</v>
          </cell>
          <cell r="T273">
            <v>0</v>
          </cell>
          <cell r="U273" t="str">
            <v>Rajatised</v>
          </cell>
          <cell r="W273">
            <v>0</v>
          </cell>
          <cell r="X273">
            <v>0</v>
          </cell>
          <cell r="Y273">
            <v>0</v>
          </cell>
        </row>
        <row r="274">
          <cell r="M274">
            <v>10118</v>
          </cell>
          <cell r="N274">
            <v>18200</v>
          </cell>
          <cell r="O274">
            <v>40</v>
          </cell>
          <cell r="P274">
            <v>2003</v>
          </cell>
          <cell r="Q274">
            <v>118</v>
          </cell>
          <cell r="R274">
            <v>118</v>
          </cell>
          <cell r="S274">
            <v>10118</v>
          </cell>
          <cell r="T274" t="str">
            <v>Rajatised</v>
          </cell>
          <cell r="U274" t="str">
            <v>Rajatised</v>
          </cell>
          <cell r="W274" t="str">
            <v>VeetrassToogipalu surnuaial</v>
          </cell>
          <cell r="X274" t="str">
            <v>Hooned ja rajatised</v>
          </cell>
          <cell r="Y274" t="str">
            <v>Rajatised2003</v>
          </cell>
        </row>
        <row r="275">
          <cell r="M275">
            <v>0</v>
          </cell>
          <cell r="O275">
            <v>0</v>
          </cell>
          <cell r="P275">
            <v>0</v>
          </cell>
          <cell r="Q275">
            <v>118</v>
          </cell>
          <cell r="R275">
            <v>0</v>
          </cell>
          <cell r="S275">
            <v>0</v>
          </cell>
          <cell r="T275">
            <v>0</v>
          </cell>
          <cell r="U275" t="str">
            <v>Rajatised</v>
          </cell>
          <cell r="W275">
            <v>0</v>
          </cell>
          <cell r="X275">
            <v>0</v>
          </cell>
          <cell r="Y275">
            <v>0</v>
          </cell>
        </row>
        <row r="276">
          <cell r="M276">
            <v>10119</v>
          </cell>
          <cell r="N276">
            <v>50610</v>
          </cell>
          <cell r="O276">
            <v>40</v>
          </cell>
          <cell r="P276">
            <v>2003</v>
          </cell>
          <cell r="Q276">
            <v>119</v>
          </cell>
          <cell r="R276">
            <v>119</v>
          </cell>
          <cell r="S276">
            <v>10119</v>
          </cell>
          <cell r="T276" t="str">
            <v>Rajatised</v>
          </cell>
          <cell r="U276" t="str">
            <v>Rajatised</v>
          </cell>
          <cell r="W276" t="str">
            <v>Veetrass Valga haigla</v>
          </cell>
          <cell r="X276" t="str">
            <v>Hooned ja rajatised</v>
          </cell>
          <cell r="Y276" t="str">
            <v>Rajatised2003</v>
          </cell>
        </row>
        <row r="277">
          <cell r="M277">
            <v>0</v>
          </cell>
          <cell r="O277">
            <v>0</v>
          </cell>
          <cell r="P277">
            <v>0</v>
          </cell>
          <cell r="Q277">
            <v>119</v>
          </cell>
          <cell r="R277">
            <v>0</v>
          </cell>
          <cell r="S277">
            <v>0</v>
          </cell>
          <cell r="T277">
            <v>0</v>
          </cell>
          <cell r="U277" t="str">
            <v>Rajatised</v>
          </cell>
          <cell r="W277">
            <v>0</v>
          </cell>
          <cell r="X277">
            <v>0</v>
          </cell>
          <cell r="Y277">
            <v>0</v>
          </cell>
        </row>
        <row r="278">
          <cell r="M278">
            <v>10120</v>
          </cell>
          <cell r="N278">
            <v>60665</v>
          </cell>
          <cell r="O278">
            <v>40</v>
          </cell>
          <cell r="P278">
            <v>2003</v>
          </cell>
          <cell r="Q278">
            <v>120</v>
          </cell>
          <cell r="R278">
            <v>120</v>
          </cell>
          <cell r="S278">
            <v>10120</v>
          </cell>
          <cell r="T278" t="str">
            <v>Rajatised</v>
          </cell>
          <cell r="U278" t="str">
            <v>Rajatised</v>
          </cell>
          <cell r="W278" t="str">
            <v>Sadevee trass Veski tn.</v>
          </cell>
          <cell r="X278" t="str">
            <v>Hooned ja rajatised</v>
          </cell>
          <cell r="Y278" t="str">
            <v>Rajatised2003</v>
          </cell>
        </row>
        <row r="279">
          <cell r="M279">
            <v>0</v>
          </cell>
          <cell r="O279">
            <v>0</v>
          </cell>
          <cell r="P279">
            <v>0</v>
          </cell>
          <cell r="Q279">
            <v>120</v>
          </cell>
          <cell r="R279">
            <v>0</v>
          </cell>
          <cell r="S279">
            <v>0</v>
          </cell>
          <cell r="T279">
            <v>0</v>
          </cell>
          <cell r="U279" t="str">
            <v>Rajatised</v>
          </cell>
          <cell r="W279">
            <v>0</v>
          </cell>
          <cell r="X279">
            <v>0</v>
          </cell>
          <cell r="Y279">
            <v>0</v>
          </cell>
        </row>
        <row r="280">
          <cell r="M280">
            <v>10121</v>
          </cell>
          <cell r="N280">
            <v>531468</v>
          </cell>
          <cell r="O280">
            <v>40</v>
          </cell>
          <cell r="P280">
            <v>2005</v>
          </cell>
          <cell r="Q280">
            <v>121</v>
          </cell>
          <cell r="R280">
            <v>121</v>
          </cell>
          <cell r="S280">
            <v>10121</v>
          </cell>
          <cell r="T280" t="str">
            <v>Rajatised</v>
          </cell>
          <cell r="U280" t="str">
            <v>Rajatised</v>
          </cell>
          <cell r="W280" t="str">
            <v>Kanalisatsioonitrass Tartu tn.</v>
          </cell>
          <cell r="X280" t="str">
            <v>Hooned ja rajatised</v>
          </cell>
          <cell r="Y280" t="str">
            <v>Rajatised2005</v>
          </cell>
        </row>
        <row r="281">
          <cell r="M281">
            <v>0</v>
          </cell>
          <cell r="O281">
            <v>0</v>
          </cell>
          <cell r="P281">
            <v>0</v>
          </cell>
          <cell r="Q281">
            <v>121</v>
          </cell>
          <cell r="R281">
            <v>0</v>
          </cell>
          <cell r="S281">
            <v>0</v>
          </cell>
          <cell r="T281">
            <v>0</v>
          </cell>
          <cell r="U281" t="str">
            <v>Rajatised</v>
          </cell>
          <cell r="W281">
            <v>0</v>
          </cell>
          <cell r="X281">
            <v>0</v>
          </cell>
          <cell r="Y281">
            <v>0</v>
          </cell>
        </row>
        <row r="282">
          <cell r="M282">
            <v>10122</v>
          </cell>
          <cell r="N282">
            <v>348601</v>
          </cell>
          <cell r="O282">
            <v>40</v>
          </cell>
          <cell r="P282">
            <v>2005</v>
          </cell>
          <cell r="Q282">
            <v>122</v>
          </cell>
          <cell r="R282">
            <v>122</v>
          </cell>
          <cell r="S282">
            <v>10122</v>
          </cell>
          <cell r="T282" t="str">
            <v>Rajatised</v>
          </cell>
          <cell r="U282" t="str">
            <v>Rajatised</v>
          </cell>
          <cell r="W282" t="str">
            <v>Survekanal. trass Perve-Tartu tn.</v>
          </cell>
          <cell r="X282" t="str">
            <v>Hooned ja rajatised</v>
          </cell>
          <cell r="Y282" t="str">
            <v>Rajatised2005</v>
          </cell>
        </row>
        <row r="283">
          <cell r="M283">
            <v>0</v>
          </cell>
          <cell r="O283">
            <v>0</v>
          </cell>
          <cell r="P283">
            <v>0</v>
          </cell>
          <cell r="Q283">
            <v>122</v>
          </cell>
          <cell r="R283">
            <v>0</v>
          </cell>
          <cell r="S283">
            <v>0</v>
          </cell>
          <cell r="T283">
            <v>0</v>
          </cell>
          <cell r="U283" t="str">
            <v>Rajatised</v>
          </cell>
          <cell r="W283">
            <v>0</v>
          </cell>
          <cell r="X283">
            <v>0</v>
          </cell>
          <cell r="Y283">
            <v>0</v>
          </cell>
        </row>
        <row r="284">
          <cell r="M284">
            <v>10123</v>
          </cell>
          <cell r="N284">
            <v>258969</v>
          </cell>
          <cell r="O284">
            <v>40</v>
          </cell>
          <cell r="P284">
            <v>2005</v>
          </cell>
          <cell r="Q284">
            <v>123</v>
          </cell>
          <cell r="R284">
            <v>123</v>
          </cell>
          <cell r="S284">
            <v>10123</v>
          </cell>
          <cell r="T284" t="str">
            <v>Rajatised</v>
          </cell>
          <cell r="U284" t="str">
            <v>Rajatised</v>
          </cell>
          <cell r="W284" t="str">
            <v>Veetrass Kuuse tn.</v>
          </cell>
          <cell r="X284" t="str">
            <v>Hooned ja rajatised</v>
          </cell>
          <cell r="Y284" t="str">
            <v>Rajatised2005</v>
          </cell>
        </row>
        <row r="285">
          <cell r="M285">
            <v>0</v>
          </cell>
          <cell r="O285">
            <v>0</v>
          </cell>
          <cell r="P285">
            <v>0</v>
          </cell>
          <cell r="Q285">
            <v>123</v>
          </cell>
          <cell r="R285">
            <v>0</v>
          </cell>
          <cell r="S285">
            <v>0</v>
          </cell>
          <cell r="T285">
            <v>0</v>
          </cell>
          <cell r="U285" t="str">
            <v>Rajatised</v>
          </cell>
          <cell r="W285">
            <v>0</v>
          </cell>
          <cell r="X285">
            <v>0</v>
          </cell>
          <cell r="Y285">
            <v>0</v>
          </cell>
        </row>
        <row r="286">
          <cell r="M286">
            <v>10124</v>
          </cell>
          <cell r="N286">
            <v>388454</v>
          </cell>
          <cell r="O286">
            <v>40</v>
          </cell>
          <cell r="P286">
            <v>2005</v>
          </cell>
          <cell r="Q286">
            <v>124</v>
          </cell>
          <cell r="R286">
            <v>124</v>
          </cell>
          <cell r="S286">
            <v>10124</v>
          </cell>
          <cell r="T286" t="str">
            <v>Rajatised</v>
          </cell>
          <cell r="U286" t="str">
            <v>Rajatised</v>
          </cell>
          <cell r="W286" t="str">
            <v>Kanalisatsioonitrass Kuuse tn.</v>
          </cell>
          <cell r="X286" t="str">
            <v>Hooned ja rajatised</v>
          </cell>
          <cell r="Y286" t="str">
            <v>Rajatised2005</v>
          </cell>
        </row>
        <row r="287">
          <cell r="M287">
            <v>0</v>
          </cell>
          <cell r="O287">
            <v>0</v>
          </cell>
          <cell r="P287">
            <v>0</v>
          </cell>
          <cell r="Q287">
            <v>124</v>
          </cell>
          <cell r="R287">
            <v>0</v>
          </cell>
          <cell r="S287">
            <v>0</v>
          </cell>
          <cell r="T287">
            <v>0</v>
          </cell>
          <cell r="U287" t="str">
            <v>Rajatised</v>
          </cell>
          <cell r="W287">
            <v>0</v>
          </cell>
          <cell r="X287">
            <v>0</v>
          </cell>
          <cell r="Y287">
            <v>0</v>
          </cell>
        </row>
        <row r="288">
          <cell r="M288">
            <v>10125</v>
          </cell>
          <cell r="N288">
            <v>204087</v>
          </cell>
          <cell r="O288">
            <v>40</v>
          </cell>
          <cell r="P288">
            <v>2005</v>
          </cell>
          <cell r="Q288">
            <v>125</v>
          </cell>
          <cell r="R288">
            <v>125</v>
          </cell>
          <cell r="S288">
            <v>10125</v>
          </cell>
          <cell r="T288" t="str">
            <v>Rajatised</v>
          </cell>
          <cell r="U288" t="str">
            <v>Rajatised</v>
          </cell>
          <cell r="W288" t="str">
            <v>Veetrass Väike-Lepatn.</v>
          </cell>
          <cell r="X288" t="str">
            <v>Hooned ja rajatised</v>
          </cell>
          <cell r="Y288" t="str">
            <v>Rajatised2005</v>
          </cell>
        </row>
        <row r="289">
          <cell r="M289">
            <v>0</v>
          </cell>
          <cell r="O289">
            <v>0</v>
          </cell>
          <cell r="P289">
            <v>0</v>
          </cell>
          <cell r="Q289">
            <v>125</v>
          </cell>
          <cell r="R289">
            <v>0</v>
          </cell>
          <cell r="S289">
            <v>0</v>
          </cell>
          <cell r="T289">
            <v>0</v>
          </cell>
          <cell r="U289" t="str">
            <v>Rajatised</v>
          </cell>
          <cell r="W289">
            <v>0</v>
          </cell>
          <cell r="X289">
            <v>0</v>
          </cell>
          <cell r="Y289">
            <v>0</v>
          </cell>
        </row>
        <row r="290">
          <cell r="M290">
            <v>10126</v>
          </cell>
          <cell r="N290">
            <v>306131</v>
          </cell>
          <cell r="O290">
            <v>40</v>
          </cell>
          <cell r="P290">
            <v>2005</v>
          </cell>
          <cell r="Q290">
            <v>126</v>
          </cell>
          <cell r="R290">
            <v>126</v>
          </cell>
          <cell r="S290">
            <v>10126</v>
          </cell>
          <cell r="T290" t="str">
            <v>Rajatised</v>
          </cell>
          <cell r="U290" t="str">
            <v>Rajatised</v>
          </cell>
          <cell r="W290" t="str">
            <v>Kanalisatsioonitrass Väike Lepa tn.</v>
          </cell>
          <cell r="X290" t="str">
            <v>Hooned ja rajatised</v>
          </cell>
          <cell r="Y290" t="str">
            <v>Rajatised2005</v>
          </cell>
        </row>
        <row r="291">
          <cell r="M291">
            <v>0</v>
          </cell>
          <cell r="O291">
            <v>0</v>
          </cell>
          <cell r="P291">
            <v>0</v>
          </cell>
          <cell r="Q291">
            <v>126</v>
          </cell>
          <cell r="R291">
            <v>0</v>
          </cell>
          <cell r="S291">
            <v>0</v>
          </cell>
          <cell r="T291">
            <v>0</v>
          </cell>
          <cell r="U291" t="str">
            <v>Rajatised</v>
          </cell>
          <cell r="W291">
            <v>0</v>
          </cell>
          <cell r="X291">
            <v>0</v>
          </cell>
          <cell r="Y291">
            <v>0</v>
          </cell>
        </row>
        <row r="292">
          <cell r="M292">
            <v>10127</v>
          </cell>
          <cell r="N292">
            <v>255691</v>
          </cell>
          <cell r="O292">
            <v>40</v>
          </cell>
          <cell r="P292">
            <v>2005</v>
          </cell>
          <cell r="Q292">
            <v>127</v>
          </cell>
          <cell r="R292">
            <v>127</v>
          </cell>
          <cell r="S292">
            <v>10127</v>
          </cell>
          <cell r="T292" t="str">
            <v>Rajatised</v>
          </cell>
          <cell r="U292" t="str">
            <v>Rajatised</v>
          </cell>
          <cell r="W292" t="str">
            <v>Veetrass Räni tn.</v>
          </cell>
          <cell r="X292" t="str">
            <v>Hooned ja rajatised</v>
          </cell>
          <cell r="Y292" t="str">
            <v>Rajatised2005</v>
          </cell>
        </row>
        <row r="293">
          <cell r="M293">
            <v>0</v>
          </cell>
          <cell r="O293">
            <v>0</v>
          </cell>
          <cell r="P293">
            <v>0</v>
          </cell>
          <cell r="Q293">
            <v>127</v>
          </cell>
          <cell r="R293">
            <v>0</v>
          </cell>
          <cell r="S293">
            <v>0</v>
          </cell>
          <cell r="T293">
            <v>0</v>
          </cell>
          <cell r="U293" t="str">
            <v>Rajatised</v>
          </cell>
          <cell r="W293">
            <v>0</v>
          </cell>
          <cell r="X293">
            <v>0</v>
          </cell>
          <cell r="Y293">
            <v>0</v>
          </cell>
        </row>
        <row r="294">
          <cell r="M294">
            <v>10128</v>
          </cell>
          <cell r="N294">
            <v>383536</v>
          </cell>
          <cell r="O294">
            <v>40</v>
          </cell>
          <cell r="P294">
            <v>2005</v>
          </cell>
          <cell r="Q294">
            <v>128</v>
          </cell>
          <cell r="R294">
            <v>128</v>
          </cell>
          <cell r="S294">
            <v>10128</v>
          </cell>
          <cell r="T294" t="str">
            <v>Rajatised</v>
          </cell>
          <cell r="U294" t="str">
            <v>Rajatised</v>
          </cell>
          <cell r="W294" t="str">
            <v>Kanalisatsioonitrass Räni tn.</v>
          </cell>
          <cell r="X294" t="str">
            <v>Hooned ja rajatised</v>
          </cell>
          <cell r="Y294" t="str">
            <v>Rajatised2005</v>
          </cell>
        </row>
        <row r="295">
          <cell r="M295">
            <v>0</v>
          </cell>
          <cell r="O295">
            <v>0</v>
          </cell>
          <cell r="P295">
            <v>0</v>
          </cell>
          <cell r="Q295">
            <v>128</v>
          </cell>
          <cell r="R295">
            <v>0</v>
          </cell>
          <cell r="S295">
            <v>0</v>
          </cell>
          <cell r="T295">
            <v>0</v>
          </cell>
          <cell r="U295" t="str">
            <v>Rajatised</v>
          </cell>
          <cell r="W295">
            <v>0</v>
          </cell>
          <cell r="X295">
            <v>0</v>
          </cell>
          <cell r="Y295">
            <v>0</v>
          </cell>
        </row>
        <row r="296">
          <cell r="M296">
            <v>10129</v>
          </cell>
          <cell r="N296">
            <v>330730</v>
          </cell>
          <cell r="O296">
            <v>40</v>
          </cell>
          <cell r="P296">
            <v>2005</v>
          </cell>
          <cell r="Q296">
            <v>129</v>
          </cell>
          <cell r="R296">
            <v>129</v>
          </cell>
          <cell r="S296">
            <v>10129</v>
          </cell>
          <cell r="T296" t="str">
            <v>Rajatised</v>
          </cell>
          <cell r="U296" t="str">
            <v>Rajatised</v>
          </cell>
          <cell r="W296" t="str">
            <v>Veetrass Lepa tn.</v>
          </cell>
          <cell r="X296" t="str">
            <v>Hooned ja rajatised</v>
          </cell>
          <cell r="Y296" t="str">
            <v>Rajatised2005</v>
          </cell>
        </row>
        <row r="297">
          <cell r="M297">
            <v>0</v>
          </cell>
          <cell r="O297">
            <v>0</v>
          </cell>
          <cell r="P297">
            <v>0</v>
          </cell>
          <cell r="Q297">
            <v>129</v>
          </cell>
          <cell r="R297">
            <v>0</v>
          </cell>
          <cell r="S297">
            <v>0</v>
          </cell>
          <cell r="T297">
            <v>0</v>
          </cell>
          <cell r="U297" t="str">
            <v>Rajatised</v>
          </cell>
          <cell r="W297">
            <v>0</v>
          </cell>
          <cell r="X297">
            <v>0</v>
          </cell>
          <cell r="Y297">
            <v>0</v>
          </cell>
        </row>
        <row r="298">
          <cell r="M298">
            <v>10130</v>
          </cell>
          <cell r="N298">
            <v>496095</v>
          </cell>
          <cell r="O298">
            <v>40</v>
          </cell>
          <cell r="P298">
            <v>2005</v>
          </cell>
          <cell r="Q298">
            <v>130</v>
          </cell>
          <cell r="R298">
            <v>130</v>
          </cell>
          <cell r="S298">
            <v>10130</v>
          </cell>
          <cell r="T298" t="str">
            <v>Rajatised</v>
          </cell>
          <cell r="U298" t="str">
            <v>Rajatised</v>
          </cell>
          <cell r="W298" t="str">
            <v>Kanalisatsioonitrass Lepa tn.</v>
          </cell>
          <cell r="X298" t="str">
            <v>Hooned ja rajatised</v>
          </cell>
          <cell r="Y298" t="str">
            <v>Rajatised2005</v>
          </cell>
        </row>
        <row r="299">
          <cell r="M299">
            <v>0</v>
          </cell>
          <cell r="O299">
            <v>0</v>
          </cell>
          <cell r="P299">
            <v>0</v>
          </cell>
          <cell r="Q299">
            <v>130</v>
          </cell>
          <cell r="R299">
            <v>0</v>
          </cell>
          <cell r="S299">
            <v>0</v>
          </cell>
          <cell r="T299">
            <v>0</v>
          </cell>
          <cell r="U299" t="str">
            <v>Rajatised</v>
          </cell>
          <cell r="W299">
            <v>0</v>
          </cell>
          <cell r="X299">
            <v>0</v>
          </cell>
          <cell r="Y299">
            <v>0</v>
          </cell>
        </row>
        <row r="300">
          <cell r="M300">
            <v>10131</v>
          </cell>
          <cell r="N300">
            <v>250666</v>
          </cell>
          <cell r="O300">
            <v>40</v>
          </cell>
          <cell r="P300">
            <v>2005</v>
          </cell>
          <cell r="Q300">
            <v>131</v>
          </cell>
          <cell r="R300">
            <v>131</v>
          </cell>
          <cell r="S300">
            <v>10131</v>
          </cell>
          <cell r="T300" t="str">
            <v>Rajatised</v>
          </cell>
          <cell r="U300" t="str">
            <v>Rajatised</v>
          </cell>
          <cell r="W300" t="str">
            <v>Veetrass Kanepi tn.</v>
          </cell>
          <cell r="X300" t="str">
            <v>Hooned ja rajatised</v>
          </cell>
          <cell r="Y300" t="str">
            <v>Rajatised2005</v>
          </cell>
        </row>
        <row r="301">
          <cell r="M301">
            <v>0</v>
          </cell>
          <cell r="O301">
            <v>0</v>
          </cell>
          <cell r="P301">
            <v>0</v>
          </cell>
          <cell r="Q301">
            <v>131</v>
          </cell>
          <cell r="R301">
            <v>0</v>
          </cell>
          <cell r="S301">
            <v>0</v>
          </cell>
          <cell r="T301">
            <v>0</v>
          </cell>
          <cell r="U301" t="str">
            <v>Rajatised</v>
          </cell>
          <cell r="W301">
            <v>0</v>
          </cell>
          <cell r="X301">
            <v>0</v>
          </cell>
          <cell r="Y301">
            <v>0</v>
          </cell>
        </row>
        <row r="302">
          <cell r="M302">
            <v>10132</v>
          </cell>
          <cell r="N302">
            <v>375998</v>
          </cell>
          <cell r="O302">
            <v>40</v>
          </cell>
          <cell r="P302">
            <v>2005</v>
          </cell>
          <cell r="Q302">
            <v>132</v>
          </cell>
          <cell r="R302">
            <v>132</v>
          </cell>
          <cell r="S302">
            <v>10132</v>
          </cell>
          <cell r="T302" t="str">
            <v>Rajatised</v>
          </cell>
          <cell r="U302" t="str">
            <v>Rajatised</v>
          </cell>
          <cell r="W302" t="str">
            <v>Kanalisatsioonitrass Kanepi tn.</v>
          </cell>
          <cell r="X302" t="str">
            <v>Hooned ja rajatised</v>
          </cell>
          <cell r="Y302" t="str">
            <v>Rajatised2005</v>
          </cell>
        </row>
        <row r="303">
          <cell r="M303">
            <v>0</v>
          </cell>
          <cell r="O303">
            <v>0</v>
          </cell>
          <cell r="P303">
            <v>0</v>
          </cell>
          <cell r="Q303">
            <v>132</v>
          </cell>
          <cell r="R303">
            <v>0</v>
          </cell>
          <cell r="S303">
            <v>0</v>
          </cell>
          <cell r="T303">
            <v>0</v>
          </cell>
          <cell r="U303" t="str">
            <v>Rajatised</v>
          </cell>
          <cell r="W303">
            <v>0</v>
          </cell>
          <cell r="X303">
            <v>0</v>
          </cell>
          <cell r="Y303">
            <v>0</v>
          </cell>
        </row>
        <row r="304">
          <cell r="M304">
            <v>10133</v>
          </cell>
          <cell r="N304">
            <v>800639</v>
          </cell>
          <cell r="O304">
            <v>40</v>
          </cell>
          <cell r="P304">
            <v>2005</v>
          </cell>
          <cell r="Q304">
            <v>133</v>
          </cell>
          <cell r="R304">
            <v>133</v>
          </cell>
          <cell r="S304">
            <v>10133</v>
          </cell>
          <cell r="T304" t="str">
            <v>Rajatised</v>
          </cell>
          <cell r="U304" t="str">
            <v>Rajatised</v>
          </cell>
          <cell r="W304" t="str">
            <v>Veetrass Pikk tn.</v>
          </cell>
          <cell r="X304" t="str">
            <v>Hooned ja rajatised</v>
          </cell>
          <cell r="Y304" t="str">
            <v>Rajatised2005</v>
          </cell>
        </row>
        <row r="305">
          <cell r="M305">
            <v>0</v>
          </cell>
          <cell r="O305">
            <v>0</v>
          </cell>
          <cell r="P305">
            <v>0</v>
          </cell>
          <cell r="Q305">
            <v>133</v>
          </cell>
          <cell r="R305">
            <v>0</v>
          </cell>
          <cell r="S305">
            <v>0</v>
          </cell>
          <cell r="T305">
            <v>0</v>
          </cell>
          <cell r="U305" t="str">
            <v>Rajatised</v>
          </cell>
          <cell r="W305">
            <v>0</v>
          </cell>
          <cell r="X305">
            <v>0</v>
          </cell>
          <cell r="Y305">
            <v>0</v>
          </cell>
        </row>
        <row r="306">
          <cell r="M306">
            <v>10134</v>
          </cell>
          <cell r="N306">
            <v>200500</v>
          </cell>
          <cell r="O306">
            <v>15</v>
          </cell>
          <cell r="P306">
            <v>2005</v>
          </cell>
          <cell r="Q306">
            <v>134</v>
          </cell>
          <cell r="R306">
            <v>134</v>
          </cell>
          <cell r="S306">
            <v>10134</v>
          </cell>
          <cell r="T306" t="str">
            <v>pumpla</v>
          </cell>
          <cell r="U306" t="str">
            <v>Rajatised</v>
          </cell>
          <cell r="V306" t="str">
            <v>pumpla</v>
          </cell>
          <cell r="W306" t="str">
            <v>Reovee pumpla Lõuna tn.</v>
          </cell>
          <cell r="X306" t="str">
            <v>Masinad ja seadmed</v>
          </cell>
          <cell r="Y306" t="str">
            <v>pumpla2005</v>
          </cell>
        </row>
        <row r="307">
          <cell r="M307">
            <v>0</v>
          </cell>
          <cell r="O307">
            <v>0</v>
          </cell>
          <cell r="P307">
            <v>0</v>
          </cell>
          <cell r="Q307">
            <v>134</v>
          </cell>
          <cell r="R307">
            <v>0</v>
          </cell>
          <cell r="S307">
            <v>0</v>
          </cell>
          <cell r="T307">
            <v>0</v>
          </cell>
          <cell r="U307" t="str">
            <v>Rajatised</v>
          </cell>
          <cell r="W307">
            <v>0</v>
          </cell>
          <cell r="X307">
            <v>0</v>
          </cell>
          <cell r="Y307">
            <v>0</v>
          </cell>
        </row>
        <row r="308">
          <cell r="M308">
            <v>10135</v>
          </cell>
          <cell r="N308">
            <v>125115</v>
          </cell>
          <cell r="O308">
            <v>15</v>
          </cell>
          <cell r="P308">
            <v>2005</v>
          </cell>
          <cell r="Q308">
            <v>135</v>
          </cell>
          <cell r="R308">
            <v>135</v>
          </cell>
          <cell r="S308">
            <v>10135</v>
          </cell>
          <cell r="T308" t="str">
            <v>pumpla</v>
          </cell>
          <cell r="U308" t="str">
            <v>Rajatised</v>
          </cell>
          <cell r="V308" t="str">
            <v>pumpla</v>
          </cell>
          <cell r="W308" t="str">
            <v>Reoveepumpla Kolde tn.</v>
          </cell>
          <cell r="X308" t="str">
            <v>Masinad ja seadmed</v>
          </cell>
          <cell r="Y308" t="str">
            <v>pumpla2005</v>
          </cell>
        </row>
        <row r="309">
          <cell r="M309">
            <v>0</v>
          </cell>
          <cell r="O309">
            <v>0</v>
          </cell>
          <cell r="P309">
            <v>0</v>
          </cell>
          <cell r="Q309">
            <v>135</v>
          </cell>
          <cell r="R309">
            <v>0</v>
          </cell>
          <cell r="S309">
            <v>0</v>
          </cell>
          <cell r="T309">
            <v>0</v>
          </cell>
          <cell r="U309" t="str">
            <v>Rajatised</v>
          </cell>
          <cell r="W309">
            <v>0</v>
          </cell>
          <cell r="X309">
            <v>0</v>
          </cell>
          <cell r="Y309">
            <v>0</v>
          </cell>
        </row>
        <row r="310">
          <cell r="M310">
            <v>10136</v>
          </cell>
          <cell r="N310">
            <v>125117</v>
          </cell>
          <cell r="O310">
            <v>15</v>
          </cell>
          <cell r="P310">
            <v>2005</v>
          </cell>
          <cell r="Q310">
            <v>136</v>
          </cell>
          <cell r="R310">
            <v>136</v>
          </cell>
          <cell r="S310">
            <v>10136</v>
          </cell>
          <cell r="T310" t="str">
            <v>pumpla</v>
          </cell>
          <cell r="U310" t="str">
            <v>Rajatised</v>
          </cell>
          <cell r="V310" t="str">
            <v>pumpla</v>
          </cell>
          <cell r="W310" t="str">
            <v>Reoveepumpla Perve tn.</v>
          </cell>
          <cell r="X310" t="str">
            <v>Masinad ja seadmed</v>
          </cell>
          <cell r="Y310" t="str">
            <v>pumpla2005</v>
          </cell>
        </row>
        <row r="311">
          <cell r="M311">
            <v>0</v>
          </cell>
          <cell r="O311">
            <v>0</v>
          </cell>
          <cell r="P311">
            <v>0</v>
          </cell>
          <cell r="Q311">
            <v>136</v>
          </cell>
          <cell r="R311">
            <v>0</v>
          </cell>
          <cell r="S311">
            <v>0</v>
          </cell>
          <cell r="T311">
            <v>0</v>
          </cell>
          <cell r="U311" t="str">
            <v>Rajatised</v>
          </cell>
          <cell r="W311">
            <v>0</v>
          </cell>
          <cell r="X311">
            <v>0</v>
          </cell>
          <cell r="Y311">
            <v>0</v>
          </cell>
        </row>
        <row r="312">
          <cell r="M312">
            <v>10137</v>
          </cell>
          <cell r="N312">
            <v>208603</v>
          </cell>
          <cell r="O312">
            <v>40</v>
          </cell>
          <cell r="P312">
            <v>2005</v>
          </cell>
          <cell r="Q312">
            <v>137</v>
          </cell>
          <cell r="R312">
            <v>137</v>
          </cell>
          <cell r="S312">
            <v>10137</v>
          </cell>
          <cell r="T312" t="str">
            <v>Rajatised</v>
          </cell>
          <cell r="U312" t="str">
            <v>Rajatised</v>
          </cell>
          <cell r="W312" t="str">
            <v>Veetrass Tuubi tn.</v>
          </cell>
          <cell r="X312" t="str">
            <v>Hooned ja rajatised</v>
          </cell>
          <cell r="Y312" t="str">
            <v>Rajatised2005</v>
          </cell>
        </row>
        <row r="313">
          <cell r="M313">
            <v>0</v>
          </cell>
          <cell r="O313">
            <v>0</v>
          </cell>
          <cell r="P313">
            <v>0</v>
          </cell>
          <cell r="Q313">
            <v>137</v>
          </cell>
          <cell r="R313">
            <v>0</v>
          </cell>
          <cell r="S313">
            <v>0</v>
          </cell>
          <cell r="T313">
            <v>0</v>
          </cell>
          <cell r="U313" t="str">
            <v>Rajatised</v>
          </cell>
          <cell r="W313">
            <v>0</v>
          </cell>
          <cell r="X313">
            <v>0</v>
          </cell>
          <cell r="Y313">
            <v>0</v>
          </cell>
        </row>
        <row r="314">
          <cell r="M314">
            <v>10138</v>
          </cell>
          <cell r="N314">
            <v>347671</v>
          </cell>
          <cell r="O314">
            <v>40</v>
          </cell>
          <cell r="P314">
            <v>2005</v>
          </cell>
          <cell r="Q314">
            <v>138</v>
          </cell>
          <cell r="R314">
            <v>138</v>
          </cell>
          <cell r="S314">
            <v>10138</v>
          </cell>
          <cell r="T314" t="str">
            <v>Rajatised</v>
          </cell>
          <cell r="U314" t="str">
            <v>Rajatised</v>
          </cell>
          <cell r="W314" t="str">
            <v>Kanalisatsioonitrass Tuubi tn.</v>
          </cell>
          <cell r="X314" t="str">
            <v>Hooned ja rajatised</v>
          </cell>
          <cell r="Y314" t="str">
            <v>Rajatised2005</v>
          </cell>
        </row>
        <row r="315">
          <cell r="M315">
            <v>0</v>
          </cell>
          <cell r="O315">
            <v>0</v>
          </cell>
          <cell r="P315">
            <v>0</v>
          </cell>
          <cell r="Q315">
            <v>138</v>
          </cell>
          <cell r="R315">
            <v>0</v>
          </cell>
          <cell r="S315">
            <v>0</v>
          </cell>
          <cell r="T315">
            <v>0</v>
          </cell>
          <cell r="U315" t="str">
            <v>Rajatised</v>
          </cell>
          <cell r="W315">
            <v>0</v>
          </cell>
          <cell r="X315">
            <v>0</v>
          </cell>
          <cell r="Y315">
            <v>0</v>
          </cell>
        </row>
        <row r="316">
          <cell r="M316">
            <v>10139</v>
          </cell>
          <cell r="N316">
            <v>139068</v>
          </cell>
          <cell r="O316">
            <v>40</v>
          </cell>
          <cell r="P316">
            <v>2005</v>
          </cell>
          <cell r="Q316">
            <v>139</v>
          </cell>
          <cell r="R316">
            <v>139</v>
          </cell>
          <cell r="S316">
            <v>10139</v>
          </cell>
          <cell r="T316" t="str">
            <v>Rajatised</v>
          </cell>
          <cell r="U316" t="str">
            <v>Rajatised</v>
          </cell>
          <cell r="W316" t="str">
            <v>Survekanalisatsioonitrass Tuubi tn.</v>
          </cell>
          <cell r="X316" t="str">
            <v>Hooned ja rajatised</v>
          </cell>
          <cell r="Y316" t="str">
            <v>Rajatised2005</v>
          </cell>
        </row>
        <row r="317">
          <cell r="M317">
            <v>0</v>
          </cell>
          <cell r="O317">
            <v>0</v>
          </cell>
          <cell r="P317">
            <v>0</v>
          </cell>
          <cell r="Q317">
            <v>139</v>
          </cell>
          <cell r="R317">
            <v>0</v>
          </cell>
          <cell r="S317">
            <v>0</v>
          </cell>
          <cell r="T317">
            <v>0</v>
          </cell>
          <cell r="U317" t="str">
            <v>Rajatised</v>
          </cell>
          <cell r="W317">
            <v>0</v>
          </cell>
          <cell r="X317">
            <v>0</v>
          </cell>
          <cell r="Y317">
            <v>0</v>
          </cell>
        </row>
        <row r="318">
          <cell r="M318">
            <v>10140</v>
          </cell>
          <cell r="N318">
            <v>110821</v>
          </cell>
          <cell r="O318">
            <v>40</v>
          </cell>
          <cell r="P318">
            <v>2005</v>
          </cell>
          <cell r="Q318">
            <v>140</v>
          </cell>
          <cell r="R318">
            <v>140</v>
          </cell>
          <cell r="S318">
            <v>10140</v>
          </cell>
          <cell r="T318" t="str">
            <v>Rajatised</v>
          </cell>
          <cell r="U318" t="str">
            <v>Rajatised</v>
          </cell>
          <cell r="W318" t="str">
            <v>Veetrass Talve tn.</v>
          </cell>
          <cell r="X318" t="str">
            <v>Hooned ja rajatised</v>
          </cell>
          <cell r="Y318" t="str">
            <v>Rajatised2005</v>
          </cell>
        </row>
        <row r="319">
          <cell r="M319">
            <v>0</v>
          </cell>
          <cell r="O319">
            <v>0</v>
          </cell>
          <cell r="P319">
            <v>0</v>
          </cell>
          <cell r="Q319">
            <v>140</v>
          </cell>
          <cell r="R319">
            <v>0</v>
          </cell>
          <cell r="S319">
            <v>0</v>
          </cell>
          <cell r="T319">
            <v>0</v>
          </cell>
          <cell r="U319" t="str">
            <v>Rajatised</v>
          </cell>
          <cell r="W319">
            <v>0</v>
          </cell>
          <cell r="X319">
            <v>0</v>
          </cell>
          <cell r="Y319">
            <v>0</v>
          </cell>
        </row>
        <row r="320">
          <cell r="M320">
            <v>10141</v>
          </cell>
          <cell r="N320">
            <v>166232</v>
          </cell>
          <cell r="O320">
            <v>40</v>
          </cell>
          <cell r="P320">
            <v>2005</v>
          </cell>
          <cell r="Q320">
            <v>141</v>
          </cell>
          <cell r="R320">
            <v>141</v>
          </cell>
          <cell r="S320">
            <v>10141</v>
          </cell>
          <cell r="T320" t="str">
            <v>Rajatised</v>
          </cell>
          <cell r="U320" t="str">
            <v>Rajatised</v>
          </cell>
          <cell r="W320" t="str">
            <v>Kanalisatsioonitrass Talve tn.</v>
          </cell>
          <cell r="X320" t="str">
            <v>Hooned ja rajatised</v>
          </cell>
          <cell r="Y320" t="str">
            <v>Rajatised2005</v>
          </cell>
        </row>
        <row r="321">
          <cell r="M321">
            <v>0</v>
          </cell>
          <cell r="O321">
            <v>0</v>
          </cell>
          <cell r="P321">
            <v>0</v>
          </cell>
          <cell r="Q321">
            <v>141</v>
          </cell>
          <cell r="R321">
            <v>0</v>
          </cell>
          <cell r="S321">
            <v>0</v>
          </cell>
          <cell r="T321">
            <v>0</v>
          </cell>
          <cell r="U321" t="str">
            <v>Rajatised</v>
          </cell>
          <cell r="W321">
            <v>0</v>
          </cell>
          <cell r="X321">
            <v>0</v>
          </cell>
          <cell r="Y321">
            <v>0</v>
          </cell>
        </row>
        <row r="322">
          <cell r="M322">
            <v>10142</v>
          </cell>
          <cell r="N322">
            <v>129971</v>
          </cell>
          <cell r="O322">
            <v>40</v>
          </cell>
          <cell r="P322">
            <v>2005</v>
          </cell>
          <cell r="Q322">
            <v>142</v>
          </cell>
          <cell r="R322">
            <v>142</v>
          </cell>
          <cell r="S322">
            <v>10142</v>
          </cell>
          <cell r="T322" t="str">
            <v>Rajatised</v>
          </cell>
          <cell r="U322" t="str">
            <v>Rajatised</v>
          </cell>
          <cell r="W322" t="str">
            <v>Veetrass Kolde tn.</v>
          </cell>
          <cell r="X322" t="str">
            <v>Hooned ja rajatised</v>
          </cell>
          <cell r="Y322" t="str">
            <v>Rajatised2005</v>
          </cell>
        </row>
        <row r="323">
          <cell r="M323">
            <v>0</v>
          </cell>
          <cell r="O323">
            <v>0</v>
          </cell>
          <cell r="P323">
            <v>0</v>
          </cell>
          <cell r="Q323">
            <v>142</v>
          </cell>
          <cell r="R323">
            <v>0</v>
          </cell>
          <cell r="S323">
            <v>0</v>
          </cell>
          <cell r="T323">
            <v>0</v>
          </cell>
          <cell r="U323" t="str">
            <v>Rajatised</v>
          </cell>
          <cell r="W323">
            <v>0</v>
          </cell>
          <cell r="X323">
            <v>0</v>
          </cell>
          <cell r="Y323">
            <v>0</v>
          </cell>
        </row>
        <row r="324">
          <cell r="M324">
            <v>10143</v>
          </cell>
          <cell r="N324">
            <v>216618</v>
          </cell>
          <cell r="O324">
            <v>40</v>
          </cell>
          <cell r="P324">
            <v>2005</v>
          </cell>
          <cell r="Q324">
            <v>143</v>
          </cell>
          <cell r="R324">
            <v>143</v>
          </cell>
          <cell r="S324">
            <v>10143</v>
          </cell>
          <cell r="T324" t="str">
            <v>Rajatised</v>
          </cell>
          <cell r="U324" t="str">
            <v>Rajatised</v>
          </cell>
          <cell r="W324" t="str">
            <v>Kanalisatsioonitrass Kolde tn.</v>
          </cell>
          <cell r="X324" t="str">
            <v>Hooned ja rajatised</v>
          </cell>
          <cell r="Y324" t="str">
            <v>Rajatised2005</v>
          </cell>
        </row>
        <row r="325">
          <cell r="M325">
            <v>0</v>
          </cell>
          <cell r="O325">
            <v>0</v>
          </cell>
          <cell r="P325">
            <v>0</v>
          </cell>
          <cell r="Q325">
            <v>143</v>
          </cell>
          <cell r="R325">
            <v>0</v>
          </cell>
          <cell r="S325">
            <v>0</v>
          </cell>
          <cell r="T325">
            <v>0</v>
          </cell>
          <cell r="U325" t="str">
            <v>Rajatised</v>
          </cell>
          <cell r="W325">
            <v>0</v>
          </cell>
          <cell r="X325">
            <v>0</v>
          </cell>
          <cell r="Y325">
            <v>0</v>
          </cell>
        </row>
        <row r="326">
          <cell r="M326">
            <v>10144</v>
          </cell>
          <cell r="N326">
            <v>86647</v>
          </cell>
          <cell r="O326">
            <v>40</v>
          </cell>
          <cell r="P326">
            <v>2005</v>
          </cell>
          <cell r="Q326">
            <v>144</v>
          </cell>
          <cell r="R326">
            <v>144</v>
          </cell>
          <cell r="S326">
            <v>10144</v>
          </cell>
          <cell r="T326" t="str">
            <v>Rajatised</v>
          </cell>
          <cell r="U326" t="str">
            <v>Rajatised</v>
          </cell>
          <cell r="W326" t="str">
            <v>Survekanalisatsioonitrass Kolde tn.</v>
          </cell>
          <cell r="X326" t="str">
            <v>Hooned ja rajatised</v>
          </cell>
          <cell r="Y326" t="str">
            <v>Rajatised2005</v>
          </cell>
        </row>
        <row r="327">
          <cell r="M327">
            <v>0</v>
          </cell>
          <cell r="O327">
            <v>0</v>
          </cell>
          <cell r="P327">
            <v>0</v>
          </cell>
          <cell r="Q327">
            <v>144</v>
          </cell>
          <cell r="R327">
            <v>0</v>
          </cell>
          <cell r="S327">
            <v>0</v>
          </cell>
          <cell r="T327">
            <v>0</v>
          </cell>
          <cell r="U327" t="str">
            <v>Rajatised</v>
          </cell>
          <cell r="W327">
            <v>0</v>
          </cell>
          <cell r="X327">
            <v>0</v>
          </cell>
          <cell r="Y327">
            <v>0</v>
          </cell>
        </row>
        <row r="328">
          <cell r="M328">
            <v>10145</v>
          </cell>
          <cell r="N328">
            <v>579165</v>
          </cell>
          <cell r="O328">
            <v>40</v>
          </cell>
          <cell r="P328">
            <v>2005</v>
          </cell>
          <cell r="Q328">
            <v>145</v>
          </cell>
          <cell r="R328">
            <v>145</v>
          </cell>
          <cell r="S328">
            <v>10145</v>
          </cell>
          <cell r="T328" t="str">
            <v>Rajatised</v>
          </cell>
          <cell r="U328" t="str">
            <v>Rajatised</v>
          </cell>
          <cell r="W328" t="str">
            <v>Veetrass Võnnu tn.</v>
          </cell>
          <cell r="X328" t="str">
            <v>Hooned ja rajatised</v>
          </cell>
          <cell r="Y328" t="str">
            <v>Rajatised2005</v>
          </cell>
        </row>
        <row r="329">
          <cell r="M329">
            <v>0</v>
          </cell>
          <cell r="O329">
            <v>0</v>
          </cell>
          <cell r="P329">
            <v>0</v>
          </cell>
          <cell r="Q329">
            <v>145</v>
          </cell>
          <cell r="R329">
            <v>0</v>
          </cell>
          <cell r="S329">
            <v>0</v>
          </cell>
          <cell r="T329">
            <v>0</v>
          </cell>
          <cell r="U329" t="str">
            <v>Rajatised</v>
          </cell>
          <cell r="W329">
            <v>0</v>
          </cell>
          <cell r="X329">
            <v>0</v>
          </cell>
          <cell r="Y329">
            <v>0</v>
          </cell>
        </row>
        <row r="330">
          <cell r="M330">
            <v>10146</v>
          </cell>
          <cell r="N330">
            <v>723956</v>
          </cell>
          <cell r="O330">
            <v>40</v>
          </cell>
          <cell r="P330">
            <v>2005</v>
          </cell>
          <cell r="Q330">
            <v>146</v>
          </cell>
          <cell r="R330">
            <v>146</v>
          </cell>
          <cell r="S330">
            <v>10146</v>
          </cell>
          <cell r="T330" t="str">
            <v>Rajatised</v>
          </cell>
          <cell r="U330" t="str">
            <v>Rajatised</v>
          </cell>
          <cell r="W330" t="str">
            <v>Kanalisatsioonitrass Võnnu tn.</v>
          </cell>
          <cell r="X330" t="str">
            <v>Hooned ja rajatised</v>
          </cell>
          <cell r="Y330" t="str">
            <v>Rajatised2005</v>
          </cell>
        </row>
        <row r="331">
          <cell r="M331">
            <v>0</v>
          </cell>
          <cell r="O331">
            <v>0</v>
          </cell>
          <cell r="P331">
            <v>0</v>
          </cell>
          <cell r="Q331">
            <v>146</v>
          </cell>
          <cell r="R331">
            <v>0</v>
          </cell>
          <cell r="S331">
            <v>0</v>
          </cell>
          <cell r="T331">
            <v>0</v>
          </cell>
          <cell r="U331" t="str">
            <v>Rajatised</v>
          </cell>
          <cell r="W331">
            <v>0</v>
          </cell>
          <cell r="X331">
            <v>0</v>
          </cell>
          <cell r="Y331">
            <v>0</v>
          </cell>
        </row>
        <row r="332">
          <cell r="M332">
            <v>10147</v>
          </cell>
          <cell r="N332">
            <v>144791</v>
          </cell>
          <cell r="O332">
            <v>40</v>
          </cell>
          <cell r="P332">
            <v>2005</v>
          </cell>
          <cell r="Q332">
            <v>147</v>
          </cell>
          <cell r="R332">
            <v>147</v>
          </cell>
          <cell r="S332">
            <v>10147</v>
          </cell>
          <cell r="T332" t="str">
            <v>Rajatised</v>
          </cell>
          <cell r="U332" t="str">
            <v>Rajatised</v>
          </cell>
          <cell r="W332" t="str">
            <v>Survekanalisatsioonitrass Võnnu tn.</v>
          </cell>
          <cell r="X332" t="str">
            <v>Hooned ja rajatised</v>
          </cell>
          <cell r="Y332" t="str">
            <v>Rajatised2005</v>
          </cell>
        </row>
        <row r="333">
          <cell r="M333">
            <v>0</v>
          </cell>
          <cell r="O333">
            <v>0</v>
          </cell>
          <cell r="P333">
            <v>0</v>
          </cell>
          <cell r="Q333">
            <v>147</v>
          </cell>
          <cell r="R333">
            <v>0</v>
          </cell>
          <cell r="S333">
            <v>0</v>
          </cell>
          <cell r="T333">
            <v>0</v>
          </cell>
          <cell r="U333" t="str">
            <v>Rajatised</v>
          </cell>
          <cell r="W333">
            <v>0</v>
          </cell>
          <cell r="X333">
            <v>0</v>
          </cell>
          <cell r="Y333">
            <v>0</v>
          </cell>
        </row>
        <row r="334">
          <cell r="M334">
            <v>10148</v>
          </cell>
          <cell r="N334">
            <v>311754</v>
          </cell>
          <cell r="O334">
            <v>40</v>
          </cell>
          <cell r="P334">
            <v>2005</v>
          </cell>
          <cell r="Q334">
            <v>148</v>
          </cell>
          <cell r="R334">
            <v>148</v>
          </cell>
          <cell r="S334">
            <v>10148</v>
          </cell>
          <cell r="T334" t="str">
            <v>Rajatised</v>
          </cell>
          <cell r="U334" t="str">
            <v>Rajatised</v>
          </cell>
          <cell r="W334" t="str">
            <v>Veetrass Suve tn.</v>
          </cell>
          <cell r="X334" t="str">
            <v>Hooned ja rajatised</v>
          </cell>
          <cell r="Y334" t="str">
            <v>Rajatised2005</v>
          </cell>
        </row>
        <row r="335">
          <cell r="M335">
            <v>0</v>
          </cell>
          <cell r="O335">
            <v>0</v>
          </cell>
          <cell r="P335">
            <v>0</v>
          </cell>
          <cell r="Q335">
            <v>148</v>
          </cell>
          <cell r="R335">
            <v>0</v>
          </cell>
          <cell r="S335">
            <v>0</v>
          </cell>
          <cell r="T335">
            <v>0</v>
          </cell>
          <cell r="U335" t="str">
            <v>Rajatised</v>
          </cell>
          <cell r="W335">
            <v>0</v>
          </cell>
          <cell r="X335">
            <v>0</v>
          </cell>
          <cell r="Y335">
            <v>0</v>
          </cell>
        </row>
        <row r="336">
          <cell r="M336">
            <v>10149</v>
          </cell>
          <cell r="N336">
            <v>727425</v>
          </cell>
          <cell r="O336">
            <v>40</v>
          </cell>
          <cell r="P336">
            <v>2005</v>
          </cell>
          <cell r="Q336">
            <v>149</v>
          </cell>
          <cell r="R336">
            <v>149</v>
          </cell>
          <cell r="S336">
            <v>10149</v>
          </cell>
          <cell r="T336" t="str">
            <v>Rajatised</v>
          </cell>
          <cell r="U336" t="str">
            <v>Rajatised</v>
          </cell>
          <cell r="W336" t="str">
            <v>Kanalisatsioonitrass Suve tn.</v>
          </cell>
          <cell r="X336" t="str">
            <v>Hooned ja rajatised</v>
          </cell>
          <cell r="Y336" t="str">
            <v>Rajatised2005</v>
          </cell>
        </row>
        <row r="337">
          <cell r="M337">
            <v>0</v>
          </cell>
          <cell r="O337">
            <v>0</v>
          </cell>
          <cell r="P337">
            <v>0</v>
          </cell>
          <cell r="Q337">
            <v>149</v>
          </cell>
          <cell r="R337">
            <v>0</v>
          </cell>
          <cell r="S337">
            <v>0</v>
          </cell>
          <cell r="T337">
            <v>0</v>
          </cell>
          <cell r="U337" t="str">
            <v>Rajatised</v>
          </cell>
          <cell r="W337">
            <v>0</v>
          </cell>
          <cell r="X337">
            <v>0</v>
          </cell>
          <cell r="Y337">
            <v>0</v>
          </cell>
        </row>
        <row r="338">
          <cell r="M338">
            <v>10150</v>
          </cell>
          <cell r="N338">
            <v>81942</v>
          </cell>
          <cell r="O338">
            <v>40</v>
          </cell>
          <cell r="P338">
            <v>2005</v>
          </cell>
          <cell r="Q338">
            <v>150</v>
          </cell>
          <cell r="R338">
            <v>150</v>
          </cell>
          <cell r="S338">
            <v>10150</v>
          </cell>
          <cell r="T338" t="str">
            <v>Rajatised</v>
          </cell>
          <cell r="U338" t="str">
            <v>Rajatised</v>
          </cell>
          <cell r="W338" t="str">
            <v>Veetrass Vahe tn.</v>
          </cell>
          <cell r="X338" t="str">
            <v>Hooned ja rajatised</v>
          </cell>
          <cell r="Y338" t="str">
            <v>Rajatised2005</v>
          </cell>
        </row>
        <row r="339">
          <cell r="M339">
            <v>0</v>
          </cell>
          <cell r="O339">
            <v>0</v>
          </cell>
          <cell r="P339">
            <v>0</v>
          </cell>
          <cell r="Q339">
            <v>150</v>
          </cell>
          <cell r="R339">
            <v>0</v>
          </cell>
          <cell r="S339">
            <v>0</v>
          </cell>
          <cell r="T339">
            <v>0</v>
          </cell>
          <cell r="U339" t="str">
            <v>Rajatised</v>
          </cell>
          <cell r="W339">
            <v>0</v>
          </cell>
          <cell r="X339">
            <v>0</v>
          </cell>
          <cell r="Y339">
            <v>0</v>
          </cell>
        </row>
        <row r="340">
          <cell r="M340">
            <v>10151</v>
          </cell>
          <cell r="N340">
            <v>122912</v>
          </cell>
          <cell r="O340">
            <v>40</v>
          </cell>
          <cell r="P340">
            <v>2005</v>
          </cell>
          <cell r="Q340">
            <v>151</v>
          </cell>
          <cell r="R340">
            <v>151</v>
          </cell>
          <cell r="S340">
            <v>10151</v>
          </cell>
          <cell r="T340" t="str">
            <v>Rajatised</v>
          </cell>
          <cell r="U340" t="str">
            <v>Rajatised</v>
          </cell>
          <cell r="W340" t="str">
            <v>Kanalisatsioonitrass Vahe tn.</v>
          </cell>
          <cell r="X340" t="str">
            <v>Hooned ja rajatised</v>
          </cell>
          <cell r="Y340" t="str">
            <v>Rajatised2005</v>
          </cell>
        </row>
        <row r="341">
          <cell r="M341">
            <v>0</v>
          </cell>
          <cell r="O341">
            <v>0</v>
          </cell>
          <cell r="P341">
            <v>0</v>
          </cell>
          <cell r="Q341">
            <v>151</v>
          </cell>
          <cell r="R341">
            <v>0</v>
          </cell>
          <cell r="S341">
            <v>0</v>
          </cell>
          <cell r="T341">
            <v>0</v>
          </cell>
          <cell r="U341" t="str">
            <v>Rajatised</v>
          </cell>
          <cell r="W341">
            <v>0</v>
          </cell>
          <cell r="X341">
            <v>0</v>
          </cell>
          <cell r="Y341">
            <v>0</v>
          </cell>
        </row>
        <row r="342">
          <cell r="M342">
            <v>10152</v>
          </cell>
          <cell r="N342">
            <v>135905</v>
          </cell>
          <cell r="O342">
            <v>40</v>
          </cell>
          <cell r="P342">
            <v>2005</v>
          </cell>
          <cell r="Q342">
            <v>152</v>
          </cell>
          <cell r="R342">
            <v>152</v>
          </cell>
          <cell r="S342">
            <v>10152</v>
          </cell>
          <cell r="T342" t="str">
            <v>Rajatised</v>
          </cell>
          <cell r="U342" t="str">
            <v>Rajatised</v>
          </cell>
          <cell r="W342" t="str">
            <v>Veetrass Kagu tn.</v>
          </cell>
          <cell r="X342" t="str">
            <v>Hooned ja rajatised</v>
          </cell>
          <cell r="Y342" t="str">
            <v>Rajatised2005</v>
          </cell>
        </row>
        <row r="343">
          <cell r="M343">
            <v>0</v>
          </cell>
          <cell r="O343">
            <v>0</v>
          </cell>
          <cell r="P343">
            <v>0</v>
          </cell>
          <cell r="Q343">
            <v>152</v>
          </cell>
          <cell r="R343">
            <v>0</v>
          </cell>
          <cell r="S343">
            <v>0</v>
          </cell>
          <cell r="T343">
            <v>0</v>
          </cell>
          <cell r="U343" t="str">
            <v>Rajatised</v>
          </cell>
          <cell r="W343">
            <v>0</v>
          </cell>
          <cell r="X343">
            <v>0</v>
          </cell>
          <cell r="Y343">
            <v>0</v>
          </cell>
        </row>
        <row r="344">
          <cell r="M344">
            <v>10153</v>
          </cell>
          <cell r="N344">
            <v>203858</v>
          </cell>
          <cell r="O344">
            <v>40</v>
          </cell>
          <cell r="P344">
            <v>2005</v>
          </cell>
          <cell r="Q344">
            <v>153</v>
          </cell>
          <cell r="R344">
            <v>153</v>
          </cell>
          <cell r="S344">
            <v>10153</v>
          </cell>
          <cell r="T344" t="str">
            <v>Rajatised</v>
          </cell>
          <cell r="U344" t="str">
            <v>Rajatised</v>
          </cell>
          <cell r="W344" t="str">
            <v>Kanalisatsioonitrass Kagu tn.</v>
          </cell>
          <cell r="X344" t="str">
            <v>Hooned ja rajatised</v>
          </cell>
          <cell r="Y344" t="str">
            <v>Rajatised2005</v>
          </cell>
        </row>
        <row r="345">
          <cell r="M345">
            <v>0</v>
          </cell>
          <cell r="O345">
            <v>0</v>
          </cell>
          <cell r="P345">
            <v>0</v>
          </cell>
          <cell r="Q345">
            <v>153</v>
          </cell>
          <cell r="R345">
            <v>0</v>
          </cell>
          <cell r="S345">
            <v>0</v>
          </cell>
          <cell r="T345">
            <v>0</v>
          </cell>
          <cell r="U345" t="str">
            <v>Rajatised</v>
          </cell>
          <cell r="W345">
            <v>0</v>
          </cell>
          <cell r="X345">
            <v>0</v>
          </cell>
          <cell r="Y345">
            <v>0</v>
          </cell>
        </row>
        <row r="346">
          <cell r="M346">
            <v>10154</v>
          </cell>
          <cell r="N346">
            <v>262604</v>
          </cell>
          <cell r="O346">
            <v>40</v>
          </cell>
          <cell r="P346">
            <v>2005</v>
          </cell>
          <cell r="Q346">
            <v>154</v>
          </cell>
          <cell r="R346">
            <v>154</v>
          </cell>
          <cell r="S346">
            <v>10154</v>
          </cell>
          <cell r="T346" t="str">
            <v>Rajatised</v>
          </cell>
          <cell r="U346" t="str">
            <v>Rajatised</v>
          </cell>
          <cell r="W346" t="str">
            <v>Veetrass Sulevi tn.</v>
          </cell>
          <cell r="X346" t="str">
            <v>Hooned ja rajatised</v>
          </cell>
          <cell r="Y346" t="str">
            <v>Rajatised2005</v>
          </cell>
        </row>
        <row r="347">
          <cell r="M347">
            <v>0</v>
          </cell>
          <cell r="O347">
            <v>0</v>
          </cell>
          <cell r="P347">
            <v>0</v>
          </cell>
          <cell r="Q347">
            <v>154</v>
          </cell>
          <cell r="R347">
            <v>0</v>
          </cell>
          <cell r="S347">
            <v>0</v>
          </cell>
          <cell r="T347">
            <v>0</v>
          </cell>
          <cell r="U347" t="str">
            <v>Rajatised</v>
          </cell>
          <cell r="W347">
            <v>0</v>
          </cell>
          <cell r="X347">
            <v>0</v>
          </cell>
          <cell r="Y347">
            <v>0</v>
          </cell>
        </row>
        <row r="348">
          <cell r="M348">
            <v>10155</v>
          </cell>
          <cell r="N348">
            <v>393906</v>
          </cell>
          <cell r="O348">
            <v>40</v>
          </cell>
          <cell r="P348">
            <v>2005</v>
          </cell>
          <cell r="Q348">
            <v>155</v>
          </cell>
          <cell r="R348">
            <v>155</v>
          </cell>
          <cell r="S348">
            <v>10155</v>
          </cell>
          <cell r="T348" t="str">
            <v>Rajatised</v>
          </cell>
          <cell r="U348" t="str">
            <v>Rajatised</v>
          </cell>
          <cell r="W348" t="str">
            <v>Kanalisatsioonitrass Sulevi tn.</v>
          </cell>
          <cell r="X348" t="str">
            <v>Hooned ja rajatised</v>
          </cell>
          <cell r="Y348" t="str">
            <v>Rajatised2005</v>
          </cell>
        </row>
        <row r="349">
          <cell r="M349">
            <v>0</v>
          </cell>
          <cell r="O349">
            <v>0</v>
          </cell>
          <cell r="P349">
            <v>0</v>
          </cell>
          <cell r="Q349">
            <v>155</v>
          </cell>
          <cell r="R349">
            <v>0</v>
          </cell>
          <cell r="S349">
            <v>0</v>
          </cell>
          <cell r="T349">
            <v>0</v>
          </cell>
          <cell r="U349" t="str">
            <v>Rajatised</v>
          </cell>
          <cell r="W349">
            <v>0</v>
          </cell>
          <cell r="X349">
            <v>0</v>
          </cell>
          <cell r="Y349">
            <v>0</v>
          </cell>
        </row>
        <row r="350">
          <cell r="M350">
            <v>10156</v>
          </cell>
          <cell r="N350">
            <v>116466</v>
          </cell>
          <cell r="O350">
            <v>40</v>
          </cell>
          <cell r="P350">
            <v>2005</v>
          </cell>
          <cell r="Q350">
            <v>156</v>
          </cell>
          <cell r="R350">
            <v>156</v>
          </cell>
          <cell r="S350">
            <v>10156</v>
          </cell>
          <cell r="T350" t="str">
            <v>Rajatised</v>
          </cell>
          <cell r="U350" t="str">
            <v>Rajatised</v>
          </cell>
          <cell r="W350" t="str">
            <v>Veetrass Kevade tn.</v>
          </cell>
          <cell r="X350" t="str">
            <v>Hooned ja rajatised</v>
          </cell>
          <cell r="Y350" t="str">
            <v>Rajatised2005</v>
          </cell>
        </row>
        <row r="351">
          <cell r="M351">
            <v>0</v>
          </cell>
          <cell r="O351">
            <v>0</v>
          </cell>
          <cell r="P351">
            <v>0</v>
          </cell>
          <cell r="Q351">
            <v>156</v>
          </cell>
          <cell r="R351">
            <v>0</v>
          </cell>
          <cell r="S351">
            <v>0</v>
          </cell>
          <cell r="T351">
            <v>0</v>
          </cell>
          <cell r="U351" t="str">
            <v>Rajatised</v>
          </cell>
          <cell r="W351">
            <v>0</v>
          </cell>
          <cell r="X351">
            <v>0</v>
          </cell>
          <cell r="Y351">
            <v>0</v>
          </cell>
        </row>
        <row r="352">
          <cell r="M352">
            <v>10157</v>
          </cell>
          <cell r="N352">
            <v>174698</v>
          </cell>
          <cell r="O352">
            <v>40</v>
          </cell>
          <cell r="P352">
            <v>2005</v>
          </cell>
          <cell r="Q352">
            <v>157</v>
          </cell>
          <cell r="R352">
            <v>157</v>
          </cell>
          <cell r="S352">
            <v>10157</v>
          </cell>
          <cell r="T352" t="str">
            <v>Rajatised</v>
          </cell>
          <cell r="U352" t="str">
            <v>Rajatised</v>
          </cell>
          <cell r="W352" t="str">
            <v>Kanalisatsioonitrass  Kevade tn.</v>
          </cell>
          <cell r="X352" t="str">
            <v>Hooned ja rajatised</v>
          </cell>
          <cell r="Y352" t="str">
            <v>Rajatised2005</v>
          </cell>
        </row>
        <row r="353">
          <cell r="M353">
            <v>0</v>
          </cell>
          <cell r="O353">
            <v>0</v>
          </cell>
          <cell r="P353">
            <v>0</v>
          </cell>
          <cell r="Q353">
            <v>157</v>
          </cell>
          <cell r="R353">
            <v>0</v>
          </cell>
          <cell r="S353">
            <v>0</v>
          </cell>
          <cell r="T353">
            <v>0</v>
          </cell>
          <cell r="U353" t="str">
            <v>Rajatised</v>
          </cell>
          <cell r="W353">
            <v>0</v>
          </cell>
          <cell r="X353">
            <v>0</v>
          </cell>
          <cell r="Y353">
            <v>0</v>
          </cell>
        </row>
        <row r="354">
          <cell r="M354">
            <v>10158</v>
          </cell>
          <cell r="N354">
            <v>111808</v>
          </cell>
          <cell r="O354">
            <v>40</v>
          </cell>
          <cell r="P354">
            <v>2005</v>
          </cell>
          <cell r="Q354">
            <v>158</v>
          </cell>
          <cell r="R354">
            <v>158</v>
          </cell>
          <cell r="S354">
            <v>10158</v>
          </cell>
          <cell r="T354" t="str">
            <v>Rajatised</v>
          </cell>
          <cell r="U354" t="str">
            <v>Rajatised</v>
          </cell>
          <cell r="W354" t="str">
            <v>Veetrass Sügise tn.</v>
          </cell>
          <cell r="X354" t="str">
            <v>Hooned ja rajatised</v>
          </cell>
          <cell r="Y354" t="str">
            <v>Rajatised2005</v>
          </cell>
        </row>
        <row r="355">
          <cell r="M355">
            <v>0</v>
          </cell>
          <cell r="O355">
            <v>0</v>
          </cell>
          <cell r="P355">
            <v>0</v>
          </cell>
          <cell r="Q355">
            <v>158</v>
          </cell>
          <cell r="R355">
            <v>0</v>
          </cell>
          <cell r="S355">
            <v>0</v>
          </cell>
          <cell r="T355">
            <v>0</v>
          </cell>
          <cell r="U355" t="str">
            <v>Rajatised</v>
          </cell>
          <cell r="W355">
            <v>0</v>
          </cell>
          <cell r="X355">
            <v>0</v>
          </cell>
          <cell r="Y355">
            <v>0</v>
          </cell>
        </row>
        <row r="356">
          <cell r="M356">
            <v>10159</v>
          </cell>
          <cell r="N356">
            <v>167712</v>
          </cell>
          <cell r="O356">
            <v>40</v>
          </cell>
          <cell r="P356">
            <v>2005</v>
          </cell>
          <cell r="Q356">
            <v>159</v>
          </cell>
          <cell r="R356">
            <v>159</v>
          </cell>
          <cell r="S356">
            <v>10159</v>
          </cell>
          <cell r="T356" t="str">
            <v>Rajatised</v>
          </cell>
          <cell r="U356" t="str">
            <v>Rajatised</v>
          </cell>
          <cell r="W356" t="str">
            <v>Kanalisatsioonitrass Sügise tn.</v>
          </cell>
          <cell r="X356" t="str">
            <v>Hooned ja rajatised</v>
          </cell>
          <cell r="Y356" t="str">
            <v>Rajatised2005</v>
          </cell>
        </row>
        <row r="357">
          <cell r="M357">
            <v>0</v>
          </cell>
          <cell r="O357">
            <v>0</v>
          </cell>
          <cell r="P357">
            <v>0</v>
          </cell>
          <cell r="Q357">
            <v>159</v>
          </cell>
          <cell r="R357">
            <v>0</v>
          </cell>
          <cell r="S357">
            <v>0</v>
          </cell>
          <cell r="T357">
            <v>0</v>
          </cell>
          <cell r="U357" t="str">
            <v>Rajatised</v>
          </cell>
          <cell r="W357">
            <v>0</v>
          </cell>
          <cell r="X357">
            <v>0</v>
          </cell>
          <cell r="Y357">
            <v>0</v>
          </cell>
        </row>
        <row r="358">
          <cell r="M358">
            <v>10160</v>
          </cell>
          <cell r="N358">
            <v>82505</v>
          </cell>
          <cell r="O358">
            <v>40</v>
          </cell>
          <cell r="P358">
            <v>2005</v>
          </cell>
          <cell r="Q358">
            <v>160</v>
          </cell>
          <cell r="R358">
            <v>160</v>
          </cell>
          <cell r="S358">
            <v>10160</v>
          </cell>
          <cell r="T358" t="str">
            <v>Rajatised</v>
          </cell>
          <cell r="U358" t="str">
            <v>Rajatised</v>
          </cell>
          <cell r="W358" t="str">
            <v>Kanalisatsioonitrass Leiva tn.</v>
          </cell>
          <cell r="X358" t="str">
            <v>Hooned ja rajatised</v>
          </cell>
          <cell r="Y358" t="str">
            <v>Rajatised2005</v>
          </cell>
        </row>
        <row r="359">
          <cell r="M359">
            <v>0</v>
          </cell>
          <cell r="O359">
            <v>0</v>
          </cell>
          <cell r="P359">
            <v>0</v>
          </cell>
          <cell r="Q359">
            <v>160</v>
          </cell>
          <cell r="R359">
            <v>0</v>
          </cell>
          <cell r="S359">
            <v>0</v>
          </cell>
          <cell r="T359">
            <v>0</v>
          </cell>
          <cell r="U359" t="str">
            <v>Rajatised</v>
          </cell>
          <cell r="W359">
            <v>0</v>
          </cell>
          <cell r="X359">
            <v>0</v>
          </cell>
          <cell r="Y359">
            <v>0</v>
          </cell>
        </row>
        <row r="360">
          <cell r="M360">
            <v>10161</v>
          </cell>
          <cell r="N360">
            <v>139013</v>
          </cell>
          <cell r="O360">
            <v>40</v>
          </cell>
          <cell r="P360">
            <v>2005</v>
          </cell>
          <cell r="Q360">
            <v>161</v>
          </cell>
          <cell r="R360">
            <v>161</v>
          </cell>
          <cell r="S360">
            <v>10161</v>
          </cell>
          <cell r="T360" t="str">
            <v>Rajatised</v>
          </cell>
          <cell r="U360" t="str">
            <v>Rajatised</v>
          </cell>
          <cell r="W360" t="str">
            <v>Veetrass Pagari tn.</v>
          </cell>
          <cell r="X360" t="str">
            <v>Hooned ja rajatised</v>
          </cell>
          <cell r="Y360" t="str">
            <v>Rajatised2005</v>
          </cell>
        </row>
        <row r="361">
          <cell r="M361">
            <v>0</v>
          </cell>
          <cell r="O361">
            <v>0</v>
          </cell>
          <cell r="P361">
            <v>0</v>
          </cell>
          <cell r="Q361">
            <v>161</v>
          </cell>
          <cell r="R361">
            <v>0</v>
          </cell>
          <cell r="S361">
            <v>0</v>
          </cell>
          <cell r="T361">
            <v>0</v>
          </cell>
          <cell r="U361" t="str">
            <v>Rajatised</v>
          </cell>
          <cell r="W361">
            <v>0</v>
          </cell>
          <cell r="X361">
            <v>0</v>
          </cell>
          <cell r="Y361">
            <v>0</v>
          </cell>
        </row>
        <row r="362">
          <cell r="M362">
            <v>10162</v>
          </cell>
          <cell r="N362">
            <v>208519</v>
          </cell>
          <cell r="O362">
            <v>40</v>
          </cell>
          <cell r="P362">
            <v>2005</v>
          </cell>
          <cell r="Q362">
            <v>162</v>
          </cell>
          <cell r="R362">
            <v>162</v>
          </cell>
          <cell r="S362">
            <v>10162</v>
          </cell>
          <cell r="T362" t="str">
            <v>Rajatised</v>
          </cell>
          <cell r="U362" t="str">
            <v>Rajatised</v>
          </cell>
          <cell r="W362" t="str">
            <v>Kanalisatsioonitrass Pagari tn.</v>
          </cell>
          <cell r="X362" t="str">
            <v>Hooned ja rajatised</v>
          </cell>
          <cell r="Y362" t="str">
            <v>Rajatised2005</v>
          </cell>
        </row>
        <row r="363">
          <cell r="M363">
            <v>0</v>
          </cell>
          <cell r="O363">
            <v>0</v>
          </cell>
          <cell r="P363">
            <v>0</v>
          </cell>
          <cell r="Q363">
            <v>162</v>
          </cell>
          <cell r="R363">
            <v>0</v>
          </cell>
          <cell r="S363">
            <v>0</v>
          </cell>
          <cell r="T363">
            <v>0</v>
          </cell>
          <cell r="U363" t="str">
            <v>Rajatised</v>
          </cell>
          <cell r="W363">
            <v>0</v>
          </cell>
          <cell r="X363">
            <v>0</v>
          </cell>
          <cell r="Y363">
            <v>0</v>
          </cell>
        </row>
        <row r="364">
          <cell r="M364">
            <v>10163</v>
          </cell>
          <cell r="N364">
            <v>195938</v>
          </cell>
          <cell r="O364">
            <v>40</v>
          </cell>
          <cell r="P364">
            <v>2005</v>
          </cell>
          <cell r="Q364">
            <v>163</v>
          </cell>
          <cell r="R364">
            <v>163</v>
          </cell>
          <cell r="S364">
            <v>10163</v>
          </cell>
          <cell r="T364" t="str">
            <v>Rajatised</v>
          </cell>
          <cell r="U364" t="str">
            <v>Rajatised</v>
          </cell>
          <cell r="W364" t="str">
            <v>Veetrass Allika tn.</v>
          </cell>
          <cell r="X364" t="str">
            <v>Hooned ja rajatised</v>
          </cell>
          <cell r="Y364" t="str">
            <v>Rajatised2005</v>
          </cell>
        </row>
        <row r="365">
          <cell r="M365">
            <v>0</v>
          </cell>
          <cell r="O365">
            <v>0</v>
          </cell>
          <cell r="P365">
            <v>0</v>
          </cell>
          <cell r="Q365">
            <v>163</v>
          </cell>
          <cell r="R365">
            <v>0</v>
          </cell>
          <cell r="S365">
            <v>0</v>
          </cell>
          <cell r="T365">
            <v>0</v>
          </cell>
          <cell r="U365" t="str">
            <v>Rajatised</v>
          </cell>
          <cell r="W365">
            <v>0</v>
          </cell>
          <cell r="X365">
            <v>0</v>
          </cell>
          <cell r="Y365">
            <v>0</v>
          </cell>
        </row>
        <row r="366">
          <cell r="M366">
            <v>10164</v>
          </cell>
          <cell r="N366">
            <v>457189</v>
          </cell>
          <cell r="O366">
            <v>40</v>
          </cell>
          <cell r="P366">
            <v>2005</v>
          </cell>
          <cell r="Q366">
            <v>164</v>
          </cell>
          <cell r="R366">
            <v>164</v>
          </cell>
          <cell r="S366">
            <v>10164</v>
          </cell>
          <cell r="T366" t="str">
            <v>Rajatised</v>
          </cell>
          <cell r="U366" t="str">
            <v>Rajatised</v>
          </cell>
          <cell r="W366" t="str">
            <v>Kanalisatsioonitrass Allika tn.</v>
          </cell>
          <cell r="X366" t="str">
            <v>Hooned ja rajatised</v>
          </cell>
          <cell r="Y366" t="str">
            <v>Rajatised2005</v>
          </cell>
        </row>
        <row r="367">
          <cell r="M367">
            <v>0</v>
          </cell>
          <cell r="O367">
            <v>0</v>
          </cell>
          <cell r="P367">
            <v>0</v>
          </cell>
          <cell r="Q367">
            <v>164</v>
          </cell>
          <cell r="R367">
            <v>0</v>
          </cell>
          <cell r="S367">
            <v>0</v>
          </cell>
          <cell r="T367">
            <v>0</v>
          </cell>
          <cell r="U367" t="str">
            <v>Rajatised</v>
          </cell>
          <cell r="W367">
            <v>0</v>
          </cell>
          <cell r="X367">
            <v>0</v>
          </cell>
          <cell r="Y367">
            <v>0</v>
          </cell>
        </row>
        <row r="368">
          <cell r="M368">
            <v>10165</v>
          </cell>
          <cell r="N368">
            <v>1374851</v>
          </cell>
          <cell r="O368">
            <v>40</v>
          </cell>
          <cell r="P368">
            <v>2005</v>
          </cell>
          <cell r="Q368">
            <v>165</v>
          </cell>
          <cell r="R368">
            <v>165</v>
          </cell>
          <cell r="S368">
            <v>10165</v>
          </cell>
          <cell r="T368" t="str">
            <v>Rajatised</v>
          </cell>
          <cell r="U368" t="str">
            <v>Rajatised</v>
          </cell>
          <cell r="W368" t="str">
            <v>Veetrass Jaama tn.</v>
          </cell>
          <cell r="X368" t="str">
            <v>Hooned ja rajatised</v>
          </cell>
          <cell r="Y368" t="str">
            <v>Rajatised2005</v>
          </cell>
        </row>
        <row r="369">
          <cell r="M369">
            <v>0</v>
          </cell>
          <cell r="O369">
            <v>0</v>
          </cell>
          <cell r="P369">
            <v>0</v>
          </cell>
          <cell r="Q369">
            <v>165</v>
          </cell>
          <cell r="R369">
            <v>0</v>
          </cell>
          <cell r="S369">
            <v>0</v>
          </cell>
          <cell r="T369">
            <v>0</v>
          </cell>
          <cell r="U369" t="str">
            <v>Rajatised</v>
          </cell>
          <cell r="W369">
            <v>0</v>
          </cell>
          <cell r="X369">
            <v>0</v>
          </cell>
          <cell r="Y369">
            <v>0</v>
          </cell>
        </row>
        <row r="370">
          <cell r="M370">
            <v>10166</v>
          </cell>
          <cell r="N370">
            <v>1891419</v>
          </cell>
          <cell r="O370">
            <v>40</v>
          </cell>
          <cell r="P370">
            <v>2005</v>
          </cell>
          <cell r="Q370">
            <v>166</v>
          </cell>
          <cell r="R370">
            <v>166</v>
          </cell>
          <cell r="S370">
            <v>10166</v>
          </cell>
          <cell r="T370" t="str">
            <v>Rajatised</v>
          </cell>
          <cell r="U370" t="str">
            <v>Rajatised</v>
          </cell>
          <cell r="W370" t="str">
            <v>Kanalisatsioonitrass Jaama tn.</v>
          </cell>
          <cell r="X370" t="str">
            <v>Hooned ja rajatised</v>
          </cell>
          <cell r="Y370" t="str">
            <v>Rajatised2005</v>
          </cell>
        </row>
        <row r="371">
          <cell r="M371">
            <v>0</v>
          </cell>
          <cell r="O371">
            <v>0</v>
          </cell>
          <cell r="P371">
            <v>0</v>
          </cell>
          <cell r="Q371">
            <v>166</v>
          </cell>
          <cell r="R371">
            <v>0</v>
          </cell>
          <cell r="S371">
            <v>0</v>
          </cell>
          <cell r="T371">
            <v>0</v>
          </cell>
          <cell r="U371" t="str">
            <v>Rajatised</v>
          </cell>
          <cell r="W371">
            <v>0</v>
          </cell>
          <cell r="X371">
            <v>0</v>
          </cell>
          <cell r="Y371">
            <v>0</v>
          </cell>
        </row>
        <row r="372">
          <cell r="M372">
            <v>10167</v>
          </cell>
          <cell r="N372">
            <v>516567</v>
          </cell>
          <cell r="O372">
            <v>40</v>
          </cell>
          <cell r="P372">
            <v>2005</v>
          </cell>
          <cell r="Q372">
            <v>167</v>
          </cell>
          <cell r="R372">
            <v>167</v>
          </cell>
          <cell r="S372">
            <v>10167</v>
          </cell>
          <cell r="T372" t="str">
            <v>Rajatised</v>
          </cell>
          <cell r="U372" t="str">
            <v>Rajatised</v>
          </cell>
          <cell r="W372" t="str">
            <v>Sadeveetrass Jaama tn.</v>
          </cell>
          <cell r="X372" t="str">
            <v>Hooned ja rajatised</v>
          </cell>
          <cell r="Y372" t="str">
            <v>Rajatised2005</v>
          </cell>
        </row>
        <row r="373">
          <cell r="M373">
            <v>0</v>
          </cell>
          <cell r="O373">
            <v>0</v>
          </cell>
          <cell r="P373">
            <v>0</v>
          </cell>
          <cell r="Q373">
            <v>167</v>
          </cell>
          <cell r="R373">
            <v>0</v>
          </cell>
          <cell r="S373">
            <v>0</v>
          </cell>
          <cell r="T373">
            <v>0</v>
          </cell>
          <cell r="U373" t="str">
            <v>Rajatised</v>
          </cell>
          <cell r="W373">
            <v>0</v>
          </cell>
          <cell r="X373">
            <v>0</v>
          </cell>
          <cell r="Y373">
            <v>0</v>
          </cell>
        </row>
        <row r="374">
          <cell r="M374">
            <v>10168</v>
          </cell>
          <cell r="N374">
            <v>435863</v>
          </cell>
          <cell r="O374">
            <v>40</v>
          </cell>
          <cell r="P374">
            <v>2005</v>
          </cell>
          <cell r="Q374">
            <v>168</v>
          </cell>
          <cell r="R374">
            <v>168</v>
          </cell>
          <cell r="S374">
            <v>10168</v>
          </cell>
          <cell r="T374" t="str">
            <v>Rajatised</v>
          </cell>
          <cell r="U374" t="str">
            <v>Rajatised</v>
          </cell>
          <cell r="W374" t="str">
            <v>Veetrass Võru tn.</v>
          </cell>
          <cell r="X374" t="str">
            <v>Hooned ja rajatised</v>
          </cell>
          <cell r="Y374" t="str">
            <v>Rajatised2005</v>
          </cell>
        </row>
        <row r="375">
          <cell r="M375">
            <v>0</v>
          </cell>
          <cell r="O375">
            <v>0</v>
          </cell>
          <cell r="P375">
            <v>0</v>
          </cell>
          <cell r="Q375">
            <v>168</v>
          </cell>
          <cell r="R375">
            <v>0</v>
          </cell>
          <cell r="S375">
            <v>0</v>
          </cell>
          <cell r="T375">
            <v>0</v>
          </cell>
          <cell r="U375" t="str">
            <v>Rajatised</v>
          </cell>
          <cell r="W375">
            <v>0</v>
          </cell>
          <cell r="X375">
            <v>0</v>
          </cell>
          <cell r="Y375">
            <v>0</v>
          </cell>
        </row>
        <row r="376">
          <cell r="M376">
            <v>10169</v>
          </cell>
          <cell r="N376">
            <v>326898</v>
          </cell>
          <cell r="O376">
            <v>40</v>
          </cell>
          <cell r="P376">
            <v>2005</v>
          </cell>
          <cell r="Q376">
            <v>169</v>
          </cell>
          <cell r="R376">
            <v>169</v>
          </cell>
          <cell r="S376">
            <v>10169</v>
          </cell>
          <cell r="T376" t="str">
            <v>Rajatised</v>
          </cell>
          <cell r="U376" t="str">
            <v>Rajatised</v>
          </cell>
          <cell r="W376" t="str">
            <v>Kanalisatsioonitrass Võru tn.</v>
          </cell>
          <cell r="X376" t="str">
            <v>Hooned ja rajatised</v>
          </cell>
          <cell r="Y376" t="str">
            <v>Rajatised2005</v>
          </cell>
        </row>
        <row r="377">
          <cell r="M377">
            <v>0</v>
          </cell>
          <cell r="O377">
            <v>0</v>
          </cell>
          <cell r="P377">
            <v>0</v>
          </cell>
          <cell r="Q377">
            <v>169</v>
          </cell>
          <cell r="R377">
            <v>0</v>
          </cell>
          <cell r="S377">
            <v>0</v>
          </cell>
          <cell r="T377">
            <v>0</v>
          </cell>
          <cell r="U377" t="str">
            <v>Rajatised</v>
          </cell>
          <cell r="W377">
            <v>0</v>
          </cell>
          <cell r="X377">
            <v>0</v>
          </cell>
          <cell r="Y377">
            <v>0</v>
          </cell>
        </row>
        <row r="378">
          <cell r="M378">
            <v>10170</v>
          </cell>
          <cell r="N378">
            <v>326898</v>
          </cell>
          <cell r="O378">
            <v>40</v>
          </cell>
          <cell r="P378">
            <v>2005</v>
          </cell>
          <cell r="Q378">
            <v>170</v>
          </cell>
          <cell r="R378">
            <v>170</v>
          </cell>
          <cell r="S378">
            <v>10170</v>
          </cell>
          <cell r="T378" t="str">
            <v>Rajatised</v>
          </cell>
          <cell r="U378" t="str">
            <v>Rajatised</v>
          </cell>
          <cell r="W378" t="str">
            <v>Sadeveetrass Võru tn.</v>
          </cell>
          <cell r="X378" t="str">
            <v>Hooned ja rajatised</v>
          </cell>
          <cell r="Y378" t="str">
            <v>Rajatised2005</v>
          </cell>
        </row>
        <row r="379">
          <cell r="M379">
            <v>0</v>
          </cell>
          <cell r="O379">
            <v>0</v>
          </cell>
          <cell r="P379">
            <v>0</v>
          </cell>
          <cell r="Q379">
            <v>170</v>
          </cell>
          <cell r="R379">
            <v>0</v>
          </cell>
          <cell r="S379">
            <v>0</v>
          </cell>
          <cell r="T379">
            <v>0</v>
          </cell>
          <cell r="U379" t="str">
            <v>Rajatised</v>
          </cell>
          <cell r="W379">
            <v>0</v>
          </cell>
          <cell r="X379">
            <v>0</v>
          </cell>
          <cell r="Y379">
            <v>0</v>
          </cell>
        </row>
        <row r="380">
          <cell r="M380">
            <v>10171</v>
          </cell>
          <cell r="N380">
            <v>540186</v>
          </cell>
          <cell r="O380">
            <v>40</v>
          </cell>
          <cell r="P380">
            <v>2005</v>
          </cell>
          <cell r="Q380">
            <v>171</v>
          </cell>
          <cell r="R380">
            <v>171</v>
          </cell>
          <cell r="S380">
            <v>10171</v>
          </cell>
          <cell r="T380" t="str">
            <v>Rajatised</v>
          </cell>
          <cell r="U380" t="str">
            <v>Rajatised</v>
          </cell>
          <cell r="W380" t="str">
            <v>Veetrass Vabaduse tn.</v>
          </cell>
          <cell r="X380" t="str">
            <v>Hooned ja rajatised</v>
          </cell>
          <cell r="Y380" t="str">
            <v>Rajatised2005</v>
          </cell>
        </row>
        <row r="381">
          <cell r="M381">
            <v>0</v>
          </cell>
          <cell r="O381">
            <v>0</v>
          </cell>
          <cell r="P381">
            <v>0</v>
          </cell>
          <cell r="Q381">
            <v>171</v>
          </cell>
          <cell r="R381">
            <v>0</v>
          </cell>
          <cell r="S381">
            <v>0</v>
          </cell>
          <cell r="T381">
            <v>0</v>
          </cell>
          <cell r="U381" t="str">
            <v>Rajatised</v>
          </cell>
          <cell r="W381">
            <v>0</v>
          </cell>
          <cell r="X381">
            <v>0</v>
          </cell>
          <cell r="Y381">
            <v>0</v>
          </cell>
        </row>
        <row r="382">
          <cell r="M382">
            <v>10172</v>
          </cell>
          <cell r="N382">
            <v>1080373</v>
          </cell>
          <cell r="O382">
            <v>40</v>
          </cell>
          <cell r="P382">
            <v>2005</v>
          </cell>
          <cell r="Q382">
            <v>172</v>
          </cell>
          <cell r="R382">
            <v>172</v>
          </cell>
          <cell r="S382">
            <v>10172</v>
          </cell>
          <cell r="T382" t="str">
            <v>Rajatised</v>
          </cell>
          <cell r="U382" t="str">
            <v>Rajatised</v>
          </cell>
          <cell r="W382" t="str">
            <v>Kanalisatsioonitrass Vabaduse tn.</v>
          </cell>
          <cell r="X382" t="str">
            <v>Hooned ja rajatised</v>
          </cell>
          <cell r="Y382" t="str">
            <v>Rajatised2005</v>
          </cell>
        </row>
        <row r="383">
          <cell r="M383">
            <v>0</v>
          </cell>
          <cell r="O383">
            <v>0</v>
          </cell>
          <cell r="P383">
            <v>0</v>
          </cell>
          <cell r="Q383">
            <v>172</v>
          </cell>
          <cell r="R383">
            <v>0</v>
          </cell>
          <cell r="S383">
            <v>0</v>
          </cell>
          <cell r="T383">
            <v>0</v>
          </cell>
          <cell r="U383" t="str">
            <v>Rajatised</v>
          </cell>
          <cell r="W383">
            <v>0</v>
          </cell>
          <cell r="X383">
            <v>0</v>
          </cell>
          <cell r="Y383">
            <v>0</v>
          </cell>
        </row>
        <row r="384">
          <cell r="M384">
            <v>10173</v>
          </cell>
          <cell r="N384">
            <v>1080373</v>
          </cell>
          <cell r="O384">
            <v>40</v>
          </cell>
          <cell r="P384">
            <v>2005</v>
          </cell>
          <cell r="Q384">
            <v>173</v>
          </cell>
          <cell r="R384">
            <v>173</v>
          </cell>
          <cell r="S384">
            <v>10173</v>
          </cell>
          <cell r="T384" t="str">
            <v>Rajatised</v>
          </cell>
          <cell r="U384" t="str">
            <v>Rajatised</v>
          </cell>
          <cell r="W384" t="str">
            <v>Sadeveetrass Vabaduse tn.</v>
          </cell>
          <cell r="X384" t="str">
            <v>Hooned ja rajatised</v>
          </cell>
          <cell r="Y384" t="str">
            <v>Rajatised2005</v>
          </cell>
        </row>
        <row r="385">
          <cell r="M385">
            <v>0</v>
          </cell>
          <cell r="O385">
            <v>0</v>
          </cell>
          <cell r="P385">
            <v>0</v>
          </cell>
          <cell r="Q385">
            <v>173</v>
          </cell>
          <cell r="R385">
            <v>0</v>
          </cell>
          <cell r="S385">
            <v>0</v>
          </cell>
          <cell r="T385">
            <v>0</v>
          </cell>
          <cell r="U385" t="str">
            <v>Rajatised</v>
          </cell>
          <cell r="W385">
            <v>0</v>
          </cell>
          <cell r="X385">
            <v>0</v>
          </cell>
          <cell r="Y385">
            <v>0</v>
          </cell>
        </row>
        <row r="386">
          <cell r="M386">
            <v>10174</v>
          </cell>
          <cell r="N386">
            <v>382119</v>
          </cell>
          <cell r="O386">
            <v>40</v>
          </cell>
          <cell r="P386">
            <v>2005</v>
          </cell>
          <cell r="Q386">
            <v>174</v>
          </cell>
          <cell r="R386">
            <v>174</v>
          </cell>
          <cell r="S386">
            <v>10174</v>
          </cell>
          <cell r="T386" t="str">
            <v>Rajatised</v>
          </cell>
          <cell r="U386" t="str">
            <v>Rajatised</v>
          </cell>
          <cell r="W386" t="str">
            <v>Veetrass Hiie tn.</v>
          </cell>
          <cell r="X386" t="str">
            <v>Hooned ja rajatised</v>
          </cell>
          <cell r="Y386" t="str">
            <v>Rajatised2005</v>
          </cell>
        </row>
        <row r="387">
          <cell r="M387">
            <v>0</v>
          </cell>
          <cell r="O387">
            <v>0</v>
          </cell>
          <cell r="P387">
            <v>0</v>
          </cell>
          <cell r="Q387">
            <v>174</v>
          </cell>
          <cell r="R387">
            <v>0</v>
          </cell>
          <cell r="S387">
            <v>0</v>
          </cell>
          <cell r="T387">
            <v>0</v>
          </cell>
          <cell r="U387" t="str">
            <v>Rajatised</v>
          </cell>
          <cell r="W387">
            <v>0</v>
          </cell>
          <cell r="X387">
            <v>0</v>
          </cell>
          <cell r="Y387">
            <v>0</v>
          </cell>
        </row>
        <row r="388">
          <cell r="M388">
            <v>10175</v>
          </cell>
          <cell r="N388">
            <v>764237</v>
          </cell>
          <cell r="O388">
            <v>40</v>
          </cell>
          <cell r="P388">
            <v>2005</v>
          </cell>
          <cell r="Q388">
            <v>175</v>
          </cell>
          <cell r="R388">
            <v>175</v>
          </cell>
          <cell r="S388">
            <v>10175</v>
          </cell>
          <cell r="T388" t="str">
            <v>Rajatised</v>
          </cell>
          <cell r="U388" t="str">
            <v>Rajatised</v>
          </cell>
          <cell r="W388" t="str">
            <v>Kanalisatsioonitrass Hiie tn.</v>
          </cell>
          <cell r="X388" t="str">
            <v>Hooned ja rajatised</v>
          </cell>
          <cell r="Y388" t="str">
            <v>Rajatised2005</v>
          </cell>
        </row>
        <row r="389">
          <cell r="M389">
            <v>0</v>
          </cell>
          <cell r="O389">
            <v>0</v>
          </cell>
          <cell r="P389">
            <v>0</v>
          </cell>
          <cell r="Q389">
            <v>175</v>
          </cell>
          <cell r="R389">
            <v>0</v>
          </cell>
          <cell r="S389">
            <v>0</v>
          </cell>
          <cell r="T389">
            <v>0</v>
          </cell>
          <cell r="U389" t="str">
            <v>Rajatised</v>
          </cell>
          <cell r="W389">
            <v>0</v>
          </cell>
          <cell r="X389">
            <v>0</v>
          </cell>
          <cell r="Y389">
            <v>0</v>
          </cell>
        </row>
        <row r="390">
          <cell r="M390">
            <v>10176</v>
          </cell>
          <cell r="N390">
            <v>127373</v>
          </cell>
          <cell r="O390">
            <v>40</v>
          </cell>
          <cell r="P390">
            <v>2005</v>
          </cell>
          <cell r="Q390">
            <v>176</v>
          </cell>
          <cell r="R390">
            <v>176</v>
          </cell>
          <cell r="S390">
            <v>10176</v>
          </cell>
          <cell r="T390" t="str">
            <v>Rajatised</v>
          </cell>
          <cell r="U390" t="str">
            <v>Rajatised</v>
          </cell>
          <cell r="W390" t="str">
            <v>Survekanalisatsioonitrass Hiie tn.</v>
          </cell>
          <cell r="X390" t="str">
            <v>Hooned ja rajatised</v>
          </cell>
          <cell r="Y390" t="str">
            <v>Rajatised2005</v>
          </cell>
        </row>
        <row r="391">
          <cell r="M391">
            <v>0</v>
          </cell>
          <cell r="O391">
            <v>0</v>
          </cell>
          <cell r="P391">
            <v>0</v>
          </cell>
          <cell r="Q391">
            <v>176</v>
          </cell>
          <cell r="R391">
            <v>0</v>
          </cell>
          <cell r="S391">
            <v>0</v>
          </cell>
          <cell r="T391">
            <v>0</v>
          </cell>
          <cell r="U391" t="str">
            <v>Rajatised</v>
          </cell>
          <cell r="W391">
            <v>0</v>
          </cell>
          <cell r="X391">
            <v>0</v>
          </cell>
          <cell r="Y391">
            <v>0</v>
          </cell>
        </row>
        <row r="392">
          <cell r="M392">
            <v>10177</v>
          </cell>
          <cell r="N392">
            <v>109810</v>
          </cell>
          <cell r="O392">
            <v>40</v>
          </cell>
          <cell r="P392">
            <v>2005</v>
          </cell>
          <cell r="Q392">
            <v>177</v>
          </cell>
          <cell r="R392">
            <v>177</v>
          </cell>
          <cell r="S392">
            <v>10177</v>
          </cell>
          <cell r="T392" t="str">
            <v>Rajatised</v>
          </cell>
          <cell r="U392" t="str">
            <v>Rajatised</v>
          </cell>
          <cell r="W392" t="str">
            <v>Veetrass Heina tn.</v>
          </cell>
          <cell r="X392" t="str">
            <v>Hooned ja rajatised</v>
          </cell>
          <cell r="Y392" t="str">
            <v>Rajatised2005</v>
          </cell>
        </row>
        <row r="393">
          <cell r="M393">
            <v>0</v>
          </cell>
          <cell r="O393">
            <v>0</v>
          </cell>
          <cell r="P393">
            <v>0</v>
          </cell>
          <cell r="Q393">
            <v>177</v>
          </cell>
          <cell r="R393">
            <v>0</v>
          </cell>
          <cell r="S393">
            <v>0</v>
          </cell>
          <cell r="T393">
            <v>0</v>
          </cell>
          <cell r="U393" t="str">
            <v>Rajatised</v>
          </cell>
          <cell r="W393">
            <v>0</v>
          </cell>
          <cell r="X393">
            <v>0</v>
          </cell>
          <cell r="Y393">
            <v>0</v>
          </cell>
        </row>
        <row r="394">
          <cell r="M394">
            <v>10178</v>
          </cell>
          <cell r="N394">
            <v>256222</v>
          </cell>
          <cell r="O394">
            <v>40</v>
          </cell>
          <cell r="P394">
            <v>2005</v>
          </cell>
          <cell r="Q394">
            <v>178</v>
          </cell>
          <cell r="R394">
            <v>178</v>
          </cell>
          <cell r="S394">
            <v>10178</v>
          </cell>
          <cell r="T394" t="str">
            <v>Rajatised</v>
          </cell>
          <cell r="U394" t="str">
            <v>Rajatised</v>
          </cell>
          <cell r="W394" t="str">
            <v>Kanalisatsioonitrass Heina tn.</v>
          </cell>
          <cell r="X394" t="str">
            <v>Hooned ja rajatised</v>
          </cell>
          <cell r="Y394" t="str">
            <v>Rajatised2005</v>
          </cell>
        </row>
        <row r="395">
          <cell r="M395">
            <v>0</v>
          </cell>
          <cell r="O395">
            <v>0</v>
          </cell>
          <cell r="P395">
            <v>0</v>
          </cell>
          <cell r="Q395">
            <v>178</v>
          </cell>
          <cell r="R395">
            <v>0</v>
          </cell>
          <cell r="S395">
            <v>0</v>
          </cell>
          <cell r="T395">
            <v>0</v>
          </cell>
          <cell r="U395" t="str">
            <v>Rajatised</v>
          </cell>
          <cell r="W395">
            <v>0</v>
          </cell>
          <cell r="X395">
            <v>0</v>
          </cell>
          <cell r="Y395">
            <v>0</v>
          </cell>
        </row>
        <row r="396">
          <cell r="M396">
            <v>10179</v>
          </cell>
          <cell r="N396">
            <v>258888</v>
          </cell>
          <cell r="O396">
            <v>40</v>
          </cell>
          <cell r="P396">
            <v>2005</v>
          </cell>
          <cell r="Q396">
            <v>179</v>
          </cell>
          <cell r="R396">
            <v>179</v>
          </cell>
          <cell r="S396">
            <v>10179</v>
          </cell>
          <cell r="T396" t="str">
            <v>Rajatised</v>
          </cell>
          <cell r="U396" t="str">
            <v>Rajatised</v>
          </cell>
          <cell r="W396" t="str">
            <v>Veetrass Õhtu tn.</v>
          </cell>
          <cell r="X396" t="str">
            <v>Hooned ja rajatised</v>
          </cell>
          <cell r="Y396" t="str">
            <v>Rajatised2005</v>
          </cell>
        </row>
        <row r="397">
          <cell r="M397">
            <v>0</v>
          </cell>
          <cell r="O397">
            <v>0</v>
          </cell>
          <cell r="P397">
            <v>0</v>
          </cell>
          <cell r="Q397">
            <v>179</v>
          </cell>
          <cell r="R397">
            <v>0</v>
          </cell>
          <cell r="S397">
            <v>0</v>
          </cell>
          <cell r="T397">
            <v>0</v>
          </cell>
          <cell r="U397" t="str">
            <v>Rajatised</v>
          </cell>
          <cell r="W397">
            <v>0</v>
          </cell>
          <cell r="X397">
            <v>0</v>
          </cell>
          <cell r="Y397">
            <v>0</v>
          </cell>
        </row>
        <row r="398">
          <cell r="M398">
            <v>10180</v>
          </cell>
          <cell r="N398">
            <v>336702</v>
          </cell>
          <cell r="O398">
            <v>40</v>
          </cell>
          <cell r="P398">
            <v>2005</v>
          </cell>
          <cell r="Q398">
            <v>180</v>
          </cell>
          <cell r="R398">
            <v>180</v>
          </cell>
          <cell r="S398">
            <v>10180</v>
          </cell>
          <cell r="T398" t="str">
            <v>Rajatised</v>
          </cell>
          <cell r="U398" t="str">
            <v>Rajatised</v>
          </cell>
          <cell r="W398" t="str">
            <v>Veetrass Välja tn.</v>
          </cell>
          <cell r="X398" t="str">
            <v>Hooned ja rajatised</v>
          </cell>
          <cell r="Y398" t="str">
            <v>Rajatised2005</v>
          </cell>
        </row>
        <row r="399">
          <cell r="M399">
            <v>0</v>
          </cell>
          <cell r="O399">
            <v>0</v>
          </cell>
          <cell r="P399">
            <v>0</v>
          </cell>
          <cell r="Q399">
            <v>180</v>
          </cell>
          <cell r="R399">
            <v>0</v>
          </cell>
          <cell r="S399">
            <v>0</v>
          </cell>
          <cell r="T399">
            <v>0</v>
          </cell>
          <cell r="U399" t="str">
            <v>Rajatised</v>
          </cell>
          <cell r="W399">
            <v>0</v>
          </cell>
          <cell r="X399">
            <v>0</v>
          </cell>
          <cell r="Y399">
            <v>0</v>
          </cell>
        </row>
        <row r="400">
          <cell r="M400">
            <v>10181</v>
          </cell>
          <cell r="N400">
            <v>505053</v>
          </cell>
          <cell r="O400">
            <v>40</v>
          </cell>
          <cell r="P400">
            <v>2005</v>
          </cell>
          <cell r="Q400">
            <v>181</v>
          </cell>
          <cell r="R400">
            <v>181</v>
          </cell>
          <cell r="S400">
            <v>10181</v>
          </cell>
          <cell r="T400" t="str">
            <v>Rajatised</v>
          </cell>
          <cell r="U400" t="str">
            <v>Rajatised</v>
          </cell>
          <cell r="W400" t="str">
            <v>Kanalisatsioonitrass Välja tn.</v>
          </cell>
          <cell r="X400" t="str">
            <v>Hooned ja rajatised</v>
          </cell>
          <cell r="Y400" t="str">
            <v>Rajatised2005</v>
          </cell>
        </row>
        <row r="401">
          <cell r="M401">
            <v>0</v>
          </cell>
          <cell r="O401">
            <v>0</v>
          </cell>
          <cell r="P401">
            <v>0</v>
          </cell>
          <cell r="Q401">
            <v>181</v>
          </cell>
          <cell r="R401">
            <v>0</v>
          </cell>
          <cell r="S401">
            <v>0</v>
          </cell>
          <cell r="T401">
            <v>0</v>
          </cell>
          <cell r="U401" t="str">
            <v>Rajatised</v>
          </cell>
          <cell r="W401">
            <v>0</v>
          </cell>
          <cell r="X401">
            <v>0</v>
          </cell>
          <cell r="Y401">
            <v>0</v>
          </cell>
        </row>
        <row r="402">
          <cell r="M402">
            <v>10182</v>
          </cell>
          <cell r="N402">
            <v>179199</v>
          </cell>
          <cell r="O402">
            <v>40</v>
          </cell>
          <cell r="P402">
            <v>2005</v>
          </cell>
          <cell r="Q402">
            <v>182</v>
          </cell>
          <cell r="R402">
            <v>182</v>
          </cell>
          <cell r="S402">
            <v>10182</v>
          </cell>
          <cell r="T402" t="str">
            <v>Rajatised</v>
          </cell>
          <cell r="U402" t="str">
            <v>Rajatised</v>
          </cell>
          <cell r="W402" t="str">
            <v>Veetrass Uus-Koidu tn.</v>
          </cell>
          <cell r="X402" t="str">
            <v>Hooned ja rajatised</v>
          </cell>
          <cell r="Y402" t="str">
            <v>Rajatised2005</v>
          </cell>
        </row>
        <row r="403">
          <cell r="M403">
            <v>0</v>
          </cell>
          <cell r="O403">
            <v>0</v>
          </cell>
          <cell r="P403">
            <v>0</v>
          </cell>
          <cell r="Q403">
            <v>182</v>
          </cell>
          <cell r="R403">
            <v>0</v>
          </cell>
          <cell r="S403">
            <v>0</v>
          </cell>
          <cell r="T403">
            <v>0</v>
          </cell>
          <cell r="U403" t="str">
            <v>Rajatised</v>
          </cell>
          <cell r="W403">
            <v>0</v>
          </cell>
          <cell r="X403">
            <v>0</v>
          </cell>
          <cell r="Y403">
            <v>0</v>
          </cell>
        </row>
        <row r="404">
          <cell r="M404">
            <v>10183</v>
          </cell>
          <cell r="N404">
            <v>268798</v>
          </cell>
          <cell r="O404">
            <v>40</v>
          </cell>
          <cell r="P404">
            <v>2005</v>
          </cell>
          <cell r="Q404">
            <v>183</v>
          </cell>
          <cell r="R404">
            <v>183</v>
          </cell>
          <cell r="S404">
            <v>10183</v>
          </cell>
          <cell r="T404" t="str">
            <v>Rajatised</v>
          </cell>
          <cell r="U404" t="str">
            <v>Rajatised</v>
          </cell>
          <cell r="W404" t="str">
            <v>Kanalisatsioonitrass Uus-Koidu tn.</v>
          </cell>
          <cell r="X404" t="str">
            <v>Hooned ja rajatised</v>
          </cell>
          <cell r="Y404" t="str">
            <v>Rajatised2005</v>
          </cell>
        </row>
        <row r="405">
          <cell r="M405">
            <v>0</v>
          </cell>
          <cell r="O405">
            <v>0</v>
          </cell>
          <cell r="P405">
            <v>0</v>
          </cell>
          <cell r="Q405">
            <v>183</v>
          </cell>
          <cell r="R405">
            <v>0</v>
          </cell>
          <cell r="S405">
            <v>0</v>
          </cell>
          <cell r="T405">
            <v>0</v>
          </cell>
          <cell r="U405" t="str">
            <v>Rajatised</v>
          </cell>
          <cell r="W405">
            <v>0</v>
          </cell>
          <cell r="X405">
            <v>0</v>
          </cell>
          <cell r="Y405">
            <v>0</v>
          </cell>
        </row>
        <row r="406">
          <cell r="M406">
            <v>10184</v>
          </cell>
          <cell r="N406">
            <v>560783</v>
          </cell>
          <cell r="O406">
            <v>40</v>
          </cell>
          <cell r="P406">
            <v>2005</v>
          </cell>
          <cell r="Q406">
            <v>184</v>
          </cell>
          <cell r="R406">
            <v>184</v>
          </cell>
          <cell r="S406">
            <v>10184</v>
          </cell>
          <cell r="T406" t="str">
            <v>Rajatised</v>
          </cell>
          <cell r="U406" t="str">
            <v>Rajatised</v>
          </cell>
          <cell r="W406" t="str">
            <v>Veetrass Lõuna tn.</v>
          </cell>
          <cell r="X406" t="str">
            <v>Hooned ja rajatised</v>
          </cell>
          <cell r="Y406" t="str">
            <v>Rajatised2005</v>
          </cell>
        </row>
        <row r="407">
          <cell r="M407">
            <v>0</v>
          </cell>
          <cell r="O407">
            <v>0</v>
          </cell>
          <cell r="P407">
            <v>0</v>
          </cell>
          <cell r="Q407">
            <v>184</v>
          </cell>
          <cell r="R407">
            <v>0</v>
          </cell>
          <cell r="S407">
            <v>0</v>
          </cell>
          <cell r="T407">
            <v>0</v>
          </cell>
          <cell r="U407" t="str">
            <v>Rajatised</v>
          </cell>
          <cell r="W407">
            <v>0</v>
          </cell>
          <cell r="X407">
            <v>0</v>
          </cell>
          <cell r="Y407">
            <v>0</v>
          </cell>
        </row>
        <row r="408">
          <cell r="M408">
            <v>10185</v>
          </cell>
          <cell r="N408">
            <v>934639</v>
          </cell>
          <cell r="O408">
            <v>40</v>
          </cell>
          <cell r="P408">
            <v>2005</v>
          </cell>
          <cell r="Q408">
            <v>185</v>
          </cell>
          <cell r="R408">
            <v>185</v>
          </cell>
          <cell r="S408">
            <v>10185</v>
          </cell>
          <cell r="T408" t="str">
            <v>Rajatised</v>
          </cell>
          <cell r="U408" t="str">
            <v>Rajatised</v>
          </cell>
          <cell r="W408" t="str">
            <v>Kanalisatsioonitrass Lõuna tn.</v>
          </cell>
          <cell r="X408" t="str">
            <v>Hooned ja rajatised</v>
          </cell>
          <cell r="Y408" t="str">
            <v>Rajatised2005</v>
          </cell>
        </row>
        <row r="409">
          <cell r="M409">
            <v>0</v>
          </cell>
          <cell r="O409">
            <v>0</v>
          </cell>
          <cell r="P409">
            <v>0</v>
          </cell>
          <cell r="Q409">
            <v>185</v>
          </cell>
          <cell r="R409">
            <v>0</v>
          </cell>
          <cell r="S409">
            <v>0</v>
          </cell>
          <cell r="T409">
            <v>0</v>
          </cell>
          <cell r="U409" t="str">
            <v>Rajatised</v>
          </cell>
          <cell r="W409">
            <v>0</v>
          </cell>
          <cell r="X409">
            <v>0</v>
          </cell>
          <cell r="Y409">
            <v>0</v>
          </cell>
        </row>
        <row r="410">
          <cell r="M410">
            <v>10186</v>
          </cell>
          <cell r="N410">
            <v>1149623</v>
          </cell>
          <cell r="O410">
            <v>40</v>
          </cell>
          <cell r="P410">
            <v>2005</v>
          </cell>
          <cell r="Q410">
            <v>186</v>
          </cell>
          <cell r="R410">
            <v>186</v>
          </cell>
          <cell r="S410">
            <v>10186</v>
          </cell>
          <cell r="T410" t="str">
            <v>Rajatised</v>
          </cell>
          <cell r="U410" t="str">
            <v>Rajatised</v>
          </cell>
          <cell r="W410" t="str">
            <v>Veetrass Võru tn.</v>
          </cell>
          <cell r="X410" t="str">
            <v>Hooned ja rajatised</v>
          </cell>
          <cell r="Y410" t="str">
            <v>Rajatised2005</v>
          </cell>
        </row>
        <row r="411">
          <cell r="M411">
            <v>0</v>
          </cell>
          <cell r="O411">
            <v>0</v>
          </cell>
          <cell r="P411">
            <v>0</v>
          </cell>
          <cell r="Q411">
            <v>186</v>
          </cell>
          <cell r="R411">
            <v>0</v>
          </cell>
          <cell r="S411">
            <v>0</v>
          </cell>
          <cell r="T411">
            <v>0</v>
          </cell>
          <cell r="U411" t="str">
            <v>Rajatised</v>
          </cell>
          <cell r="W411">
            <v>0</v>
          </cell>
          <cell r="X411">
            <v>0</v>
          </cell>
          <cell r="Y411">
            <v>0</v>
          </cell>
        </row>
        <row r="412">
          <cell r="M412">
            <v>10187</v>
          </cell>
          <cell r="N412">
            <v>1149623</v>
          </cell>
          <cell r="O412">
            <v>40</v>
          </cell>
          <cell r="P412">
            <v>2005</v>
          </cell>
          <cell r="Q412">
            <v>187</v>
          </cell>
          <cell r="R412">
            <v>187</v>
          </cell>
          <cell r="S412">
            <v>10187</v>
          </cell>
          <cell r="T412" t="str">
            <v>Rajatised</v>
          </cell>
          <cell r="U412" t="str">
            <v>Rajatised</v>
          </cell>
          <cell r="W412" t="str">
            <v>Kanalisatsioonitrass Võru tn.</v>
          </cell>
          <cell r="X412" t="str">
            <v>Hooned ja rajatised</v>
          </cell>
          <cell r="Y412" t="str">
            <v>Rajatised2005</v>
          </cell>
        </row>
        <row r="413">
          <cell r="M413">
            <v>0</v>
          </cell>
          <cell r="O413">
            <v>0</v>
          </cell>
          <cell r="P413">
            <v>0</v>
          </cell>
          <cell r="Q413">
            <v>187</v>
          </cell>
          <cell r="R413">
            <v>0</v>
          </cell>
          <cell r="S413">
            <v>0</v>
          </cell>
          <cell r="T413">
            <v>0</v>
          </cell>
          <cell r="U413" t="str">
            <v>Rajatised</v>
          </cell>
          <cell r="W413">
            <v>0</v>
          </cell>
          <cell r="X413">
            <v>0</v>
          </cell>
          <cell r="Y413">
            <v>0</v>
          </cell>
        </row>
        <row r="414">
          <cell r="M414">
            <v>10188</v>
          </cell>
          <cell r="N414">
            <v>373856</v>
          </cell>
          <cell r="O414">
            <v>40</v>
          </cell>
          <cell r="P414">
            <v>2005</v>
          </cell>
          <cell r="Q414">
            <v>188</v>
          </cell>
          <cell r="R414">
            <v>188</v>
          </cell>
          <cell r="S414">
            <v>10188</v>
          </cell>
          <cell r="T414" t="str">
            <v>Rajatised</v>
          </cell>
          <cell r="U414" t="str">
            <v>Rajatised</v>
          </cell>
          <cell r="W414" t="str">
            <v>Survekanalisatsioonitrass Lõuna tn.</v>
          </cell>
          <cell r="X414" t="str">
            <v>Hooned ja rajatised</v>
          </cell>
          <cell r="Y414" t="str">
            <v>Rajatised2005</v>
          </cell>
        </row>
        <row r="415">
          <cell r="M415">
            <v>0</v>
          </cell>
          <cell r="O415">
            <v>0</v>
          </cell>
          <cell r="P415">
            <v>0</v>
          </cell>
          <cell r="Q415">
            <v>188</v>
          </cell>
          <cell r="R415">
            <v>0</v>
          </cell>
          <cell r="S415">
            <v>0</v>
          </cell>
          <cell r="T415">
            <v>0</v>
          </cell>
          <cell r="U415" t="str">
            <v>Rajatised</v>
          </cell>
          <cell r="W415">
            <v>0</v>
          </cell>
          <cell r="X415">
            <v>0</v>
          </cell>
          <cell r="Y415">
            <v>0</v>
          </cell>
        </row>
        <row r="416">
          <cell r="M416">
            <v>10189</v>
          </cell>
          <cell r="N416">
            <v>172555</v>
          </cell>
          <cell r="O416">
            <v>40</v>
          </cell>
          <cell r="P416">
            <v>2005</v>
          </cell>
          <cell r="Q416">
            <v>189</v>
          </cell>
          <cell r="R416">
            <v>189</v>
          </cell>
          <cell r="S416">
            <v>10189</v>
          </cell>
          <cell r="T416" t="str">
            <v>Rajatised</v>
          </cell>
          <cell r="U416" t="str">
            <v>Rajatised</v>
          </cell>
          <cell r="W416" t="str">
            <v>Kanalisatsioonitrass Laatsi tn.</v>
          </cell>
          <cell r="X416" t="str">
            <v>Hooned ja rajatised</v>
          </cell>
          <cell r="Y416" t="str">
            <v>Rajatised2005</v>
          </cell>
        </row>
        <row r="417">
          <cell r="M417">
            <v>0</v>
          </cell>
          <cell r="O417">
            <v>0</v>
          </cell>
          <cell r="P417">
            <v>0</v>
          </cell>
          <cell r="Q417">
            <v>189</v>
          </cell>
          <cell r="R417">
            <v>0</v>
          </cell>
          <cell r="S417">
            <v>0</v>
          </cell>
          <cell r="T417">
            <v>0</v>
          </cell>
          <cell r="U417" t="str">
            <v>Rajatised</v>
          </cell>
          <cell r="W417">
            <v>0</v>
          </cell>
          <cell r="X417">
            <v>0</v>
          </cell>
          <cell r="Y417">
            <v>0</v>
          </cell>
        </row>
        <row r="418">
          <cell r="M418">
            <v>10190</v>
          </cell>
          <cell r="N418">
            <v>100689</v>
          </cell>
          <cell r="O418">
            <v>40</v>
          </cell>
          <cell r="P418">
            <v>2005</v>
          </cell>
          <cell r="Q418">
            <v>190</v>
          </cell>
          <cell r="R418">
            <v>190</v>
          </cell>
          <cell r="S418">
            <v>10190</v>
          </cell>
          <cell r="T418" t="str">
            <v>Rajatised</v>
          </cell>
          <cell r="U418" t="str">
            <v>Rajatised</v>
          </cell>
          <cell r="W418" t="str">
            <v>Veetrass Tulbi tn.</v>
          </cell>
          <cell r="X418" t="str">
            <v>Hooned ja rajatised</v>
          </cell>
          <cell r="Y418" t="str">
            <v>Rajatised2005</v>
          </cell>
        </row>
        <row r="419">
          <cell r="M419">
            <v>0</v>
          </cell>
          <cell r="O419">
            <v>0</v>
          </cell>
          <cell r="P419">
            <v>0</v>
          </cell>
          <cell r="Q419">
            <v>190</v>
          </cell>
          <cell r="R419">
            <v>0</v>
          </cell>
          <cell r="S419">
            <v>0</v>
          </cell>
          <cell r="T419">
            <v>0</v>
          </cell>
          <cell r="U419" t="str">
            <v>Rajatised</v>
          </cell>
          <cell r="W419">
            <v>0</v>
          </cell>
          <cell r="X419">
            <v>0</v>
          </cell>
          <cell r="Y419">
            <v>0</v>
          </cell>
        </row>
        <row r="420">
          <cell r="M420">
            <v>10191</v>
          </cell>
          <cell r="N420">
            <v>402755</v>
          </cell>
          <cell r="O420">
            <v>40</v>
          </cell>
          <cell r="P420">
            <v>2005</v>
          </cell>
          <cell r="Q420">
            <v>191</v>
          </cell>
          <cell r="R420">
            <v>191</v>
          </cell>
          <cell r="S420">
            <v>10191</v>
          </cell>
          <cell r="T420" t="str">
            <v>Rajatised</v>
          </cell>
          <cell r="U420" t="str">
            <v>Rajatised</v>
          </cell>
          <cell r="W420" t="str">
            <v>Kanalisatsioonitrass Tulbi tn.</v>
          </cell>
          <cell r="X420" t="str">
            <v>Hooned ja rajatised</v>
          </cell>
          <cell r="Y420" t="str">
            <v>Rajatised2005</v>
          </cell>
        </row>
        <row r="421">
          <cell r="M421">
            <v>0</v>
          </cell>
          <cell r="O421">
            <v>0</v>
          </cell>
          <cell r="P421">
            <v>0</v>
          </cell>
          <cell r="Q421">
            <v>191</v>
          </cell>
          <cell r="R421">
            <v>0</v>
          </cell>
          <cell r="S421">
            <v>0</v>
          </cell>
          <cell r="T421">
            <v>0</v>
          </cell>
          <cell r="U421" t="str">
            <v>Rajatised</v>
          </cell>
          <cell r="W421">
            <v>0</v>
          </cell>
          <cell r="X421">
            <v>0</v>
          </cell>
          <cell r="Y421">
            <v>0</v>
          </cell>
        </row>
        <row r="422">
          <cell r="M422">
            <v>10192</v>
          </cell>
          <cell r="N422">
            <v>449901</v>
          </cell>
          <cell r="O422">
            <v>40</v>
          </cell>
          <cell r="P422">
            <v>2005</v>
          </cell>
          <cell r="Q422">
            <v>192</v>
          </cell>
          <cell r="R422">
            <v>192</v>
          </cell>
          <cell r="S422">
            <v>10192</v>
          </cell>
          <cell r="T422" t="str">
            <v>Rajatised</v>
          </cell>
          <cell r="U422" t="str">
            <v>Rajatised</v>
          </cell>
          <cell r="W422" t="str">
            <v>Veetrass Lille tn.</v>
          </cell>
          <cell r="X422" t="str">
            <v>Hooned ja rajatised</v>
          </cell>
          <cell r="Y422" t="str">
            <v>Rajatised2005</v>
          </cell>
        </row>
        <row r="423">
          <cell r="M423">
            <v>0</v>
          </cell>
          <cell r="O423">
            <v>0</v>
          </cell>
          <cell r="P423">
            <v>0</v>
          </cell>
          <cell r="Q423">
            <v>192</v>
          </cell>
          <cell r="R423">
            <v>0</v>
          </cell>
          <cell r="S423">
            <v>0</v>
          </cell>
          <cell r="T423">
            <v>0</v>
          </cell>
          <cell r="U423" t="str">
            <v>Rajatised</v>
          </cell>
          <cell r="W423">
            <v>0</v>
          </cell>
          <cell r="X423">
            <v>0</v>
          </cell>
          <cell r="Y423">
            <v>0</v>
          </cell>
        </row>
        <row r="424">
          <cell r="M424">
            <v>10193</v>
          </cell>
          <cell r="N424">
            <v>449901</v>
          </cell>
          <cell r="O424">
            <v>40</v>
          </cell>
          <cell r="P424">
            <v>2005</v>
          </cell>
          <cell r="Q424">
            <v>193</v>
          </cell>
          <cell r="R424">
            <v>193</v>
          </cell>
          <cell r="S424">
            <v>10193</v>
          </cell>
          <cell r="T424" t="str">
            <v>Rajatised</v>
          </cell>
          <cell r="U424" t="str">
            <v>Rajatised</v>
          </cell>
          <cell r="W424" t="str">
            <v>Kanalisatsioonitrass Lille tn.</v>
          </cell>
          <cell r="X424" t="str">
            <v>Hooned ja rajatised</v>
          </cell>
          <cell r="Y424" t="str">
            <v>Rajatised2005</v>
          </cell>
        </row>
        <row r="425">
          <cell r="M425">
            <v>0</v>
          </cell>
          <cell r="O425">
            <v>0</v>
          </cell>
          <cell r="P425">
            <v>0</v>
          </cell>
          <cell r="Q425">
            <v>193</v>
          </cell>
          <cell r="R425">
            <v>0</v>
          </cell>
          <cell r="S425">
            <v>0</v>
          </cell>
          <cell r="T425">
            <v>0</v>
          </cell>
          <cell r="U425" t="str">
            <v>Rajatised</v>
          </cell>
          <cell r="W425">
            <v>0</v>
          </cell>
          <cell r="X425">
            <v>0</v>
          </cell>
          <cell r="Y425">
            <v>0</v>
          </cell>
        </row>
        <row r="426">
          <cell r="M426">
            <v>10194</v>
          </cell>
          <cell r="N426">
            <v>600612</v>
          </cell>
          <cell r="O426">
            <v>40</v>
          </cell>
          <cell r="P426">
            <v>2005</v>
          </cell>
          <cell r="Q426">
            <v>194</v>
          </cell>
          <cell r="R426">
            <v>194</v>
          </cell>
          <cell r="S426">
            <v>10194</v>
          </cell>
          <cell r="T426" t="str">
            <v>Rajatised</v>
          </cell>
          <cell r="U426" t="str">
            <v>Rajatised</v>
          </cell>
          <cell r="W426" t="str">
            <v>Veetrass Piiri tn.</v>
          </cell>
          <cell r="X426" t="str">
            <v>Hooned ja rajatised</v>
          </cell>
          <cell r="Y426" t="str">
            <v>Rajatised2005</v>
          </cell>
        </row>
        <row r="427">
          <cell r="M427">
            <v>0</v>
          </cell>
          <cell r="O427">
            <v>0</v>
          </cell>
          <cell r="P427">
            <v>0</v>
          </cell>
          <cell r="Q427">
            <v>194</v>
          </cell>
          <cell r="R427">
            <v>0</v>
          </cell>
          <cell r="S427">
            <v>0</v>
          </cell>
          <cell r="T427">
            <v>0</v>
          </cell>
          <cell r="U427" t="str">
            <v>Rajatised</v>
          </cell>
          <cell r="W427">
            <v>0</v>
          </cell>
          <cell r="X427">
            <v>0</v>
          </cell>
          <cell r="Y427">
            <v>0</v>
          </cell>
        </row>
        <row r="428">
          <cell r="M428">
            <v>10195</v>
          </cell>
          <cell r="N428">
            <v>900919</v>
          </cell>
          <cell r="O428">
            <v>40</v>
          </cell>
          <cell r="P428">
            <v>2005</v>
          </cell>
          <cell r="Q428">
            <v>195</v>
          </cell>
          <cell r="R428">
            <v>195</v>
          </cell>
          <cell r="S428">
            <v>10195</v>
          </cell>
          <cell r="T428" t="str">
            <v>Rajatised</v>
          </cell>
          <cell r="U428" t="str">
            <v>Rajatised</v>
          </cell>
          <cell r="W428" t="str">
            <v>Kanalisatsioonitrass Piiri tn.</v>
          </cell>
          <cell r="X428" t="str">
            <v>Hooned ja rajatised</v>
          </cell>
          <cell r="Y428" t="str">
            <v>Rajatised2005</v>
          </cell>
        </row>
        <row r="429">
          <cell r="M429">
            <v>0</v>
          </cell>
          <cell r="O429">
            <v>0</v>
          </cell>
          <cell r="P429">
            <v>0</v>
          </cell>
          <cell r="Q429">
            <v>195</v>
          </cell>
          <cell r="R429">
            <v>0</v>
          </cell>
          <cell r="S429">
            <v>0</v>
          </cell>
          <cell r="T429">
            <v>0</v>
          </cell>
          <cell r="U429" t="str">
            <v>Rajatised</v>
          </cell>
          <cell r="W429">
            <v>0</v>
          </cell>
          <cell r="X429">
            <v>0</v>
          </cell>
          <cell r="Y429">
            <v>0</v>
          </cell>
        </row>
        <row r="430">
          <cell r="M430">
            <v>10196</v>
          </cell>
          <cell r="N430">
            <v>49649</v>
          </cell>
          <cell r="O430">
            <v>40</v>
          </cell>
          <cell r="P430">
            <v>2005</v>
          </cell>
          <cell r="Q430">
            <v>196</v>
          </cell>
          <cell r="R430">
            <v>196</v>
          </cell>
          <cell r="S430">
            <v>10196</v>
          </cell>
          <cell r="T430" t="str">
            <v>Rajatised</v>
          </cell>
          <cell r="U430" t="str">
            <v>Rajatised</v>
          </cell>
          <cell r="W430" t="str">
            <v>Veetrass Uus tn.</v>
          </cell>
          <cell r="X430" t="str">
            <v>Hooned ja rajatised</v>
          </cell>
          <cell r="Y430" t="str">
            <v>Rajatised2005</v>
          </cell>
        </row>
        <row r="431">
          <cell r="M431">
            <v>0</v>
          </cell>
          <cell r="O431">
            <v>0</v>
          </cell>
          <cell r="P431">
            <v>0</v>
          </cell>
          <cell r="Q431">
            <v>196</v>
          </cell>
          <cell r="R431">
            <v>0</v>
          </cell>
          <cell r="S431">
            <v>0</v>
          </cell>
          <cell r="T431">
            <v>0</v>
          </cell>
          <cell r="U431" t="str">
            <v>Rajatised</v>
          </cell>
          <cell r="W431">
            <v>0</v>
          </cell>
          <cell r="X431">
            <v>0</v>
          </cell>
          <cell r="Y431">
            <v>0</v>
          </cell>
        </row>
        <row r="432">
          <cell r="M432">
            <v>10197</v>
          </cell>
          <cell r="N432">
            <v>174511</v>
          </cell>
          <cell r="O432">
            <v>40</v>
          </cell>
          <cell r="P432">
            <v>2007</v>
          </cell>
          <cell r="Q432">
            <v>197</v>
          </cell>
          <cell r="R432">
            <v>197</v>
          </cell>
          <cell r="S432">
            <v>10197</v>
          </cell>
          <cell r="T432" t="str">
            <v>Rajatised</v>
          </cell>
          <cell r="U432" t="str">
            <v>Rajatised</v>
          </cell>
          <cell r="W432">
            <v>0</v>
          </cell>
          <cell r="X432" t="str">
            <v>Hooned ja rajatised</v>
          </cell>
          <cell r="Y432" t="str">
            <v>Rajatised2007</v>
          </cell>
        </row>
        <row r="433">
          <cell r="M433">
            <v>0</v>
          </cell>
          <cell r="O433">
            <v>0</v>
          </cell>
          <cell r="P433">
            <v>0</v>
          </cell>
          <cell r="Q433">
            <v>197</v>
          </cell>
          <cell r="R433">
            <v>0</v>
          </cell>
          <cell r="S433">
            <v>0</v>
          </cell>
          <cell r="T433">
            <v>0</v>
          </cell>
          <cell r="U433" t="str">
            <v>Rajatised</v>
          </cell>
          <cell r="W433">
            <v>0</v>
          </cell>
          <cell r="X433">
            <v>0</v>
          </cell>
          <cell r="Y433">
            <v>0</v>
          </cell>
        </row>
        <row r="434">
          <cell r="M434">
            <v>0</v>
          </cell>
          <cell r="O434">
            <v>0</v>
          </cell>
          <cell r="P434">
            <v>0</v>
          </cell>
          <cell r="Q434">
            <v>197</v>
          </cell>
          <cell r="R434">
            <v>0</v>
          </cell>
          <cell r="S434">
            <v>0</v>
          </cell>
          <cell r="T434">
            <v>0</v>
          </cell>
          <cell r="U434" t="str">
            <v>Rajatised</v>
          </cell>
          <cell r="W434">
            <v>0</v>
          </cell>
          <cell r="X434">
            <v>0</v>
          </cell>
          <cell r="Y434">
            <v>0</v>
          </cell>
        </row>
        <row r="435">
          <cell r="M435">
            <v>10198</v>
          </cell>
          <cell r="N435">
            <v>74474</v>
          </cell>
          <cell r="O435">
            <v>40</v>
          </cell>
          <cell r="P435">
            <v>2005</v>
          </cell>
          <cell r="Q435">
            <v>198</v>
          </cell>
          <cell r="R435">
            <v>198</v>
          </cell>
          <cell r="S435">
            <v>10198</v>
          </cell>
          <cell r="T435" t="str">
            <v>Rajatised</v>
          </cell>
          <cell r="U435" t="str">
            <v>Rajatised</v>
          </cell>
          <cell r="W435" t="str">
            <v>Kanalisatsioonitrass Uus tn.</v>
          </cell>
          <cell r="X435" t="str">
            <v>Hooned ja rajatised</v>
          </cell>
          <cell r="Y435" t="str">
            <v>Rajatised2005</v>
          </cell>
        </row>
        <row r="436">
          <cell r="M436">
            <v>0</v>
          </cell>
          <cell r="O436">
            <v>0</v>
          </cell>
          <cell r="P436">
            <v>0</v>
          </cell>
          <cell r="Q436">
            <v>198</v>
          </cell>
          <cell r="R436">
            <v>0</v>
          </cell>
          <cell r="S436">
            <v>0</v>
          </cell>
          <cell r="T436">
            <v>0</v>
          </cell>
          <cell r="U436" t="str">
            <v>Rajatised</v>
          </cell>
          <cell r="W436">
            <v>0</v>
          </cell>
          <cell r="X436">
            <v>0</v>
          </cell>
          <cell r="Y436">
            <v>0</v>
          </cell>
        </row>
        <row r="437">
          <cell r="M437">
            <v>10199</v>
          </cell>
          <cell r="N437">
            <v>174511</v>
          </cell>
          <cell r="O437">
            <v>40</v>
          </cell>
          <cell r="P437">
            <v>2007</v>
          </cell>
          <cell r="Q437">
            <v>199</v>
          </cell>
          <cell r="R437">
            <v>199</v>
          </cell>
          <cell r="S437">
            <v>10199</v>
          </cell>
          <cell r="T437" t="str">
            <v>Rajatised</v>
          </cell>
          <cell r="U437" t="str">
            <v>Rajatised</v>
          </cell>
          <cell r="W437">
            <v>0</v>
          </cell>
          <cell r="X437" t="str">
            <v>Hooned ja rajatised</v>
          </cell>
          <cell r="Y437" t="str">
            <v>Rajatised2007</v>
          </cell>
        </row>
        <row r="438">
          <cell r="M438">
            <v>0</v>
          </cell>
          <cell r="O438">
            <v>0</v>
          </cell>
          <cell r="P438">
            <v>0</v>
          </cell>
          <cell r="Q438">
            <v>199</v>
          </cell>
          <cell r="R438">
            <v>0</v>
          </cell>
          <cell r="S438">
            <v>0</v>
          </cell>
          <cell r="T438">
            <v>0</v>
          </cell>
          <cell r="U438" t="str">
            <v>Rajatised</v>
          </cell>
          <cell r="W438">
            <v>0</v>
          </cell>
          <cell r="X438">
            <v>0</v>
          </cell>
          <cell r="Y438">
            <v>0</v>
          </cell>
        </row>
        <row r="439">
          <cell r="M439">
            <v>0</v>
          </cell>
          <cell r="O439">
            <v>0</v>
          </cell>
          <cell r="P439">
            <v>0</v>
          </cell>
          <cell r="Q439">
            <v>199</v>
          </cell>
          <cell r="R439">
            <v>0</v>
          </cell>
          <cell r="S439">
            <v>0</v>
          </cell>
          <cell r="T439">
            <v>0</v>
          </cell>
          <cell r="U439" t="str">
            <v>Rajatised</v>
          </cell>
          <cell r="W439">
            <v>0</v>
          </cell>
          <cell r="X439">
            <v>0</v>
          </cell>
          <cell r="Y439">
            <v>0</v>
          </cell>
        </row>
        <row r="440">
          <cell r="M440">
            <v>10200</v>
          </cell>
          <cell r="N440">
            <v>123812</v>
          </cell>
          <cell r="O440">
            <v>40</v>
          </cell>
          <cell r="P440">
            <v>2005</v>
          </cell>
          <cell r="Q440">
            <v>200</v>
          </cell>
          <cell r="R440">
            <v>200</v>
          </cell>
          <cell r="S440">
            <v>10200</v>
          </cell>
          <cell r="T440" t="str">
            <v>Rajatised</v>
          </cell>
          <cell r="U440" t="str">
            <v>Rajatised</v>
          </cell>
          <cell r="W440" t="str">
            <v>Veetrass Kalda tn.</v>
          </cell>
          <cell r="X440" t="str">
            <v>Hooned ja rajatised</v>
          </cell>
          <cell r="Y440" t="str">
            <v>Rajatised2005</v>
          </cell>
        </row>
        <row r="441">
          <cell r="M441">
            <v>0</v>
          </cell>
          <cell r="O441">
            <v>0</v>
          </cell>
          <cell r="P441">
            <v>0</v>
          </cell>
          <cell r="Q441">
            <v>200</v>
          </cell>
          <cell r="R441">
            <v>0</v>
          </cell>
          <cell r="S441">
            <v>0</v>
          </cell>
          <cell r="T441">
            <v>0</v>
          </cell>
          <cell r="U441" t="str">
            <v>Rajatised</v>
          </cell>
          <cell r="W441">
            <v>0</v>
          </cell>
          <cell r="X441">
            <v>0</v>
          </cell>
          <cell r="Y441">
            <v>0</v>
          </cell>
        </row>
        <row r="442">
          <cell r="M442">
            <v>10201</v>
          </cell>
          <cell r="N442">
            <v>185718</v>
          </cell>
          <cell r="O442">
            <v>40</v>
          </cell>
          <cell r="P442">
            <v>2005</v>
          </cell>
          <cell r="Q442">
            <v>201</v>
          </cell>
          <cell r="R442">
            <v>201</v>
          </cell>
          <cell r="S442">
            <v>10201</v>
          </cell>
          <cell r="T442" t="str">
            <v>Rajatised</v>
          </cell>
          <cell r="U442" t="str">
            <v>Rajatised</v>
          </cell>
          <cell r="W442" t="str">
            <v>Kanalisatsioonitrass Kalda tn.</v>
          </cell>
          <cell r="X442" t="str">
            <v>Hooned ja rajatised</v>
          </cell>
          <cell r="Y442" t="str">
            <v>Rajatised2005</v>
          </cell>
        </row>
        <row r="443">
          <cell r="M443">
            <v>0</v>
          </cell>
          <cell r="O443">
            <v>0</v>
          </cell>
          <cell r="P443">
            <v>0</v>
          </cell>
          <cell r="Q443">
            <v>201</v>
          </cell>
          <cell r="R443">
            <v>0</v>
          </cell>
          <cell r="S443">
            <v>0</v>
          </cell>
          <cell r="T443">
            <v>0</v>
          </cell>
          <cell r="U443" t="str">
            <v>Rajatised</v>
          </cell>
          <cell r="W443">
            <v>0</v>
          </cell>
          <cell r="X443">
            <v>0</v>
          </cell>
          <cell r="Y443">
            <v>0</v>
          </cell>
        </row>
        <row r="444">
          <cell r="M444">
            <v>10202</v>
          </cell>
          <cell r="N444">
            <v>343131</v>
          </cell>
          <cell r="O444">
            <v>40</v>
          </cell>
          <cell r="P444">
            <v>2005</v>
          </cell>
          <cell r="Q444">
            <v>202</v>
          </cell>
          <cell r="R444">
            <v>202</v>
          </cell>
          <cell r="S444">
            <v>10202</v>
          </cell>
          <cell r="T444" t="str">
            <v>Rajatised</v>
          </cell>
          <cell r="U444" t="str">
            <v>Rajatised</v>
          </cell>
          <cell r="W444" t="str">
            <v>Survekanalisatsioonitrass Pikk tn.</v>
          </cell>
          <cell r="X444" t="str">
            <v>Hooned ja rajatised</v>
          </cell>
          <cell r="Y444" t="str">
            <v>Rajatised2005</v>
          </cell>
        </row>
        <row r="445">
          <cell r="M445">
            <v>0</v>
          </cell>
          <cell r="O445">
            <v>0</v>
          </cell>
          <cell r="P445">
            <v>0</v>
          </cell>
          <cell r="Q445">
            <v>202</v>
          </cell>
          <cell r="R445">
            <v>0</v>
          </cell>
          <cell r="S445">
            <v>0</v>
          </cell>
          <cell r="T445">
            <v>0</v>
          </cell>
          <cell r="U445" t="str">
            <v>Rajatised</v>
          </cell>
          <cell r="W445">
            <v>0</v>
          </cell>
          <cell r="X445">
            <v>0</v>
          </cell>
          <cell r="Y445">
            <v>0</v>
          </cell>
        </row>
        <row r="446">
          <cell r="M446">
            <v>10203</v>
          </cell>
          <cell r="N446">
            <v>448601</v>
          </cell>
          <cell r="O446">
            <v>40</v>
          </cell>
          <cell r="P446">
            <v>2005</v>
          </cell>
          <cell r="Q446">
            <v>203</v>
          </cell>
          <cell r="R446">
            <v>203</v>
          </cell>
          <cell r="S446">
            <v>10203</v>
          </cell>
          <cell r="T446" t="str">
            <v>Rajatised</v>
          </cell>
          <cell r="U446" t="str">
            <v>Rajatised</v>
          </cell>
          <cell r="W446" t="str">
            <v>Veetrass Tartu tn.</v>
          </cell>
          <cell r="X446" t="str">
            <v>Hooned ja rajatised</v>
          </cell>
          <cell r="Y446" t="str">
            <v>Rajatised2005</v>
          </cell>
        </row>
        <row r="447">
          <cell r="M447">
            <v>0</v>
          </cell>
          <cell r="O447">
            <v>0</v>
          </cell>
          <cell r="P447">
            <v>0</v>
          </cell>
          <cell r="Q447">
            <v>203</v>
          </cell>
          <cell r="R447">
            <v>0</v>
          </cell>
          <cell r="S447">
            <v>0</v>
          </cell>
          <cell r="T447">
            <v>0</v>
          </cell>
          <cell r="U447" t="str">
            <v>Rajatised</v>
          </cell>
          <cell r="W447">
            <v>0</v>
          </cell>
          <cell r="X447">
            <v>0</v>
          </cell>
          <cell r="Y447">
            <v>0</v>
          </cell>
        </row>
        <row r="448">
          <cell r="M448">
            <v>10204</v>
          </cell>
          <cell r="N448">
            <v>209040</v>
          </cell>
          <cell r="O448">
            <v>15</v>
          </cell>
          <cell r="P448">
            <v>2005</v>
          </cell>
          <cell r="Q448">
            <v>204</v>
          </cell>
          <cell r="R448">
            <v>204</v>
          </cell>
          <cell r="S448">
            <v>10204</v>
          </cell>
          <cell r="T448" t="str">
            <v>pumpla</v>
          </cell>
          <cell r="U448" t="str">
            <v>Rajatised</v>
          </cell>
          <cell r="V448" t="str">
            <v>pumpla</v>
          </cell>
          <cell r="W448" t="str">
            <v>Valga Ülepumpla sõidutee</v>
          </cell>
          <cell r="X448" t="str">
            <v>Masinad ja seadmed</v>
          </cell>
          <cell r="Y448" t="str">
            <v>pumpla2005</v>
          </cell>
        </row>
        <row r="449">
          <cell r="M449">
            <v>0</v>
          </cell>
          <cell r="O449">
            <v>0</v>
          </cell>
          <cell r="P449">
            <v>0</v>
          </cell>
          <cell r="Q449">
            <v>204</v>
          </cell>
          <cell r="R449">
            <v>0</v>
          </cell>
          <cell r="S449">
            <v>0</v>
          </cell>
          <cell r="T449">
            <v>0</v>
          </cell>
          <cell r="U449" t="str">
            <v>Rajatised</v>
          </cell>
          <cell r="W449">
            <v>0</v>
          </cell>
          <cell r="X449">
            <v>0</v>
          </cell>
          <cell r="Y449">
            <v>0</v>
          </cell>
        </row>
        <row r="450">
          <cell r="M450">
            <v>10205</v>
          </cell>
          <cell r="N450">
            <v>229422</v>
          </cell>
          <cell r="O450">
            <v>15</v>
          </cell>
          <cell r="P450">
            <v>2005</v>
          </cell>
          <cell r="Q450">
            <v>205</v>
          </cell>
          <cell r="R450">
            <v>205</v>
          </cell>
          <cell r="S450">
            <v>10205</v>
          </cell>
          <cell r="T450" t="str">
            <v>pumpla</v>
          </cell>
          <cell r="U450" t="str">
            <v>Rajatised</v>
          </cell>
          <cell r="V450" t="str">
            <v>pumpla</v>
          </cell>
          <cell r="W450" t="str">
            <v>Valga ülepumpla pumbamaja</v>
          </cell>
          <cell r="X450" t="str">
            <v>Masinad ja seadmed</v>
          </cell>
          <cell r="Y450" t="str">
            <v>pumpla2005</v>
          </cell>
        </row>
        <row r="451">
          <cell r="M451">
            <v>0</v>
          </cell>
          <cell r="O451">
            <v>0</v>
          </cell>
          <cell r="P451">
            <v>0</v>
          </cell>
          <cell r="Q451">
            <v>205</v>
          </cell>
          <cell r="R451">
            <v>0</v>
          </cell>
          <cell r="S451">
            <v>0</v>
          </cell>
          <cell r="T451">
            <v>0</v>
          </cell>
          <cell r="U451" t="str">
            <v>Rajatised</v>
          </cell>
          <cell r="W451">
            <v>0</v>
          </cell>
          <cell r="X451">
            <v>0</v>
          </cell>
          <cell r="Y451">
            <v>0</v>
          </cell>
        </row>
        <row r="452">
          <cell r="M452">
            <v>10206</v>
          </cell>
          <cell r="N452">
            <v>9222706</v>
          </cell>
          <cell r="O452">
            <v>40</v>
          </cell>
          <cell r="P452">
            <v>2006</v>
          </cell>
          <cell r="Q452">
            <v>206</v>
          </cell>
          <cell r="R452">
            <v>206</v>
          </cell>
          <cell r="S452">
            <v>10206</v>
          </cell>
          <cell r="T452" t="str">
            <v>Rajatised</v>
          </cell>
          <cell r="U452" t="str">
            <v>Rajatised</v>
          </cell>
          <cell r="W452" t="str">
            <v>Kanal. kollektor Linnapargis</v>
          </cell>
          <cell r="X452" t="str">
            <v>Hooned ja rajatised</v>
          </cell>
          <cell r="Y452" t="str">
            <v>Rajatised2006</v>
          </cell>
        </row>
        <row r="453">
          <cell r="M453">
            <v>0</v>
          </cell>
          <cell r="O453">
            <v>0</v>
          </cell>
          <cell r="P453">
            <v>0</v>
          </cell>
          <cell r="Q453">
            <v>206</v>
          </cell>
          <cell r="R453">
            <v>0</v>
          </cell>
          <cell r="S453">
            <v>0</v>
          </cell>
          <cell r="T453">
            <v>0</v>
          </cell>
          <cell r="U453" t="str">
            <v>Rajatised</v>
          </cell>
          <cell r="W453">
            <v>0</v>
          </cell>
          <cell r="X453">
            <v>0</v>
          </cell>
          <cell r="Y453">
            <v>0</v>
          </cell>
        </row>
        <row r="454">
          <cell r="M454">
            <v>10207</v>
          </cell>
          <cell r="N454">
            <v>4640221</v>
          </cell>
          <cell r="O454">
            <v>40</v>
          </cell>
          <cell r="P454">
            <v>2006</v>
          </cell>
          <cell r="Q454">
            <v>207</v>
          </cell>
          <cell r="R454">
            <v>207</v>
          </cell>
          <cell r="S454">
            <v>10207</v>
          </cell>
          <cell r="T454" t="str">
            <v>Rajatised</v>
          </cell>
          <cell r="U454" t="str">
            <v>Rajatised</v>
          </cell>
          <cell r="W454" t="str">
            <v>Sadevee kollekt. trass Linnapargis</v>
          </cell>
          <cell r="X454" t="str">
            <v>Hooned ja rajatised</v>
          </cell>
          <cell r="Y454" t="str">
            <v>Rajatised2006</v>
          </cell>
        </row>
        <row r="455">
          <cell r="M455">
            <v>0</v>
          </cell>
          <cell r="O455">
            <v>0</v>
          </cell>
          <cell r="P455">
            <v>0</v>
          </cell>
          <cell r="Q455">
            <v>207</v>
          </cell>
          <cell r="R455">
            <v>0</v>
          </cell>
          <cell r="S455">
            <v>0</v>
          </cell>
          <cell r="T455">
            <v>0</v>
          </cell>
          <cell r="U455" t="str">
            <v>Rajatised</v>
          </cell>
          <cell r="W455">
            <v>0</v>
          </cell>
          <cell r="X455">
            <v>0</v>
          </cell>
          <cell r="Y455">
            <v>0</v>
          </cell>
        </row>
        <row r="456">
          <cell r="M456">
            <v>10208</v>
          </cell>
          <cell r="N456">
            <v>463214</v>
          </cell>
          <cell r="O456">
            <v>40</v>
          </cell>
          <cell r="P456">
            <v>2006</v>
          </cell>
          <cell r="Q456">
            <v>208</v>
          </cell>
          <cell r="R456">
            <v>208</v>
          </cell>
          <cell r="S456">
            <v>10208</v>
          </cell>
          <cell r="T456" t="str">
            <v>Rajatised</v>
          </cell>
          <cell r="U456" t="str">
            <v>Rajatised</v>
          </cell>
          <cell r="W456" t="str">
            <v>Veetrass Rahu tn.</v>
          </cell>
          <cell r="X456" t="str">
            <v>Hooned ja rajatised</v>
          </cell>
          <cell r="Y456" t="str">
            <v>Rajatised2006</v>
          </cell>
        </row>
        <row r="457">
          <cell r="M457">
            <v>0</v>
          </cell>
          <cell r="O457">
            <v>0</v>
          </cell>
          <cell r="P457">
            <v>0</v>
          </cell>
          <cell r="Q457">
            <v>208</v>
          </cell>
          <cell r="R457">
            <v>0</v>
          </cell>
          <cell r="S457">
            <v>0</v>
          </cell>
          <cell r="T457">
            <v>0</v>
          </cell>
          <cell r="U457" t="str">
            <v>Rajatised</v>
          </cell>
          <cell r="W457">
            <v>0</v>
          </cell>
          <cell r="X457">
            <v>0</v>
          </cell>
          <cell r="Y457">
            <v>0</v>
          </cell>
        </row>
        <row r="458">
          <cell r="M458">
            <v>10209</v>
          </cell>
          <cell r="N458">
            <v>434235</v>
          </cell>
          <cell r="O458">
            <v>40</v>
          </cell>
          <cell r="P458">
            <v>2006</v>
          </cell>
          <cell r="Q458">
            <v>209</v>
          </cell>
          <cell r="R458">
            <v>209</v>
          </cell>
          <cell r="S458">
            <v>10209</v>
          </cell>
          <cell r="T458" t="str">
            <v>Rajatised</v>
          </cell>
          <cell r="U458" t="str">
            <v>Rajatised</v>
          </cell>
          <cell r="W458" t="str">
            <v>Kanal.trass Rahu tn.</v>
          </cell>
          <cell r="X458" t="str">
            <v>Hooned ja rajatised</v>
          </cell>
          <cell r="Y458" t="str">
            <v>Rajatised2006</v>
          </cell>
        </row>
        <row r="459">
          <cell r="M459">
            <v>0</v>
          </cell>
          <cell r="O459">
            <v>0</v>
          </cell>
          <cell r="P459">
            <v>0</v>
          </cell>
          <cell r="Q459">
            <v>209</v>
          </cell>
          <cell r="R459">
            <v>0</v>
          </cell>
          <cell r="S459">
            <v>0</v>
          </cell>
          <cell r="T459">
            <v>0</v>
          </cell>
          <cell r="U459" t="str">
            <v>Rajatised</v>
          </cell>
          <cell r="W459">
            <v>0</v>
          </cell>
          <cell r="X459">
            <v>0</v>
          </cell>
          <cell r="Y459">
            <v>0</v>
          </cell>
        </row>
        <row r="460">
          <cell r="M460">
            <v>10210</v>
          </cell>
          <cell r="N460">
            <v>461100</v>
          </cell>
          <cell r="O460">
            <v>40</v>
          </cell>
          <cell r="P460">
            <v>2006</v>
          </cell>
          <cell r="Q460">
            <v>210</v>
          </cell>
          <cell r="R460">
            <v>210</v>
          </cell>
          <cell r="S460">
            <v>10210</v>
          </cell>
          <cell r="T460" t="str">
            <v>Rajatised</v>
          </cell>
          <cell r="U460" t="str">
            <v>Rajatised</v>
          </cell>
          <cell r="W460" t="str">
            <v>Veetrass Jõe tn.</v>
          </cell>
          <cell r="X460" t="str">
            <v>Hooned ja rajatised</v>
          </cell>
          <cell r="Y460" t="str">
            <v>Rajatised2006</v>
          </cell>
        </row>
        <row r="461">
          <cell r="M461">
            <v>0</v>
          </cell>
          <cell r="O461">
            <v>0</v>
          </cell>
          <cell r="P461">
            <v>0</v>
          </cell>
          <cell r="Q461">
            <v>210</v>
          </cell>
          <cell r="R461">
            <v>0</v>
          </cell>
          <cell r="S461">
            <v>0</v>
          </cell>
          <cell r="T461">
            <v>0</v>
          </cell>
          <cell r="U461" t="str">
            <v>Rajatised</v>
          </cell>
          <cell r="W461">
            <v>0</v>
          </cell>
          <cell r="X461">
            <v>0</v>
          </cell>
          <cell r="Y461">
            <v>0</v>
          </cell>
        </row>
        <row r="462">
          <cell r="M462">
            <v>10211</v>
          </cell>
          <cell r="N462">
            <v>490179</v>
          </cell>
          <cell r="O462">
            <v>40</v>
          </cell>
          <cell r="P462">
            <v>2006</v>
          </cell>
          <cell r="Q462">
            <v>211</v>
          </cell>
          <cell r="R462">
            <v>211</v>
          </cell>
          <cell r="S462">
            <v>10211</v>
          </cell>
          <cell r="T462" t="str">
            <v>Rajatised</v>
          </cell>
          <cell r="U462" t="str">
            <v>Rajatised</v>
          </cell>
          <cell r="W462" t="str">
            <v>Kanal. trass Jõe tn.</v>
          </cell>
          <cell r="X462" t="str">
            <v>Hooned ja rajatised</v>
          </cell>
          <cell r="Y462" t="str">
            <v>Rajatised2006</v>
          </cell>
        </row>
        <row r="463">
          <cell r="M463">
            <v>0</v>
          </cell>
          <cell r="O463">
            <v>0</v>
          </cell>
          <cell r="P463">
            <v>0</v>
          </cell>
          <cell r="Q463">
            <v>211</v>
          </cell>
          <cell r="R463">
            <v>0</v>
          </cell>
          <cell r="S463">
            <v>0</v>
          </cell>
          <cell r="T463">
            <v>0</v>
          </cell>
          <cell r="U463" t="str">
            <v>Rajatised</v>
          </cell>
          <cell r="W463">
            <v>0</v>
          </cell>
          <cell r="X463">
            <v>0</v>
          </cell>
          <cell r="Y463">
            <v>0</v>
          </cell>
        </row>
        <row r="464">
          <cell r="M464">
            <v>10212</v>
          </cell>
          <cell r="N464">
            <v>383892</v>
          </cell>
          <cell r="O464">
            <v>40</v>
          </cell>
          <cell r="P464">
            <v>2006</v>
          </cell>
          <cell r="Q464">
            <v>212</v>
          </cell>
          <cell r="R464">
            <v>212</v>
          </cell>
          <cell r="S464">
            <v>10212</v>
          </cell>
          <cell r="T464" t="str">
            <v>Rajatised</v>
          </cell>
          <cell r="U464" t="str">
            <v>Rajatised</v>
          </cell>
          <cell r="W464" t="str">
            <v>Veetrass Pedeli tn.</v>
          </cell>
          <cell r="X464" t="str">
            <v>Hooned ja rajatised</v>
          </cell>
          <cell r="Y464" t="str">
            <v>Rajatised2006</v>
          </cell>
        </row>
        <row r="465">
          <cell r="M465">
            <v>0</v>
          </cell>
          <cell r="O465">
            <v>0</v>
          </cell>
          <cell r="P465">
            <v>0</v>
          </cell>
          <cell r="Q465">
            <v>212</v>
          </cell>
          <cell r="R465">
            <v>0</v>
          </cell>
          <cell r="S465">
            <v>0</v>
          </cell>
          <cell r="T465">
            <v>0</v>
          </cell>
          <cell r="U465" t="str">
            <v>Rajatised</v>
          </cell>
          <cell r="W465">
            <v>0</v>
          </cell>
          <cell r="X465">
            <v>0</v>
          </cell>
          <cell r="Y465">
            <v>0</v>
          </cell>
        </row>
        <row r="466">
          <cell r="M466">
            <v>10213</v>
          </cell>
          <cell r="N466">
            <v>375705</v>
          </cell>
          <cell r="O466">
            <v>40</v>
          </cell>
          <cell r="P466">
            <v>2006</v>
          </cell>
          <cell r="Q466">
            <v>213</v>
          </cell>
          <cell r="R466">
            <v>213</v>
          </cell>
          <cell r="S466">
            <v>10213</v>
          </cell>
          <cell r="T466" t="str">
            <v>Rajatised</v>
          </cell>
          <cell r="U466" t="str">
            <v>Rajatised</v>
          </cell>
          <cell r="W466" t="str">
            <v>Kanal. trass Pedeli tn.</v>
          </cell>
          <cell r="X466" t="str">
            <v>Hooned ja rajatised</v>
          </cell>
          <cell r="Y466" t="str">
            <v>Rajatised2006</v>
          </cell>
        </row>
        <row r="467">
          <cell r="M467">
            <v>0</v>
          </cell>
          <cell r="O467">
            <v>0</v>
          </cell>
          <cell r="P467">
            <v>0</v>
          </cell>
          <cell r="Q467">
            <v>213</v>
          </cell>
          <cell r="R467">
            <v>0</v>
          </cell>
          <cell r="S467">
            <v>0</v>
          </cell>
          <cell r="T467">
            <v>0</v>
          </cell>
          <cell r="U467" t="str">
            <v>Rajatised</v>
          </cell>
          <cell r="W467">
            <v>0</v>
          </cell>
          <cell r="X467">
            <v>0</v>
          </cell>
          <cell r="Y467">
            <v>0</v>
          </cell>
        </row>
        <row r="468">
          <cell r="M468">
            <v>10214</v>
          </cell>
          <cell r="N468">
            <v>951673</v>
          </cell>
          <cell r="O468">
            <v>40</v>
          </cell>
          <cell r="P468">
            <v>2006</v>
          </cell>
          <cell r="Q468">
            <v>214</v>
          </cell>
          <cell r="R468">
            <v>214</v>
          </cell>
          <cell r="S468">
            <v>10214</v>
          </cell>
          <cell r="T468" t="str">
            <v>Rajatised</v>
          </cell>
          <cell r="U468" t="str">
            <v>Rajatised</v>
          </cell>
          <cell r="W468" t="str">
            <v>Veetrass Metsa tn.</v>
          </cell>
          <cell r="X468" t="str">
            <v>Hooned ja rajatised</v>
          </cell>
          <cell r="Y468" t="str">
            <v>Rajatised2006</v>
          </cell>
        </row>
        <row r="469">
          <cell r="M469">
            <v>0</v>
          </cell>
          <cell r="O469">
            <v>0</v>
          </cell>
          <cell r="P469">
            <v>0</v>
          </cell>
          <cell r="Q469">
            <v>214</v>
          </cell>
          <cell r="R469">
            <v>0</v>
          </cell>
          <cell r="S469">
            <v>0</v>
          </cell>
          <cell r="T469">
            <v>0</v>
          </cell>
          <cell r="U469" t="str">
            <v>Rajatised</v>
          </cell>
          <cell r="W469">
            <v>0</v>
          </cell>
          <cell r="X469">
            <v>0</v>
          </cell>
          <cell r="Y469">
            <v>0</v>
          </cell>
        </row>
        <row r="470">
          <cell r="M470">
            <v>10215</v>
          </cell>
          <cell r="N470">
            <v>897602</v>
          </cell>
          <cell r="O470">
            <v>40</v>
          </cell>
          <cell r="P470">
            <v>2006</v>
          </cell>
          <cell r="Q470">
            <v>215</v>
          </cell>
          <cell r="R470">
            <v>215</v>
          </cell>
          <cell r="S470">
            <v>10215</v>
          </cell>
          <cell r="T470" t="str">
            <v>Rajatised</v>
          </cell>
          <cell r="U470" t="str">
            <v>Rajatised</v>
          </cell>
          <cell r="W470" t="str">
            <v>Kanal. trass Metsa tn.</v>
          </cell>
          <cell r="X470" t="str">
            <v>Hooned ja rajatised</v>
          </cell>
          <cell r="Y470" t="str">
            <v>Rajatised2006</v>
          </cell>
        </row>
        <row r="471">
          <cell r="M471">
            <v>0</v>
          </cell>
          <cell r="O471">
            <v>0</v>
          </cell>
          <cell r="P471">
            <v>0</v>
          </cell>
          <cell r="Q471">
            <v>215</v>
          </cell>
          <cell r="R471">
            <v>0</v>
          </cell>
          <cell r="S471">
            <v>0</v>
          </cell>
          <cell r="T471">
            <v>0</v>
          </cell>
          <cell r="U471" t="str">
            <v>Rajatised</v>
          </cell>
          <cell r="W471">
            <v>0</v>
          </cell>
          <cell r="X471">
            <v>0</v>
          </cell>
          <cell r="Y471">
            <v>0</v>
          </cell>
        </row>
        <row r="472">
          <cell r="M472">
            <v>10216</v>
          </cell>
          <cell r="N472">
            <v>299238</v>
          </cell>
          <cell r="O472">
            <v>40</v>
          </cell>
          <cell r="P472">
            <v>2006</v>
          </cell>
          <cell r="Q472">
            <v>216</v>
          </cell>
          <cell r="R472">
            <v>216</v>
          </cell>
          <cell r="S472">
            <v>10216</v>
          </cell>
          <cell r="T472" t="str">
            <v>Rajatised</v>
          </cell>
          <cell r="U472" t="str">
            <v>Rajatised</v>
          </cell>
          <cell r="W472" t="str">
            <v>Veetrass Tähe tn.</v>
          </cell>
          <cell r="X472" t="str">
            <v>Hooned ja rajatised</v>
          </cell>
          <cell r="Y472" t="str">
            <v>Rajatised2006</v>
          </cell>
        </row>
        <row r="473">
          <cell r="M473">
            <v>0</v>
          </cell>
          <cell r="O473">
            <v>0</v>
          </cell>
          <cell r="P473">
            <v>0</v>
          </cell>
          <cell r="Q473">
            <v>216</v>
          </cell>
          <cell r="R473">
            <v>0</v>
          </cell>
          <cell r="S473">
            <v>0</v>
          </cell>
          <cell r="T473">
            <v>0</v>
          </cell>
          <cell r="U473" t="str">
            <v>Rajatised</v>
          </cell>
          <cell r="W473">
            <v>0</v>
          </cell>
          <cell r="X473">
            <v>0</v>
          </cell>
          <cell r="Y473">
            <v>0</v>
          </cell>
        </row>
        <row r="474">
          <cell r="M474">
            <v>10217</v>
          </cell>
          <cell r="N474">
            <v>282808</v>
          </cell>
          <cell r="O474">
            <v>40</v>
          </cell>
          <cell r="P474">
            <v>2006</v>
          </cell>
          <cell r="Q474">
            <v>217</v>
          </cell>
          <cell r="R474">
            <v>217</v>
          </cell>
          <cell r="S474">
            <v>10217</v>
          </cell>
          <cell r="T474" t="str">
            <v>Rajatised</v>
          </cell>
          <cell r="U474" t="str">
            <v>Rajatised</v>
          </cell>
          <cell r="W474" t="str">
            <v>Kanal. trass Tähe tn.</v>
          </cell>
          <cell r="X474" t="str">
            <v>Hooned ja rajatised</v>
          </cell>
          <cell r="Y474" t="str">
            <v>Rajatised2006</v>
          </cell>
        </row>
        <row r="475">
          <cell r="M475">
            <v>0</v>
          </cell>
          <cell r="O475">
            <v>0</v>
          </cell>
          <cell r="P475">
            <v>0</v>
          </cell>
          <cell r="Q475">
            <v>217</v>
          </cell>
          <cell r="R475">
            <v>0</v>
          </cell>
          <cell r="S475">
            <v>0</v>
          </cell>
          <cell r="T475">
            <v>0</v>
          </cell>
          <cell r="U475" t="str">
            <v>Rajatised</v>
          </cell>
          <cell r="W475">
            <v>0</v>
          </cell>
          <cell r="X475">
            <v>0</v>
          </cell>
          <cell r="Y475">
            <v>0</v>
          </cell>
        </row>
        <row r="476">
          <cell r="M476">
            <v>10218</v>
          </cell>
          <cell r="N476">
            <v>2603114</v>
          </cell>
          <cell r="O476">
            <v>40</v>
          </cell>
          <cell r="P476">
            <v>2006</v>
          </cell>
          <cell r="Q476">
            <v>218</v>
          </cell>
          <cell r="R476">
            <v>218</v>
          </cell>
          <cell r="S476">
            <v>10218</v>
          </cell>
          <cell r="T476" t="str">
            <v>Rajatised</v>
          </cell>
          <cell r="U476" t="str">
            <v>Rajatised</v>
          </cell>
          <cell r="W476" t="str">
            <v>Veetrass E.Enno tn.</v>
          </cell>
          <cell r="X476" t="str">
            <v>Hooned ja rajatised</v>
          </cell>
          <cell r="Y476" t="str">
            <v>Rajatised2006</v>
          </cell>
        </row>
        <row r="477">
          <cell r="M477">
            <v>0</v>
          </cell>
          <cell r="O477">
            <v>0</v>
          </cell>
          <cell r="P477">
            <v>0</v>
          </cell>
          <cell r="Q477">
            <v>218</v>
          </cell>
          <cell r="R477">
            <v>0</v>
          </cell>
          <cell r="S477">
            <v>0</v>
          </cell>
          <cell r="T477">
            <v>0</v>
          </cell>
          <cell r="U477" t="str">
            <v>Rajatised</v>
          </cell>
          <cell r="W477">
            <v>0</v>
          </cell>
          <cell r="X477">
            <v>0</v>
          </cell>
          <cell r="Y477">
            <v>0</v>
          </cell>
        </row>
        <row r="478">
          <cell r="M478">
            <v>10219</v>
          </cell>
          <cell r="N478">
            <v>463239</v>
          </cell>
          <cell r="O478">
            <v>40</v>
          </cell>
          <cell r="P478">
            <v>2007</v>
          </cell>
          <cell r="Q478">
            <v>219</v>
          </cell>
          <cell r="R478">
            <v>219</v>
          </cell>
          <cell r="S478">
            <v>10219</v>
          </cell>
          <cell r="T478" t="str">
            <v>Rajatised</v>
          </cell>
          <cell r="U478" t="str">
            <v>Rajatised</v>
          </cell>
          <cell r="W478">
            <v>0</v>
          </cell>
          <cell r="X478" t="str">
            <v>Hooned ja rajatised</v>
          </cell>
          <cell r="Y478" t="str">
            <v>Rajatised2007</v>
          </cell>
        </row>
        <row r="479">
          <cell r="M479">
            <v>0</v>
          </cell>
          <cell r="O479">
            <v>0</v>
          </cell>
          <cell r="P479">
            <v>0</v>
          </cell>
          <cell r="Q479">
            <v>219</v>
          </cell>
          <cell r="R479">
            <v>0</v>
          </cell>
          <cell r="S479">
            <v>0</v>
          </cell>
          <cell r="T479">
            <v>0</v>
          </cell>
          <cell r="U479" t="str">
            <v>Rajatised</v>
          </cell>
          <cell r="W479">
            <v>0</v>
          </cell>
          <cell r="X479">
            <v>0</v>
          </cell>
          <cell r="Y479">
            <v>0</v>
          </cell>
        </row>
        <row r="480">
          <cell r="M480">
            <v>0</v>
          </cell>
          <cell r="O480">
            <v>0</v>
          </cell>
          <cell r="P480">
            <v>0</v>
          </cell>
          <cell r="Q480">
            <v>219</v>
          </cell>
          <cell r="R480">
            <v>0</v>
          </cell>
          <cell r="S480">
            <v>0</v>
          </cell>
          <cell r="T480">
            <v>0</v>
          </cell>
          <cell r="U480" t="str">
            <v>Rajatised</v>
          </cell>
          <cell r="W480">
            <v>0</v>
          </cell>
          <cell r="X480">
            <v>0</v>
          </cell>
          <cell r="Y480">
            <v>0</v>
          </cell>
        </row>
        <row r="481">
          <cell r="M481">
            <v>10220</v>
          </cell>
          <cell r="N481">
            <v>2643884</v>
          </cell>
          <cell r="O481">
            <v>40</v>
          </cell>
          <cell r="P481">
            <v>2006</v>
          </cell>
          <cell r="Q481">
            <v>220</v>
          </cell>
          <cell r="R481">
            <v>220</v>
          </cell>
          <cell r="S481">
            <v>10220</v>
          </cell>
          <cell r="T481" t="str">
            <v>Rajatised</v>
          </cell>
          <cell r="U481" t="str">
            <v>Rajatised</v>
          </cell>
          <cell r="W481" t="str">
            <v>Kanal. trass E.Enno tn.</v>
          </cell>
          <cell r="X481" t="str">
            <v>Hooned ja rajatised</v>
          </cell>
          <cell r="Y481" t="str">
            <v>Rajatised2006</v>
          </cell>
        </row>
        <row r="482">
          <cell r="M482">
            <v>0</v>
          </cell>
          <cell r="O482">
            <v>0</v>
          </cell>
          <cell r="P482">
            <v>0</v>
          </cell>
          <cell r="Q482">
            <v>220</v>
          </cell>
          <cell r="R482">
            <v>0</v>
          </cell>
          <cell r="S482">
            <v>0</v>
          </cell>
          <cell r="T482">
            <v>0</v>
          </cell>
          <cell r="U482" t="str">
            <v>Rajatised</v>
          </cell>
          <cell r="W482">
            <v>0</v>
          </cell>
          <cell r="X482">
            <v>0</v>
          </cell>
          <cell r="Y482">
            <v>0</v>
          </cell>
        </row>
        <row r="483">
          <cell r="M483">
            <v>10221</v>
          </cell>
          <cell r="N483">
            <v>463239</v>
          </cell>
          <cell r="O483">
            <v>40</v>
          </cell>
          <cell r="P483">
            <v>2007</v>
          </cell>
          <cell r="Q483">
            <v>221</v>
          </cell>
          <cell r="R483">
            <v>221</v>
          </cell>
          <cell r="S483">
            <v>10221</v>
          </cell>
          <cell r="T483" t="str">
            <v>Rajatised</v>
          </cell>
          <cell r="U483" t="str">
            <v>Rajatised</v>
          </cell>
          <cell r="W483">
            <v>0</v>
          </cell>
          <cell r="X483" t="str">
            <v>Hooned ja rajatised</v>
          </cell>
          <cell r="Y483" t="str">
            <v>Rajatised2007</v>
          </cell>
        </row>
        <row r="484">
          <cell r="M484">
            <v>0</v>
          </cell>
          <cell r="O484">
            <v>0</v>
          </cell>
          <cell r="P484">
            <v>0</v>
          </cell>
          <cell r="Q484">
            <v>221</v>
          </cell>
          <cell r="R484">
            <v>0</v>
          </cell>
          <cell r="S484">
            <v>0</v>
          </cell>
          <cell r="T484">
            <v>0</v>
          </cell>
          <cell r="U484" t="str">
            <v>Rajatised</v>
          </cell>
          <cell r="W484">
            <v>0</v>
          </cell>
          <cell r="X484">
            <v>0</v>
          </cell>
          <cell r="Y484">
            <v>0</v>
          </cell>
        </row>
        <row r="485">
          <cell r="M485">
            <v>0</v>
          </cell>
          <cell r="O485">
            <v>0</v>
          </cell>
          <cell r="P485">
            <v>0</v>
          </cell>
          <cell r="Q485">
            <v>221</v>
          </cell>
          <cell r="R485">
            <v>0</v>
          </cell>
          <cell r="S485">
            <v>0</v>
          </cell>
          <cell r="T485">
            <v>0</v>
          </cell>
          <cell r="U485" t="str">
            <v>Rajatised</v>
          </cell>
          <cell r="W485">
            <v>0</v>
          </cell>
          <cell r="X485">
            <v>0</v>
          </cell>
          <cell r="Y485">
            <v>0</v>
          </cell>
        </row>
        <row r="486">
          <cell r="M486">
            <v>10222</v>
          </cell>
          <cell r="N486">
            <v>1531159</v>
          </cell>
          <cell r="O486">
            <v>40</v>
          </cell>
          <cell r="P486">
            <v>2006</v>
          </cell>
          <cell r="Q486">
            <v>222</v>
          </cell>
          <cell r="R486">
            <v>222</v>
          </cell>
          <cell r="S486">
            <v>10222</v>
          </cell>
          <cell r="T486" t="str">
            <v>Rajatised</v>
          </cell>
          <cell r="U486" t="str">
            <v>Rajatised</v>
          </cell>
          <cell r="W486" t="str">
            <v>Sadevee trass E.Enno tn.</v>
          </cell>
          <cell r="X486" t="str">
            <v>Hooned ja rajatised</v>
          </cell>
          <cell r="Y486" t="str">
            <v>Rajatised2006</v>
          </cell>
        </row>
        <row r="487">
          <cell r="M487">
            <v>0</v>
          </cell>
          <cell r="O487">
            <v>0</v>
          </cell>
          <cell r="P487">
            <v>0</v>
          </cell>
          <cell r="Q487">
            <v>222</v>
          </cell>
          <cell r="R487">
            <v>0</v>
          </cell>
          <cell r="S487">
            <v>0</v>
          </cell>
          <cell r="T487">
            <v>0</v>
          </cell>
          <cell r="U487" t="str">
            <v>Rajatised</v>
          </cell>
          <cell r="W487">
            <v>0</v>
          </cell>
          <cell r="X487">
            <v>0</v>
          </cell>
          <cell r="Y487">
            <v>0</v>
          </cell>
        </row>
        <row r="488">
          <cell r="M488">
            <v>10223</v>
          </cell>
          <cell r="N488">
            <v>264991</v>
          </cell>
          <cell r="O488">
            <v>40</v>
          </cell>
          <cell r="P488">
            <v>2006</v>
          </cell>
          <cell r="Q488">
            <v>223</v>
          </cell>
          <cell r="R488">
            <v>223</v>
          </cell>
          <cell r="S488">
            <v>10223</v>
          </cell>
          <cell r="T488" t="str">
            <v>Rajatised</v>
          </cell>
          <cell r="U488" t="str">
            <v>Rajatised</v>
          </cell>
          <cell r="W488" t="str">
            <v>Veetrass Allika tn.</v>
          </cell>
          <cell r="X488" t="str">
            <v>Hooned ja rajatised</v>
          </cell>
          <cell r="Y488" t="str">
            <v>Rajatised2006</v>
          </cell>
        </row>
        <row r="489">
          <cell r="M489">
            <v>0</v>
          </cell>
          <cell r="O489">
            <v>0</v>
          </cell>
          <cell r="P489">
            <v>0</v>
          </cell>
          <cell r="Q489">
            <v>223</v>
          </cell>
          <cell r="R489">
            <v>0</v>
          </cell>
          <cell r="S489">
            <v>0</v>
          </cell>
          <cell r="T489">
            <v>0</v>
          </cell>
          <cell r="U489" t="str">
            <v>Rajatised</v>
          </cell>
          <cell r="W489">
            <v>0</v>
          </cell>
          <cell r="X489">
            <v>0</v>
          </cell>
          <cell r="Y489">
            <v>0</v>
          </cell>
        </row>
        <row r="490">
          <cell r="M490">
            <v>10224</v>
          </cell>
          <cell r="N490">
            <v>195961</v>
          </cell>
          <cell r="O490">
            <v>40</v>
          </cell>
          <cell r="P490">
            <v>2006</v>
          </cell>
          <cell r="Q490">
            <v>224</v>
          </cell>
          <cell r="R490">
            <v>224</v>
          </cell>
          <cell r="S490">
            <v>10224</v>
          </cell>
          <cell r="T490" t="str">
            <v>Rajatised</v>
          </cell>
          <cell r="U490" t="str">
            <v>Rajatised</v>
          </cell>
          <cell r="W490" t="str">
            <v>Kanal. trass Allika tn.</v>
          </cell>
          <cell r="X490" t="str">
            <v>Hooned ja rajatised</v>
          </cell>
          <cell r="Y490" t="str">
            <v>Rajatised2006</v>
          </cell>
        </row>
        <row r="491">
          <cell r="M491">
            <v>0</v>
          </cell>
          <cell r="O491">
            <v>0</v>
          </cell>
          <cell r="P491">
            <v>0</v>
          </cell>
          <cell r="Q491">
            <v>224</v>
          </cell>
          <cell r="R491">
            <v>0</v>
          </cell>
          <cell r="S491">
            <v>0</v>
          </cell>
          <cell r="T491">
            <v>0</v>
          </cell>
          <cell r="U491" t="str">
            <v>Rajatised</v>
          </cell>
          <cell r="W491">
            <v>0</v>
          </cell>
          <cell r="X491">
            <v>0</v>
          </cell>
          <cell r="Y491">
            <v>0</v>
          </cell>
        </row>
        <row r="492">
          <cell r="M492">
            <v>10225</v>
          </cell>
          <cell r="N492">
            <v>77480</v>
          </cell>
          <cell r="O492">
            <v>40</v>
          </cell>
          <cell r="P492">
            <v>2006</v>
          </cell>
          <cell r="Q492">
            <v>225</v>
          </cell>
          <cell r="R492">
            <v>225</v>
          </cell>
          <cell r="S492">
            <v>10225</v>
          </cell>
          <cell r="T492" t="str">
            <v>Rajatised</v>
          </cell>
          <cell r="U492" t="str">
            <v>Rajatised</v>
          </cell>
          <cell r="W492" t="str">
            <v>Veetrass Puu tn.</v>
          </cell>
          <cell r="X492" t="str">
            <v>Hooned ja rajatised</v>
          </cell>
          <cell r="Y492" t="str">
            <v>Rajatised2006</v>
          </cell>
        </row>
        <row r="493">
          <cell r="M493">
            <v>0</v>
          </cell>
          <cell r="O493">
            <v>0</v>
          </cell>
          <cell r="P493">
            <v>0</v>
          </cell>
          <cell r="Q493">
            <v>225</v>
          </cell>
          <cell r="R493">
            <v>0</v>
          </cell>
          <cell r="S493">
            <v>0</v>
          </cell>
          <cell r="T493">
            <v>0</v>
          </cell>
          <cell r="U493" t="str">
            <v>Rajatised</v>
          </cell>
          <cell r="W493">
            <v>0</v>
          </cell>
          <cell r="X493">
            <v>0</v>
          </cell>
          <cell r="Y493">
            <v>0</v>
          </cell>
        </row>
        <row r="494">
          <cell r="M494">
            <v>10226</v>
          </cell>
          <cell r="N494">
            <v>85806</v>
          </cell>
          <cell r="O494">
            <v>40</v>
          </cell>
          <cell r="P494">
            <v>2006</v>
          </cell>
          <cell r="Q494">
            <v>226</v>
          </cell>
          <cell r="R494">
            <v>226</v>
          </cell>
          <cell r="S494">
            <v>10226</v>
          </cell>
          <cell r="T494" t="str">
            <v>Rajatised</v>
          </cell>
          <cell r="U494" t="str">
            <v>Rajatised</v>
          </cell>
          <cell r="W494" t="str">
            <v>Kanal. trass Puu tn.</v>
          </cell>
          <cell r="X494" t="str">
            <v>Hooned ja rajatised</v>
          </cell>
          <cell r="Y494" t="str">
            <v>Rajatised2006</v>
          </cell>
        </row>
        <row r="495">
          <cell r="M495">
            <v>0</v>
          </cell>
          <cell r="O495">
            <v>0</v>
          </cell>
          <cell r="P495">
            <v>0</v>
          </cell>
          <cell r="Q495">
            <v>226</v>
          </cell>
          <cell r="R495">
            <v>0</v>
          </cell>
          <cell r="S495">
            <v>0</v>
          </cell>
          <cell r="T495">
            <v>0</v>
          </cell>
          <cell r="U495" t="str">
            <v>Rajatised</v>
          </cell>
          <cell r="W495">
            <v>0</v>
          </cell>
          <cell r="X495">
            <v>0</v>
          </cell>
          <cell r="Y495">
            <v>0</v>
          </cell>
        </row>
        <row r="496">
          <cell r="M496">
            <v>10227</v>
          </cell>
          <cell r="N496">
            <v>324599</v>
          </cell>
          <cell r="O496">
            <v>40</v>
          </cell>
          <cell r="P496">
            <v>2006</v>
          </cell>
          <cell r="Q496">
            <v>227</v>
          </cell>
          <cell r="R496">
            <v>227</v>
          </cell>
          <cell r="S496">
            <v>10227</v>
          </cell>
          <cell r="T496" t="str">
            <v>Rajatised</v>
          </cell>
          <cell r="U496" t="str">
            <v>Rajatised</v>
          </cell>
          <cell r="W496" t="str">
            <v>Kanal. kollektori kõrvalharu Pargi</v>
          </cell>
          <cell r="X496" t="str">
            <v>Hooned ja rajatised</v>
          </cell>
          <cell r="Y496" t="str">
            <v>Rajatised2006</v>
          </cell>
        </row>
        <row r="497">
          <cell r="M497">
            <v>0</v>
          </cell>
          <cell r="O497">
            <v>0</v>
          </cell>
          <cell r="P497">
            <v>0</v>
          </cell>
          <cell r="Q497">
            <v>227</v>
          </cell>
          <cell r="R497">
            <v>0</v>
          </cell>
          <cell r="S497">
            <v>0</v>
          </cell>
          <cell r="T497">
            <v>0</v>
          </cell>
          <cell r="U497" t="str">
            <v>Rajatised</v>
          </cell>
          <cell r="W497">
            <v>0</v>
          </cell>
          <cell r="X497">
            <v>0</v>
          </cell>
          <cell r="Y497">
            <v>0</v>
          </cell>
        </row>
        <row r="498">
          <cell r="M498">
            <v>10228</v>
          </cell>
          <cell r="N498">
            <v>3140763</v>
          </cell>
          <cell r="O498">
            <v>40</v>
          </cell>
          <cell r="P498">
            <v>2006</v>
          </cell>
          <cell r="Q498">
            <v>228</v>
          </cell>
          <cell r="R498">
            <v>228</v>
          </cell>
          <cell r="S498">
            <v>10228</v>
          </cell>
          <cell r="T498" t="str">
            <v>Rajatised</v>
          </cell>
          <cell r="U498" t="str">
            <v>Rajatised</v>
          </cell>
          <cell r="W498" t="str">
            <v>Veetrass Valli tn.</v>
          </cell>
          <cell r="X498" t="str">
            <v>Hooned ja rajatised</v>
          </cell>
          <cell r="Y498" t="str">
            <v>Rajatised2006</v>
          </cell>
        </row>
        <row r="499">
          <cell r="M499">
            <v>0</v>
          </cell>
          <cell r="O499">
            <v>0</v>
          </cell>
          <cell r="P499">
            <v>0</v>
          </cell>
          <cell r="Q499">
            <v>228</v>
          </cell>
          <cell r="R499">
            <v>0</v>
          </cell>
          <cell r="S499">
            <v>0</v>
          </cell>
          <cell r="T499">
            <v>0</v>
          </cell>
          <cell r="U499" t="str">
            <v>Rajatised</v>
          </cell>
          <cell r="W499">
            <v>0</v>
          </cell>
          <cell r="X499">
            <v>0</v>
          </cell>
          <cell r="Y499">
            <v>0</v>
          </cell>
        </row>
        <row r="500">
          <cell r="M500">
            <v>10229</v>
          </cell>
          <cell r="N500">
            <v>94550</v>
          </cell>
          <cell r="O500">
            <v>40</v>
          </cell>
          <cell r="P500">
            <v>2007</v>
          </cell>
          <cell r="Q500">
            <v>229</v>
          </cell>
          <cell r="R500">
            <v>229</v>
          </cell>
          <cell r="S500">
            <v>10229</v>
          </cell>
          <cell r="T500" t="str">
            <v>Rajatised</v>
          </cell>
          <cell r="U500" t="str">
            <v>Rajatised</v>
          </cell>
          <cell r="W500">
            <v>0</v>
          </cell>
          <cell r="X500" t="str">
            <v>Hooned ja rajatised</v>
          </cell>
          <cell r="Y500" t="str">
            <v>Rajatised2007</v>
          </cell>
        </row>
        <row r="501">
          <cell r="M501">
            <v>0</v>
          </cell>
          <cell r="O501">
            <v>0</v>
          </cell>
          <cell r="P501">
            <v>0</v>
          </cell>
          <cell r="Q501">
            <v>229</v>
          </cell>
          <cell r="R501">
            <v>0</v>
          </cell>
          <cell r="S501">
            <v>0</v>
          </cell>
          <cell r="T501">
            <v>0</v>
          </cell>
          <cell r="U501" t="str">
            <v>Rajatised</v>
          </cell>
          <cell r="W501">
            <v>0</v>
          </cell>
          <cell r="X501">
            <v>0</v>
          </cell>
          <cell r="Y501">
            <v>0</v>
          </cell>
        </row>
        <row r="502">
          <cell r="M502">
            <v>0</v>
          </cell>
          <cell r="O502">
            <v>0</v>
          </cell>
          <cell r="P502">
            <v>0</v>
          </cell>
          <cell r="Q502">
            <v>229</v>
          </cell>
          <cell r="R502">
            <v>0</v>
          </cell>
          <cell r="S502">
            <v>0</v>
          </cell>
          <cell r="T502">
            <v>0</v>
          </cell>
          <cell r="U502" t="str">
            <v>Rajatised</v>
          </cell>
          <cell r="W502">
            <v>0</v>
          </cell>
          <cell r="X502">
            <v>0</v>
          </cell>
          <cell r="Y502">
            <v>0</v>
          </cell>
        </row>
        <row r="503">
          <cell r="M503">
            <v>10230</v>
          </cell>
          <cell r="N503">
            <v>3324382</v>
          </cell>
          <cell r="O503">
            <v>40</v>
          </cell>
          <cell r="P503">
            <v>2006</v>
          </cell>
          <cell r="Q503">
            <v>230</v>
          </cell>
          <cell r="R503">
            <v>230</v>
          </cell>
          <cell r="S503">
            <v>10230</v>
          </cell>
          <cell r="T503" t="str">
            <v>Rajatised</v>
          </cell>
          <cell r="U503" t="str">
            <v>Rajatised</v>
          </cell>
          <cell r="W503" t="str">
            <v>Kanal. trass Valli tn.</v>
          </cell>
          <cell r="X503" t="str">
            <v>Hooned ja rajatised</v>
          </cell>
          <cell r="Y503" t="str">
            <v>Rajatised2006</v>
          </cell>
        </row>
        <row r="504">
          <cell r="M504">
            <v>0</v>
          </cell>
          <cell r="O504">
            <v>0</v>
          </cell>
          <cell r="P504">
            <v>0</v>
          </cell>
          <cell r="Q504">
            <v>230</v>
          </cell>
          <cell r="R504">
            <v>0</v>
          </cell>
          <cell r="S504">
            <v>0</v>
          </cell>
          <cell r="T504">
            <v>0</v>
          </cell>
          <cell r="U504" t="str">
            <v>Rajatised</v>
          </cell>
          <cell r="W504">
            <v>0</v>
          </cell>
          <cell r="X504">
            <v>0</v>
          </cell>
          <cell r="Y504">
            <v>0</v>
          </cell>
        </row>
        <row r="505">
          <cell r="M505">
            <v>10231</v>
          </cell>
          <cell r="N505">
            <v>94550</v>
          </cell>
          <cell r="O505">
            <v>40</v>
          </cell>
          <cell r="P505">
            <v>2007</v>
          </cell>
          <cell r="Q505">
            <v>231</v>
          </cell>
          <cell r="R505">
            <v>231</v>
          </cell>
          <cell r="S505">
            <v>10231</v>
          </cell>
          <cell r="T505" t="str">
            <v>Rajatised</v>
          </cell>
          <cell r="U505" t="str">
            <v>Rajatised</v>
          </cell>
          <cell r="W505">
            <v>0</v>
          </cell>
          <cell r="X505" t="str">
            <v>Hooned ja rajatised</v>
          </cell>
          <cell r="Y505" t="str">
            <v>Rajatised2007</v>
          </cell>
        </row>
        <row r="506">
          <cell r="M506">
            <v>0</v>
          </cell>
          <cell r="O506">
            <v>0</v>
          </cell>
          <cell r="P506">
            <v>0</v>
          </cell>
          <cell r="Q506">
            <v>231</v>
          </cell>
          <cell r="R506">
            <v>0</v>
          </cell>
          <cell r="S506">
            <v>0</v>
          </cell>
          <cell r="T506">
            <v>0</v>
          </cell>
          <cell r="U506" t="str">
            <v>Rajatised</v>
          </cell>
          <cell r="W506">
            <v>0</v>
          </cell>
          <cell r="X506">
            <v>0</v>
          </cell>
          <cell r="Y506">
            <v>0</v>
          </cell>
        </row>
        <row r="507">
          <cell r="M507">
            <v>0</v>
          </cell>
          <cell r="O507">
            <v>0</v>
          </cell>
          <cell r="P507">
            <v>0</v>
          </cell>
          <cell r="Q507">
            <v>231</v>
          </cell>
          <cell r="R507">
            <v>0</v>
          </cell>
          <cell r="S507">
            <v>0</v>
          </cell>
          <cell r="T507">
            <v>0</v>
          </cell>
          <cell r="U507" t="str">
            <v>Rajatised</v>
          </cell>
          <cell r="W507">
            <v>0</v>
          </cell>
          <cell r="X507">
            <v>0</v>
          </cell>
          <cell r="Y507">
            <v>0</v>
          </cell>
        </row>
        <row r="508">
          <cell r="M508">
            <v>10232</v>
          </cell>
          <cell r="N508">
            <v>467917</v>
          </cell>
          <cell r="O508">
            <v>40</v>
          </cell>
          <cell r="P508">
            <v>2006</v>
          </cell>
          <cell r="Q508">
            <v>232</v>
          </cell>
          <cell r="R508">
            <v>232</v>
          </cell>
          <cell r="S508">
            <v>10232</v>
          </cell>
          <cell r="T508" t="str">
            <v>Rajatised</v>
          </cell>
          <cell r="U508" t="str">
            <v>Rajatised</v>
          </cell>
          <cell r="W508" t="str">
            <v>Veetrass Andrese tn.</v>
          </cell>
          <cell r="X508" t="str">
            <v>Hooned ja rajatised</v>
          </cell>
          <cell r="Y508" t="str">
            <v>Rajatised2006</v>
          </cell>
        </row>
        <row r="509">
          <cell r="M509">
            <v>0</v>
          </cell>
          <cell r="O509">
            <v>0</v>
          </cell>
          <cell r="P509">
            <v>0</v>
          </cell>
          <cell r="Q509">
            <v>232</v>
          </cell>
          <cell r="R509">
            <v>0</v>
          </cell>
          <cell r="S509">
            <v>0</v>
          </cell>
          <cell r="T509">
            <v>0</v>
          </cell>
          <cell r="U509" t="str">
            <v>Rajatised</v>
          </cell>
          <cell r="W509">
            <v>0</v>
          </cell>
          <cell r="X509">
            <v>0</v>
          </cell>
          <cell r="Y509">
            <v>0</v>
          </cell>
        </row>
        <row r="510">
          <cell r="M510">
            <v>10233</v>
          </cell>
          <cell r="N510">
            <v>477809</v>
          </cell>
          <cell r="O510">
            <v>40</v>
          </cell>
          <cell r="P510">
            <v>2006</v>
          </cell>
          <cell r="Q510">
            <v>233</v>
          </cell>
          <cell r="R510">
            <v>233</v>
          </cell>
          <cell r="S510">
            <v>10233</v>
          </cell>
          <cell r="T510" t="str">
            <v>Rajatised</v>
          </cell>
          <cell r="U510" t="str">
            <v>Rajatised</v>
          </cell>
          <cell r="W510" t="str">
            <v>Kanal. trass Andrese tn.</v>
          </cell>
          <cell r="X510" t="str">
            <v>Hooned ja rajatised</v>
          </cell>
          <cell r="Y510" t="str">
            <v>Rajatised2006</v>
          </cell>
        </row>
        <row r="511">
          <cell r="M511">
            <v>0</v>
          </cell>
          <cell r="O511">
            <v>0</v>
          </cell>
          <cell r="P511">
            <v>0</v>
          </cell>
          <cell r="Q511">
            <v>233</v>
          </cell>
          <cell r="R511">
            <v>0</v>
          </cell>
          <cell r="S511">
            <v>0</v>
          </cell>
          <cell r="T511">
            <v>0</v>
          </cell>
          <cell r="U511" t="str">
            <v>Rajatised</v>
          </cell>
          <cell r="W511">
            <v>0</v>
          </cell>
          <cell r="X511">
            <v>0</v>
          </cell>
          <cell r="Y511">
            <v>0</v>
          </cell>
        </row>
        <row r="512">
          <cell r="M512">
            <v>10234</v>
          </cell>
          <cell r="N512">
            <v>829576</v>
          </cell>
          <cell r="O512">
            <v>40</v>
          </cell>
          <cell r="P512">
            <v>2006</v>
          </cell>
          <cell r="Q512">
            <v>234</v>
          </cell>
          <cell r="R512">
            <v>234</v>
          </cell>
          <cell r="S512">
            <v>10234</v>
          </cell>
          <cell r="T512" t="str">
            <v>Rajatised</v>
          </cell>
          <cell r="U512" t="str">
            <v>Rajatised</v>
          </cell>
          <cell r="W512" t="str">
            <v>Veetrass Lembitu tn.</v>
          </cell>
          <cell r="X512" t="str">
            <v>Hooned ja rajatised</v>
          </cell>
          <cell r="Y512" t="str">
            <v>Rajatised2006</v>
          </cell>
        </row>
        <row r="513">
          <cell r="M513">
            <v>0</v>
          </cell>
          <cell r="O513">
            <v>0</v>
          </cell>
          <cell r="P513">
            <v>0</v>
          </cell>
          <cell r="Q513">
            <v>234</v>
          </cell>
          <cell r="R513">
            <v>0</v>
          </cell>
          <cell r="S513">
            <v>0</v>
          </cell>
          <cell r="T513">
            <v>0</v>
          </cell>
          <cell r="U513" t="str">
            <v>Rajatised</v>
          </cell>
          <cell r="W513">
            <v>0</v>
          </cell>
          <cell r="X513">
            <v>0</v>
          </cell>
          <cell r="Y513">
            <v>0</v>
          </cell>
        </row>
        <row r="514">
          <cell r="M514">
            <v>10235</v>
          </cell>
          <cell r="N514">
            <v>55000</v>
          </cell>
          <cell r="O514">
            <v>40</v>
          </cell>
          <cell r="P514">
            <v>2007</v>
          </cell>
          <cell r="Q514">
            <v>235</v>
          </cell>
          <cell r="R514">
            <v>235</v>
          </cell>
          <cell r="S514">
            <v>10235</v>
          </cell>
          <cell r="T514" t="str">
            <v>Rajatised</v>
          </cell>
          <cell r="U514" t="str">
            <v>Rajatised</v>
          </cell>
          <cell r="W514">
            <v>0</v>
          </cell>
          <cell r="X514" t="str">
            <v>Hooned ja rajatised</v>
          </cell>
          <cell r="Y514" t="str">
            <v>Rajatised2007</v>
          </cell>
        </row>
        <row r="515">
          <cell r="M515">
            <v>0</v>
          </cell>
          <cell r="O515">
            <v>0</v>
          </cell>
          <cell r="P515">
            <v>0</v>
          </cell>
          <cell r="Q515">
            <v>235</v>
          </cell>
          <cell r="R515">
            <v>0</v>
          </cell>
          <cell r="S515">
            <v>0</v>
          </cell>
          <cell r="T515">
            <v>0</v>
          </cell>
          <cell r="U515" t="str">
            <v>Rajatised</v>
          </cell>
          <cell r="W515">
            <v>0</v>
          </cell>
          <cell r="X515">
            <v>0</v>
          </cell>
          <cell r="Y515">
            <v>0</v>
          </cell>
        </row>
        <row r="516">
          <cell r="M516">
            <v>0</v>
          </cell>
          <cell r="O516">
            <v>0</v>
          </cell>
          <cell r="P516">
            <v>0</v>
          </cell>
          <cell r="Q516">
            <v>235</v>
          </cell>
          <cell r="R516">
            <v>0</v>
          </cell>
          <cell r="S516">
            <v>0</v>
          </cell>
          <cell r="T516">
            <v>0</v>
          </cell>
          <cell r="U516" t="str">
            <v>Rajatised</v>
          </cell>
          <cell r="W516">
            <v>0</v>
          </cell>
          <cell r="X516">
            <v>0</v>
          </cell>
          <cell r="Y516">
            <v>0</v>
          </cell>
        </row>
        <row r="517">
          <cell r="M517">
            <v>10236</v>
          </cell>
          <cell r="N517">
            <v>838688</v>
          </cell>
          <cell r="O517">
            <v>40</v>
          </cell>
          <cell r="P517">
            <v>2006</v>
          </cell>
          <cell r="Q517">
            <v>236</v>
          </cell>
          <cell r="R517">
            <v>236</v>
          </cell>
          <cell r="S517">
            <v>10236</v>
          </cell>
          <cell r="T517" t="str">
            <v>Rajatised</v>
          </cell>
          <cell r="U517" t="str">
            <v>Rajatised</v>
          </cell>
          <cell r="W517" t="str">
            <v>Kanal. trass Lembitu tn.</v>
          </cell>
          <cell r="X517" t="str">
            <v>Hooned ja rajatised</v>
          </cell>
          <cell r="Y517" t="str">
            <v>Rajatised2006</v>
          </cell>
        </row>
        <row r="518">
          <cell r="M518">
            <v>0</v>
          </cell>
          <cell r="O518">
            <v>0</v>
          </cell>
          <cell r="P518">
            <v>0</v>
          </cell>
          <cell r="Q518">
            <v>236</v>
          </cell>
          <cell r="R518">
            <v>0</v>
          </cell>
          <cell r="S518">
            <v>0</v>
          </cell>
          <cell r="T518">
            <v>0</v>
          </cell>
          <cell r="U518" t="str">
            <v>Rajatised</v>
          </cell>
          <cell r="W518">
            <v>0</v>
          </cell>
          <cell r="X518">
            <v>0</v>
          </cell>
          <cell r="Y518">
            <v>0</v>
          </cell>
        </row>
        <row r="519">
          <cell r="M519">
            <v>10237</v>
          </cell>
          <cell r="N519">
            <v>55000</v>
          </cell>
          <cell r="O519">
            <v>40</v>
          </cell>
          <cell r="P519">
            <v>2007</v>
          </cell>
          <cell r="Q519">
            <v>237</v>
          </cell>
          <cell r="R519">
            <v>237</v>
          </cell>
          <cell r="S519">
            <v>10237</v>
          </cell>
          <cell r="T519" t="str">
            <v>Rajatised</v>
          </cell>
          <cell r="U519" t="str">
            <v>Rajatised</v>
          </cell>
          <cell r="W519">
            <v>0</v>
          </cell>
          <cell r="X519" t="str">
            <v>Hooned ja rajatised</v>
          </cell>
          <cell r="Y519" t="str">
            <v>Rajatised2007</v>
          </cell>
        </row>
        <row r="520">
          <cell r="M520">
            <v>0</v>
          </cell>
          <cell r="O520">
            <v>0</v>
          </cell>
          <cell r="P520">
            <v>0</v>
          </cell>
          <cell r="Q520">
            <v>237</v>
          </cell>
          <cell r="R520">
            <v>0</v>
          </cell>
          <cell r="S520">
            <v>0</v>
          </cell>
          <cell r="T520">
            <v>0</v>
          </cell>
          <cell r="U520" t="str">
            <v>Rajatised</v>
          </cell>
          <cell r="W520">
            <v>0</v>
          </cell>
          <cell r="X520">
            <v>0</v>
          </cell>
          <cell r="Y520">
            <v>0</v>
          </cell>
        </row>
        <row r="521">
          <cell r="M521">
            <v>0</v>
          </cell>
          <cell r="O521">
            <v>0</v>
          </cell>
          <cell r="P521">
            <v>0</v>
          </cell>
          <cell r="Q521">
            <v>237</v>
          </cell>
          <cell r="R521">
            <v>0</v>
          </cell>
          <cell r="S521">
            <v>0</v>
          </cell>
          <cell r="T521">
            <v>0</v>
          </cell>
          <cell r="U521" t="str">
            <v>Rajatised</v>
          </cell>
          <cell r="W521">
            <v>0</v>
          </cell>
          <cell r="X521">
            <v>0</v>
          </cell>
          <cell r="Y521">
            <v>0</v>
          </cell>
        </row>
        <row r="522">
          <cell r="M522">
            <v>10238</v>
          </cell>
          <cell r="N522">
            <v>650772</v>
          </cell>
          <cell r="O522">
            <v>40</v>
          </cell>
          <cell r="P522">
            <v>2006</v>
          </cell>
          <cell r="Q522">
            <v>238</v>
          </cell>
          <cell r="R522">
            <v>238</v>
          </cell>
          <cell r="S522">
            <v>10238</v>
          </cell>
          <cell r="T522" t="str">
            <v>Rajatised</v>
          </cell>
          <cell r="U522" t="str">
            <v>Rajatised</v>
          </cell>
          <cell r="W522" t="str">
            <v>Veetrass Märdi tn.</v>
          </cell>
          <cell r="X522" t="str">
            <v>Hooned ja rajatised</v>
          </cell>
          <cell r="Y522" t="str">
            <v>Rajatised2006</v>
          </cell>
        </row>
        <row r="523">
          <cell r="M523">
            <v>0</v>
          </cell>
          <cell r="O523">
            <v>0</v>
          </cell>
          <cell r="P523">
            <v>0</v>
          </cell>
          <cell r="Q523">
            <v>238</v>
          </cell>
          <cell r="R523">
            <v>0</v>
          </cell>
          <cell r="S523">
            <v>0</v>
          </cell>
          <cell r="T523">
            <v>0</v>
          </cell>
          <cell r="U523" t="str">
            <v>Rajatised</v>
          </cell>
          <cell r="W523">
            <v>0</v>
          </cell>
          <cell r="X523">
            <v>0</v>
          </cell>
          <cell r="Y523">
            <v>0</v>
          </cell>
        </row>
        <row r="524">
          <cell r="M524">
            <v>10239</v>
          </cell>
          <cell r="N524">
            <v>13125</v>
          </cell>
          <cell r="O524">
            <v>40</v>
          </cell>
          <cell r="P524">
            <v>2007</v>
          </cell>
          <cell r="Q524">
            <v>239</v>
          </cell>
          <cell r="R524">
            <v>239</v>
          </cell>
          <cell r="S524">
            <v>10239</v>
          </cell>
          <cell r="T524" t="str">
            <v>Rajatised</v>
          </cell>
          <cell r="U524" t="str">
            <v>Rajatised</v>
          </cell>
          <cell r="W524">
            <v>0</v>
          </cell>
          <cell r="X524" t="str">
            <v>Hooned ja rajatised</v>
          </cell>
          <cell r="Y524" t="str">
            <v>Rajatised2007</v>
          </cell>
        </row>
        <row r="525">
          <cell r="M525">
            <v>0</v>
          </cell>
          <cell r="O525">
            <v>0</v>
          </cell>
          <cell r="P525">
            <v>0</v>
          </cell>
          <cell r="Q525">
            <v>239</v>
          </cell>
          <cell r="R525">
            <v>0</v>
          </cell>
          <cell r="S525">
            <v>0</v>
          </cell>
          <cell r="T525">
            <v>0</v>
          </cell>
          <cell r="U525" t="str">
            <v>Rajatised</v>
          </cell>
          <cell r="W525">
            <v>0</v>
          </cell>
          <cell r="X525">
            <v>0</v>
          </cell>
          <cell r="Y525">
            <v>0</v>
          </cell>
        </row>
        <row r="526">
          <cell r="M526">
            <v>0</v>
          </cell>
          <cell r="O526">
            <v>0</v>
          </cell>
          <cell r="P526">
            <v>0</v>
          </cell>
          <cell r="Q526">
            <v>239</v>
          </cell>
          <cell r="R526">
            <v>0</v>
          </cell>
          <cell r="S526">
            <v>0</v>
          </cell>
          <cell r="T526">
            <v>0</v>
          </cell>
          <cell r="U526" t="str">
            <v>Rajatised</v>
          </cell>
          <cell r="W526">
            <v>0</v>
          </cell>
          <cell r="X526">
            <v>0</v>
          </cell>
          <cell r="Y526">
            <v>0</v>
          </cell>
        </row>
        <row r="527">
          <cell r="M527">
            <v>10240</v>
          </cell>
          <cell r="N527">
            <v>653162</v>
          </cell>
          <cell r="O527">
            <v>40</v>
          </cell>
          <cell r="P527">
            <v>2006</v>
          </cell>
          <cell r="Q527">
            <v>240</v>
          </cell>
          <cell r="R527">
            <v>240</v>
          </cell>
          <cell r="S527">
            <v>10240</v>
          </cell>
          <cell r="T527" t="str">
            <v>Rajatised</v>
          </cell>
          <cell r="U527" t="str">
            <v>Rajatised</v>
          </cell>
          <cell r="W527" t="str">
            <v>Kanal. trass Märdi tn.</v>
          </cell>
          <cell r="X527" t="str">
            <v>Hooned ja rajatised</v>
          </cell>
          <cell r="Y527" t="str">
            <v>Rajatised2006</v>
          </cell>
        </row>
        <row r="528">
          <cell r="M528">
            <v>0</v>
          </cell>
          <cell r="O528">
            <v>0</v>
          </cell>
          <cell r="P528">
            <v>0</v>
          </cell>
          <cell r="Q528">
            <v>240</v>
          </cell>
          <cell r="R528">
            <v>0</v>
          </cell>
          <cell r="S528">
            <v>0</v>
          </cell>
          <cell r="T528">
            <v>0</v>
          </cell>
          <cell r="U528" t="str">
            <v>Rajatised</v>
          </cell>
          <cell r="W528">
            <v>0</v>
          </cell>
          <cell r="X528">
            <v>0</v>
          </cell>
          <cell r="Y528">
            <v>0</v>
          </cell>
        </row>
        <row r="529">
          <cell r="M529">
            <v>10241</v>
          </cell>
          <cell r="N529">
            <v>13125</v>
          </cell>
          <cell r="O529">
            <v>40</v>
          </cell>
          <cell r="P529">
            <v>2007</v>
          </cell>
          <cell r="Q529">
            <v>241</v>
          </cell>
          <cell r="R529">
            <v>241</v>
          </cell>
          <cell r="S529">
            <v>10241</v>
          </cell>
          <cell r="T529" t="str">
            <v>Rajatised</v>
          </cell>
          <cell r="U529" t="str">
            <v>Rajatised</v>
          </cell>
          <cell r="W529">
            <v>0</v>
          </cell>
          <cell r="X529" t="str">
            <v>Hooned ja rajatised</v>
          </cell>
          <cell r="Y529" t="str">
            <v>Rajatised2007</v>
          </cell>
        </row>
        <row r="530">
          <cell r="M530">
            <v>0</v>
          </cell>
          <cell r="O530">
            <v>0</v>
          </cell>
          <cell r="P530">
            <v>0</v>
          </cell>
          <cell r="Q530">
            <v>241</v>
          </cell>
          <cell r="R530">
            <v>0</v>
          </cell>
          <cell r="S530">
            <v>0</v>
          </cell>
          <cell r="T530">
            <v>0</v>
          </cell>
          <cell r="U530" t="str">
            <v>Rajatised</v>
          </cell>
          <cell r="W530">
            <v>0</v>
          </cell>
          <cell r="X530">
            <v>0</v>
          </cell>
          <cell r="Y530">
            <v>0</v>
          </cell>
        </row>
        <row r="531">
          <cell r="M531">
            <v>0</v>
          </cell>
          <cell r="O531">
            <v>0</v>
          </cell>
          <cell r="P531">
            <v>0</v>
          </cell>
          <cell r="Q531">
            <v>241</v>
          </cell>
          <cell r="R531">
            <v>0</v>
          </cell>
          <cell r="S531">
            <v>0</v>
          </cell>
          <cell r="T531">
            <v>0</v>
          </cell>
          <cell r="U531" t="str">
            <v>Rajatised</v>
          </cell>
          <cell r="W531">
            <v>0</v>
          </cell>
          <cell r="X531">
            <v>0</v>
          </cell>
          <cell r="Y531">
            <v>0</v>
          </cell>
        </row>
        <row r="532">
          <cell r="M532">
            <v>10242</v>
          </cell>
          <cell r="N532">
            <v>543777</v>
          </cell>
          <cell r="O532">
            <v>40</v>
          </cell>
          <cell r="P532">
            <v>2006</v>
          </cell>
          <cell r="Q532">
            <v>242</v>
          </cell>
          <cell r="R532">
            <v>242</v>
          </cell>
          <cell r="S532">
            <v>10242</v>
          </cell>
          <cell r="T532" t="str">
            <v>Rajatised</v>
          </cell>
          <cell r="U532" t="str">
            <v>Rajatised</v>
          </cell>
          <cell r="W532" t="str">
            <v>Veetrass Koidu tn.</v>
          </cell>
          <cell r="X532" t="str">
            <v>Hooned ja rajatised</v>
          </cell>
          <cell r="Y532" t="str">
            <v>Rajatised2006</v>
          </cell>
        </row>
        <row r="533">
          <cell r="M533">
            <v>0</v>
          </cell>
          <cell r="O533">
            <v>0</v>
          </cell>
          <cell r="P533">
            <v>0</v>
          </cell>
          <cell r="Q533">
            <v>242</v>
          </cell>
          <cell r="R533">
            <v>0</v>
          </cell>
          <cell r="S533">
            <v>0</v>
          </cell>
          <cell r="T533">
            <v>0</v>
          </cell>
          <cell r="U533" t="str">
            <v>Rajatised</v>
          </cell>
          <cell r="W533">
            <v>0</v>
          </cell>
          <cell r="X533">
            <v>0</v>
          </cell>
          <cell r="Y533">
            <v>0</v>
          </cell>
        </row>
        <row r="534">
          <cell r="M534">
            <v>10243</v>
          </cell>
          <cell r="N534">
            <v>10000</v>
          </cell>
          <cell r="O534">
            <v>40</v>
          </cell>
          <cell r="P534">
            <v>2007</v>
          </cell>
          <cell r="Q534">
            <v>243</v>
          </cell>
          <cell r="R534">
            <v>243</v>
          </cell>
          <cell r="S534">
            <v>10243</v>
          </cell>
          <cell r="T534" t="str">
            <v>Rajatised</v>
          </cell>
          <cell r="U534" t="str">
            <v>Rajatised</v>
          </cell>
          <cell r="W534">
            <v>0</v>
          </cell>
          <cell r="X534" t="str">
            <v>Hooned ja rajatised</v>
          </cell>
          <cell r="Y534" t="str">
            <v>Rajatised2007</v>
          </cell>
        </row>
        <row r="535">
          <cell r="M535">
            <v>0</v>
          </cell>
          <cell r="O535">
            <v>0</v>
          </cell>
          <cell r="P535">
            <v>0</v>
          </cell>
          <cell r="Q535">
            <v>243</v>
          </cell>
          <cell r="R535">
            <v>0</v>
          </cell>
          <cell r="S535">
            <v>0</v>
          </cell>
          <cell r="T535">
            <v>0</v>
          </cell>
          <cell r="U535" t="str">
            <v>Rajatised</v>
          </cell>
          <cell r="W535">
            <v>0</v>
          </cell>
          <cell r="X535">
            <v>0</v>
          </cell>
          <cell r="Y535">
            <v>0</v>
          </cell>
        </row>
        <row r="536">
          <cell r="M536">
            <v>0</v>
          </cell>
          <cell r="O536">
            <v>0</v>
          </cell>
          <cell r="P536">
            <v>0</v>
          </cell>
          <cell r="Q536">
            <v>243</v>
          </cell>
          <cell r="R536">
            <v>0</v>
          </cell>
          <cell r="S536">
            <v>0</v>
          </cell>
          <cell r="T536">
            <v>0</v>
          </cell>
          <cell r="U536" t="str">
            <v>Rajatised</v>
          </cell>
          <cell r="W536">
            <v>0</v>
          </cell>
          <cell r="X536">
            <v>0</v>
          </cell>
          <cell r="Y536">
            <v>0</v>
          </cell>
        </row>
        <row r="537">
          <cell r="M537">
            <v>10244</v>
          </cell>
          <cell r="N537">
            <v>527709</v>
          </cell>
          <cell r="O537">
            <v>40</v>
          </cell>
          <cell r="P537">
            <v>2006</v>
          </cell>
          <cell r="Q537">
            <v>244</v>
          </cell>
          <cell r="R537">
            <v>244</v>
          </cell>
          <cell r="S537">
            <v>10244</v>
          </cell>
          <cell r="T537" t="str">
            <v>Rajatised</v>
          </cell>
          <cell r="U537" t="str">
            <v>Rajatised</v>
          </cell>
          <cell r="W537" t="str">
            <v>Kanal. trass Koidu tn.</v>
          </cell>
          <cell r="X537" t="str">
            <v>Hooned ja rajatised</v>
          </cell>
          <cell r="Y537" t="str">
            <v>Rajatised2006</v>
          </cell>
        </row>
        <row r="538">
          <cell r="M538">
            <v>0</v>
          </cell>
          <cell r="O538">
            <v>0</v>
          </cell>
          <cell r="P538">
            <v>0</v>
          </cell>
          <cell r="Q538">
            <v>244</v>
          </cell>
          <cell r="R538">
            <v>0</v>
          </cell>
          <cell r="S538">
            <v>0</v>
          </cell>
          <cell r="T538">
            <v>0</v>
          </cell>
          <cell r="U538" t="str">
            <v>Rajatised</v>
          </cell>
          <cell r="W538">
            <v>0</v>
          </cell>
          <cell r="X538">
            <v>0</v>
          </cell>
          <cell r="Y538">
            <v>0</v>
          </cell>
        </row>
        <row r="539">
          <cell r="M539">
            <v>10245</v>
          </cell>
          <cell r="N539">
            <v>10000</v>
          </cell>
          <cell r="O539">
            <v>40</v>
          </cell>
          <cell r="P539">
            <v>2007</v>
          </cell>
          <cell r="Q539">
            <v>245</v>
          </cell>
          <cell r="R539">
            <v>245</v>
          </cell>
          <cell r="S539">
            <v>10245</v>
          </cell>
          <cell r="T539" t="str">
            <v>Rajatised</v>
          </cell>
          <cell r="U539" t="str">
            <v>Rajatised</v>
          </cell>
          <cell r="W539">
            <v>0</v>
          </cell>
          <cell r="X539" t="str">
            <v>Hooned ja rajatised</v>
          </cell>
          <cell r="Y539" t="str">
            <v>Rajatised2007</v>
          </cell>
        </row>
        <row r="540">
          <cell r="M540">
            <v>0</v>
          </cell>
          <cell r="O540">
            <v>0</v>
          </cell>
          <cell r="P540">
            <v>0</v>
          </cell>
          <cell r="Q540">
            <v>245</v>
          </cell>
          <cell r="R540">
            <v>0</v>
          </cell>
          <cell r="S540">
            <v>0</v>
          </cell>
          <cell r="T540">
            <v>0</v>
          </cell>
          <cell r="U540" t="str">
            <v>Rajatised</v>
          </cell>
          <cell r="W540">
            <v>0</v>
          </cell>
          <cell r="X540">
            <v>0</v>
          </cell>
          <cell r="Y540">
            <v>0</v>
          </cell>
        </row>
        <row r="541">
          <cell r="M541">
            <v>0</v>
          </cell>
          <cell r="O541">
            <v>0</v>
          </cell>
          <cell r="P541">
            <v>0</v>
          </cell>
          <cell r="Q541">
            <v>245</v>
          </cell>
          <cell r="R541">
            <v>0</v>
          </cell>
          <cell r="S541">
            <v>0</v>
          </cell>
          <cell r="T541">
            <v>0</v>
          </cell>
          <cell r="U541" t="str">
            <v>Rajatised</v>
          </cell>
          <cell r="W541">
            <v>0</v>
          </cell>
          <cell r="X541">
            <v>0</v>
          </cell>
          <cell r="Y541">
            <v>0</v>
          </cell>
        </row>
        <row r="542">
          <cell r="M542">
            <v>10246</v>
          </cell>
          <cell r="N542">
            <v>126928</v>
          </cell>
          <cell r="O542">
            <v>40</v>
          </cell>
          <cell r="P542">
            <v>2006</v>
          </cell>
          <cell r="Q542">
            <v>246</v>
          </cell>
          <cell r="R542">
            <v>246</v>
          </cell>
          <cell r="S542">
            <v>10246</v>
          </cell>
          <cell r="T542" t="str">
            <v>Rajatised</v>
          </cell>
          <cell r="U542" t="str">
            <v>Rajatised</v>
          </cell>
          <cell r="W542" t="str">
            <v>Veetrass Tuule tn.</v>
          </cell>
          <cell r="X542" t="str">
            <v>Hooned ja rajatised</v>
          </cell>
          <cell r="Y542" t="str">
            <v>Rajatised2006</v>
          </cell>
        </row>
        <row r="543">
          <cell r="M543">
            <v>0</v>
          </cell>
          <cell r="O543">
            <v>0</v>
          </cell>
          <cell r="P543">
            <v>0</v>
          </cell>
          <cell r="Q543">
            <v>246</v>
          </cell>
          <cell r="R543">
            <v>0</v>
          </cell>
          <cell r="S543">
            <v>0</v>
          </cell>
          <cell r="T543">
            <v>0</v>
          </cell>
          <cell r="U543" t="str">
            <v>Rajatised</v>
          </cell>
          <cell r="W543">
            <v>0</v>
          </cell>
          <cell r="X543">
            <v>0</v>
          </cell>
          <cell r="Y543">
            <v>0</v>
          </cell>
        </row>
        <row r="544">
          <cell r="M544">
            <v>10247</v>
          </cell>
          <cell r="N544">
            <v>132050</v>
          </cell>
          <cell r="O544">
            <v>40</v>
          </cell>
          <cell r="P544">
            <v>2006</v>
          </cell>
          <cell r="Q544">
            <v>247</v>
          </cell>
          <cell r="R544">
            <v>247</v>
          </cell>
          <cell r="S544">
            <v>10247</v>
          </cell>
          <cell r="T544" t="str">
            <v>Rajatised</v>
          </cell>
          <cell r="U544" t="str">
            <v>Rajatised</v>
          </cell>
          <cell r="W544" t="str">
            <v>Kanal. trass Tuule tn.</v>
          </cell>
          <cell r="X544" t="str">
            <v>Hooned ja rajatised</v>
          </cell>
          <cell r="Y544" t="str">
            <v>Rajatised2006</v>
          </cell>
        </row>
        <row r="545">
          <cell r="M545">
            <v>0</v>
          </cell>
          <cell r="O545">
            <v>0</v>
          </cell>
          <cell r="P545">
            <v>0</v>
          </cell>
          <cell r="Q545">
            <v>247</v>
          </cell>
          <cell r="R545">
            <v>0</v>
          </cell>
          <cell r="S545">
            <v>0</v>
          </cell>
          <cell r="T545">
            <v>0</v>
          </cell>
          <cell r="U545" t="str">
            <v>Rajatised</v>
          </cell>
          <cell r="W545">
            <v>0</v>
          </cell>
          <cell r="X545">
            <v>0</v>
          </cell>
          <cell r="Y545">
            <v>0</v>
          </cell>
        </row>
        <row r="546">
          <cell r="M546">
            <v>10248</v>
          </cell>
          <cell r="N546">
            <v>115719</v>
          </cell>
          <cell r="O546">
            <v>40</v>
          </cell>
          <cell r="P546">
            <v>2006</v>
          </cell>
          <cell r="Q546">
            <v>248</v>
          </cell>
          <cell r="R546">
            <v>248</v>
          </cell>
          <cell r="S546">
            <v>10248</v>
          </cell>
          <cell r="T546" t="str">
            <v>Rajatised</v>
          </cell>
          <cell r="U546" t="str">
            <v>Rajatised</v>
          </cell>
          <cell r="W546" t="str">
            <v>Veetrass Sulevi I</v>
          </cell>
          <cell r="X546" t="str">
            <v>Hooned ja rajatised</v>
          </cell>
          <cell r="Y546" t="str">
            <v>Rajatised2006</v>
          </cell>
        </row>
        <row r="547">
          <cell r="M547">
            <v>0</v>
          </cell>
          <cell r="O547">
            <v>0</v>
          </cell>
          <cell r="P547">
            <v>0</v>
          </cell>
          <cell r="Q547">
            <v>248</v>
          </cell>
          <cell r="R547">
            <v>0</v>
          </cell>
          <cell r="S547">
            <v>0</v>
          </cell>
          <cell r="T547">
            <v>0</v>
          </cell>
          <cell r="U547" t="str">
            <v>Rajatised</v>
          </cell>
          <cell r="W547">
            <v>0</v>
          </cell>
          <cell r="X547">
            <v>0</v>
          </cell>
          <cell r="Y547">
            <v>0</v>
          </cell>
        </row>
        <row r="548">
          <cell r="M548">
            <v>10249</v>
          </cell>
          <cell r="N548">
            <v>633114</v>
          </cell>
          <cell r="O548">
            <v>40</v>
          </cell>
          <cell r="P548">
            <v>2006</v>
          </cell>
          <cell r="Q548">
            <v>249</v>
          </cell>
          <cell r="R548">
            <v>249</v>
          </cell>
          <cell r="S548">
            <v>10249</v>
          </cell>
          <cell r="T548" t="str">
            <v>Rajatised</v>
          </cell>
          <cell r="U548" t="str">
            <v>Rajatised</v>
          </cell>
          <cell r="W548" t="str">
            <v>Veetrass Torni tn.</v>
          </cell>
          <cell r="X548" t="str">
            <v>Hooned ja rajatised</v>
          </cell>
          <cell r="Y548" t="str">
            <v>Rajatised2006</v>
          </cell>
        </row>
        <row r="549">
          <cell r="M549">
            <v>0</v>
          </cell>
          <cell r="O549">
            <v>0</v>
          </cell>
          <cell r="P549">
            <v>0</v>
          </cell>
          <cell r="Q549">
            <v>249</v>
          </cell>
          <cell r="R549">
            <v>0</v>
          </cell>
          <cell r="S549">
            <v>0</v>
          </cell>
          <cell r="T549">
            <v>0</v>
          </cell>
          <cell r="U549" t="str">
            <v>Rajatised</v>
          </cell>
          <cell r="W549">
            <v>0</v>
          </cell>
          <cell r="X549">
            <v>0</v>
          </cell>
          <cell r="Y549">
            <v>0</v>
          </cell>
        </row>
        <row r="550">
          <cell r="M550">
            <v>10250</v>
          </cell>
          <cell r="N550">
            <v>591275</v>
          </cell>
          <cell r="O550">
            <v>40</v>
          </cell>
          <cell r="P550">
            <v>2006</v>
          </cell>
          <cell r="Q550">
            <v>250</v>
          </cell>
          <cell r="R550">
            <v>250</v>
          </cell>
          <cell r="S550">
            <v>10250</v>
          </cell>
          <cell r="T550" t="str">
            <v>Rajatised</v>
          </cell>
          <cell r="U550" t="str">
            <v>Rajatised</v>
          </cell>
          <cell r="W550" t="str">
            <v>Kanal. trass Torni tn.</v>
          </cell>
          <cell r="X550" t="str">
            <v>Hooned ja rajatised</v>
          </cell>
          <cell r="Y550" t="str">
            <v>Rajatised2006</v>
          </cell>
        </row>
        <row r="551">
          <cell r="M551">
            <v>0</v>
          </cell>
          <cell r="O551">
            <v>0</v>
          </cell>
          <cell r="P551">
            <v>0</v>
          </cell>
          <cell r="Q551">
            <v>250</v>
          </cell>
          <cell r="R551">
            <v>0</v>
          </cell>
          <cell r="S551">
            <v>0</v>
          </cell>
          <cell r="T551">
            <v>0</v>
          </cell>
          <cell r="U551" t="str">
            <v>Rajatised</v>
          </cell>
          <cell r="W551">
            <v>0</v>
          </cell>
          <cell r="X551">
            <v>0</v>
          </cell>
          <cell r="Y551">
            <v>0</v>
          </cell>
        </row>
        <row r="552">
          <cell r="M552">
            <v>10251</v>
          </cell>
          <cell r="N552">
            <v>249275</v>
          </cell>
          <cell r="O552">
            <v>40</v>
          </cell>
          <cell r="P552">
            <v>2006</v>
          </cell>
          <cell r="Q552">
            <v>251</v>
          </cell>
          <cell r="R552">
            <v>251</v>
          </cell>
          <cell r="S552">
            <v>10251</v>
          </cell>
          <cell r="T552" t="str">
            <v>Rajatised</v>
          </cell>
          <cell r="U552" t="str">
            <v>Rajatised</v>
          </cell>
          <cell r="W552" t="str">
            <v>Survekanal. trass Torni tn.</v>
          </cell>
          <cell r="X552" t="str">
            <v>Hooned ja rajatised</v>
          </cell>
          <cell r="Y552" t="str">
            <v>Rajatised2006</v>
          </cell>
        </row>
        <row r="553">
          <cell r="M553">
            <v>0</v>
          </cell>
          <cell r="O553">
            <v>0</v>
          </cell>
          <cell r="P553">
            <v>0</v>
          </cell>
          <cell r="Q553">
            <v>251</v>
          </cell>
          <cell r="R553">
            <v>0</v>
          </cell>
          <cell r="S553">
            <v>0</v>
          </cell>
          <cell r="T553">
            <v>0</v>
          </cell>
          <cell r="U553" t="str">
            <v>Rajatised</v>
          </cell>
          <cell r="W553">
            <v>0</v>
          </cell>
          <cell r="X553">
            <v>0</v>
          </cell>
          <cell r="Y553">
            <v>0</v>
          </cell>
        </row>
        <row r="554">
          <cell r="M554">
            <v>10252</v>
          </cell>
          <cell r="N554">
            <v>151251</v>
          </cell>
          <cell r="O554">
            <v>15</v>
          </cell>
          <cell r="P554">
            <v>2006</v>
          </cell>
          <cell r="Q554">
            <v>252</v>
          </cell>
          <cell r="R554">
            <v>252</v>
          </cell>
          <cell r="S554">
            <v>10252</v>
          </cell>
          <cell r="T554" t="str">
            <v>pumpla</v>
          </cell>
          <cell r="U554" t="str">
            <v>Rajatised</v>
          </cell>
          <cell r="V554" t="str">
            <v>pumpla</v>
          </cell>
          <cell r="W554" t="str">
            <v>Reovee pumpla Torni tn.</v>
          </cell>
          <cell r="X554" t="str">
            <v>Masinad ja seadmed</v>
          </cell>
          <cell r="Y554" t="str">
            <v>pumpla2006</v>
          </cell>
        </row>
        <row r="555">
          <cell r="M555">
            <v>0</v>
          </cell>
          <cell r="O555">
            <v>0</v>
          </cell>
          <cell r="P555">
            <v>0</v>
          </cell>
          <cell r="Q555">
            <v>252</v>
          </cell>
          <cell r="R555">
            <v>0</v>
          </cell>
          <cell r="S555">
            <v>0</v>
          </cell>
          <cell r="T555">
            <v>0</v>
          </cell>
          <cell r="U555" t="str">
            <v>Rajatised</v>
          </cell>
          <cell r="W555">
            <v>0</v>
          </cell>
          <cell r="X555">
            <v>0</v>
          </cell>
          <cell r="Y555">
            <v>0</v>
          </cell>
        </row>
        <row r="556">
          <cell r="M556">
            <v>10253</v>
          </cell>
          <cell r="N556">
            <v>36151</v>
          </cell>
          <cell r="O556">
            <v>40</v>
          </cell>
          <cell r="P556">
            <v>2006</v>
          </cell>
          <cell r="Q556">
            <v>253</v>
          </cell>
          <cell r="R556">
            <v>253</v>
          </cell>
          <cell r="S556">
            <v>10253</v>
          </cell>
          <cell r="T556" t="str">
            <v>Rajatised</v>
          </cell>
          <cell r="U556" t="str">
            <v>Rajatised</v>
          </cell>
          <cell r="W556" t="str">
            <v>Veetrass  Sulevi II</v>
          </cell>
          <cell r="X556" t="str">
            <v>Hooned ja rajatised</v>
          </cell>
          <cell r="Y556" t="str">
            <v>Rajatised2006</v>
          </cell>
        </row>
        <row r="557">
          <cell r="M557">
            <v>0</v>
          </cell>
          <cell r="O557">
            <v>0</v>
          </cell>
          <cell r="P557">
            <v>0</v>
          </cell>
          <cell r="Q557">
            <v>253</v>
          </cell>
          <cell r="R557">
            <v>0</v>
          </cell>
          <cell r="S557">
            <v>0</v>
          </cell>
          <cell r="T557">
            <v>0</v>
          </cell>
          <cell r="U557" t="str">
            <v>Rajatised</v>
          </cell>
          <cell r="W557">
            <v>0</v>
          </cell>
          <cell r="X557">
            <v>0</v>
          </cell>
          <cell r="Y557">
            <v>0</v>
          </cell>
        </row>
        <row r="558">
          <cell r="M558">
            <v>10254</v>
          </cell>
          <cell r="N558">
            <v>42455</v>
          </cell>
          <cell r="O558">
            <v>40</v>
          </cell>
          <cell r="P558">
            <v>2006</v>
          </cell>
          <cell r="Q558">
            <v>254</v>
          </cell>
          <cell r="R558">
            <v>254</v>
          </cell>
          <cell r="S558">
            <v>10254</v>
          </cell>
          <cell r="T558" t="str">
            <v>Rajatised</v>
          </cell>
          <cell r="U558" t="str">
            <v>Rajatised</v>
          </cell>
          <cell r="W558" t="str">
            <v>Kanal.trass Sulevi II</v>
          </cell>
          <cell r="X558" t="str">
            <v>Hooned ja rajatised</v>
          </cell>
          <cell r="Y558" t="str">
            <v>Rajatised2006</v>
          </cell>
        </row>
        <row r="559">
          <cell r="M559">
            <v>0</v>
          </cell>
          <cell r="O559">
            <v>0</v>
          </cell>
          <cell r="P559">
            <v>0</v>
          </cell>
          <cell r="Q559">
            <v>254</v>
          </cell>
          <cell r="R559">
            <v>0</v>
          </cell>
          <cell r="S559">
            <v>0</v>
          </cell>
          <cell r="T559">
            <v>0</v>
          </cell>
          <cell r="U559" t="str">
            <v>Rajatised</v>
          </cell>
          <cell r="W559">
            <v>0</v>
          </cell>
          <cell r="X559">
            <v>0</v>
          </cell>
          <cell r="Y559">
            <v>0</v>
          </cell>
        </row>
        <row r="560">
          <cell r="M560">
            <v>10255</v>
          </cell>
          <cell r="N560">
            <v>61935</v>
          </cell>
          <cell r="O560">
            <v>40</v>
          </cell>
          <cell r="P560">
            <v>2006</v>
          </cell>
          <cell r="Q560">
            <v>255</v>
          </cell>
          <cell r="R560">
            <v>255</v>
          </cell>
          <cell r="S560">
            <v>10255</v>
          </cell>
          <cell r="T560" t="str">
            <v>Rajatised</v>
          </cell>
          <cell r="U560" t="str">
            <v>Rajatised</v>
          </cell>
          <cell r="W560" t="str">
            <v>Kanal. trass Lille tn.</v>
          </cell>
          <cell r="X560" t="str">
            <v>Hooned ja rajatised</v>
          </cell>
          <cell r="Y560" t="str">
            <v>Rajatised2006</v>
          </cell>
        </row>
        <row r="561">
          <cell r="M561">
            <v>0</v>
          </cell>
          <cell r="O561">
            <v>0</v>
          </cell>
          <cell r="P561">
            <v>0</v>
          </cell>
          <cell r="Q561">
            <v>255</v>
          </cell>
          <cell r="R561">
            <v>0</v>
          </cell>
          <cell r="S561">
            <v>0</v>
          </cell>
          <cell r="T561">
            <v>0</v>
          </cell>
          <cell r="U561" t="str">
            <v>Rajatised</v>
          </cell>
          <cell r="W561">
            <v>0</v>
          </cell>
          <cell r="X561">
            <v>0</v>
          </cell>
          <cell r="Y561">
            <v>0</v>
          </cell>
        </row>
        <row r="562">
          <cell r="M562">
            <v>10256</v>
          </cell>
          <cell r="N562">
            <v>722848</v>
          </cell>
          <cell r="O562">
            <v>40</v>
          </cell>
          <cell r="P562">
            <v>2006</v>
          </cell>
          <cell r="Q562">
            <v>256</v>
          </cell>
          <cell r="R562">
            <v>256</v>
          </cell>
          <cell r="S562">
            <v>10256</v>
          </cell>
          <cell r="T562" t="str">
            <v>Rajatised</v>
          </cell>
          <cell r="U562" t="str">
            <v>Rajatised</v>
          </cell>
          <cell r="W562" t="str">
            <v>Veetrass Sepa tn.</v>
          </cell>
          <cell r="X562" t="str">
            <v>Hooned ja rajatised</v>
          </cell>
          <cell r="Y562" t="str">
            <v>Rajatised2006</v>
          </cell>
        </row>
        <row r="563">
          <cell r="M563">
            <v>0</v>
          </cell>
          <cell r="O563">
            <v>0</v>
          </cell>
          <cell r="P563">
            <v>0</v>
          </cell>
          <cell r="Q563">
            <v>256</v>
          </cell>
          <cell r="R563">
            <v>0</v>
          </cell>
          <cell r="S563">
            <v>0</v>
          </cell>
          <cell r="T563">
            <v>0</v>
          </cell>
          <cell r="U563" t="str">
            <v>Rajatised</v>
          </cell>
          <cell r="W563">
            <v>0</v>
          </cell>
          <cell r="X563">
            <v>0</v>
          </cell>
          <cell r="Y563">
            <v>0</v>
          </cell>
        </row>
        <row r="564">
          <cell r="M564">
            <v>10257</v>
          </cell>
          <cell r="N564">
            <v>412415</v>
          </cell>
          <cell r="O564">
            <v>40</v>
          </cell>
          <cell r="P564">
            <v>2007</v>
          </cell>
          <cell r="Q564">
            <v>257</v>
          </cell>
          <cell r="R564">
            <v>257</v>
          </cell>
          <cell r="S564">
            <v>10257</v>
          </cell>
          <cell r="T564" t="str">
            <v>Rajatised</v>
          </cell>
          <cell r="U564" t="str">
            <v>Rajatised</v>
          </cell>
          <cell r="W564">
            <v>0</v>
          </cell>
          <cell r="X564" t="str">
            <v>Hooned ja rajatised</v>
          </cell>
          <cell r="Y564" t="str">
            <v>Rajatised2007</v>
          </cell>
        </row>
        <row r="565">
          <cell r="M565">
            <v>0</v>
          </cell>
          <cell r="O565">
            <v>0</v>
          </cell>
          <cell r="P565">
            <v>0</v>
          </cell>
          <cell r="Q565">
            <v>257</v>
          </cell>
          <cell r="R565">
            <v>0</v>
          </cell>
          <cell r="S565">
            <v>0</v>
          </cell>
          <cell r="T565">
            <v>0</v>
          </cell>
          <cell r="U565" t="str">
            <v>Rajatised</v>
          </cell>
          <cell r="W565">
            <v>0</v>
          </cell>
          <cell r="X565">
            <v>0</v>
          </cell>
          <cell r="Y565">
            <v>0</v>
          </cell>
        </row>
        <row r="566">
          <cell r="M566">
            <v>0</v>
          </cell>
          <cell r="O566">
            <v>0</v>
          </cell>
          <cell r="P566">
            <v>0</v>
          </cell>
          <cell r="Q566">
            <v>257</v>
          </cell>
          <cell r="R566">
            <v>0</v>
          </cell>
          <cell r="S566">
            <v>0</v>
          </cell>
          <cell r="T566">
            <v>0</v>
          </cell>
          <cell r="U566" t="str">
            <v>Rajatised</v>
          </cell>
          <cell r="W566">
            <v>0</v>
          </cell>
          <cell r="X566">
            <v>0</v>
          </cell>
          <cell r="Y566">
            <v>0</v>
          </cell>
        </row>
        <row r="567">
          <cell r="M567">
            <v>10258</v>
          </cell>
          <cell r="N567">
            <v>707270</v>
          </cell>
          <cell r="O567">
            <v>40</v>
          </cell>
          <cell r="P567">
            <v>2006</v>
          </cell>
          <cell r="Q567">
            <v>258</v>
          </cell>
          <cell r="R567">
            <v>258</v>
          </cell>
          <cell r="S567">
            <v>10258</v>
          </cell>
          <cell r="T567" t="str">
            <v>Rajatised</v>
          </cell>
          <cell r="U567" t="str">
            <v>Rajatised</v>
          </cell>
          <cell r="W567" t="str">
            <v>Kanal. trass Sepa tn.</v>
          </cell>
          <cell r="X567" t="str">
            <v>Hooned ja rajatised</v>
          </cell>
          <cell r="Y567" t="str">
            <v>Rajatised2006</v>
          </cell>
        </row>
        <row r="568">
          <cell r="M568">
            <v>0</v>
          </cell>
          <cell r="O568">
            <v>0</v>
          </cell>
          <cell r="P568">
            <v>0</v>
          </cell>
          <cell r="Q568">
            <v>258</v>
          </cell>
          <cell r="R568">
            <v>0</v>
          </cell>
          <cell r="S568">
            <v>0</v>
          </cell>
          <cell r="T568">
            <v>0</v>
          </cell>
          <cell r="U568" t="str">
            <v>Rajatised</v>
          </cell>
          <cell r="W568">
            <v>0</v>
          </cell>
          <cell r="X568">
            <v>0</v>
          </cell>
          <cell r="Y568">
            <v>0</v>
          </cell>
        </row>
        <row r="569">
          <cell r="M569">
            <v>10259</v>
          </cell>
          <cell r="N569">
            <v>412415</v>
          </cell>
          <cell r="O569">
            <v>40</v>
          </cell>
          <cell r="P569">
            <v>2007</v>
          </cell>
          <cell r="Q569">
            <v>259</v>
          </cell>
          <cell r="R569">
            <v>259</v>
          </cell>
          <cell r="S569">
            <v>10259</v>
          </cell>
          <cell r="T569" t="str">
            <v>Rajatised</v>
          </cell>
          <cell r="U569" t="str">
            <v>Rajatised</v>
          </cell>
          <cell r="W569">
            <v>0</v>
          </cell>
          <cell r="X569" t="str">
            <v>Hooned ja rajatised</v>
          </cell>
          <cell r="Y569" t="str">
            <v>Rajatised2007</v>
          </cell>
        </row>
        <row r="570">
          <cell r="M570">
            <v>0</v>
          </cell>
          <cell r="O570">
            <v>0</v>
          </cell>
          <cell r="P570">
            <v>0</v>
          </cell>
          <cell r="Q570">
            <v>259</v>
          </cell>
          <cell r="R570">
            <v>0</v>
          </cell>
          <cell r="S570">
            <v>0</v>
          </cell>
          <cell r="T570">
            <v>0</v>
          </cell>
          <cell r="U570" t="str">
            <v>Rajatised</v>
          </cell>
          <cell r="W570">
            <v>0</v>
          </cell>
          <cell r="X570">
            <v>0</v>
          </cell>
          <cell r="Y570">
            <v>0</v>
          </cell>
        </row>
        <row r="571">
          <cell r="M571">
            <v>0</v>
          </cell>
          <cell r="O571">
            <v>0</v>
          </cell>
          <cell r="P571">
            <v>0</v>
          </cell>
          <cell r="Q571">
            <v>259</v>
          </cell>
          <cell r="R571">
            <v>0</v>
          </cell>
          <cell r="S571">
            <v>0</v>
          </cell>
          <cell r="T571">
            <v>0</v>
          </cell>
          <cell r="U571" t="str">
            <v>Rajatised</v>
          </cell>
          <cell r="W571">
            <v>0</v>
          </cell>
          <cell r="X571">
            <v>0</v>
          </cell>
          <cell r="Y571">
            <v>0</v>
          </cell>
        </row>
        <row r="572">
          <cell r="M572">
            <v>10260</v>
          </cell>
          <cell r="N572">
            <v>732747</v>
          </cell>
          <cell r="O572">
            <v>40</v>
          </cell>
          <cell r="P572">
            <v>2006</v>
          </cell>
          <cell r="Q572">
            <v>260</v>
          </cell>
          <cell r="R572">
            <v>260</v>
          </cell>
          <cell r="S572">
            <v>10260</v>
          </cell>
          <cell r="T572" t="str">
            <v>Rajatised</v>
          </cell>
          <cell r="U572" t="str">
            <v>Rajatised</v>
          </cell>
          <cell r="W572" t="str">
            <v>Sadevee trass Sepa tn.</v>
          </cell>
          <cell r="X572" t="str">
            <v>Hooned ja rajatised</v>
          </cell>
          <cell r="Y572" t="str">
            <v>Rajatised2006</v>
          </cell>
        </row>
        <row r="573">
          <cell r="M573">
            <v>0</v>
          </cell>
          <cell r="O573">
            <v>0</v>
          </cell>
          <cell r="P573">
            <v>0</v>
          </cell>
          <cell r="Q573">
            <v>260</v>
          </cell>
          <cell r="R573">
            <v>0</v>
          </cell>
          <cell r="S573">
            <v>0</v>
          </cell>
          <cell r="T573">
            <v>0</v>
          </cell>
          <cell r="U573" t="str">
            <v>Rajatised</v>
          </cell>
          <cell r="W573">
            <v>0</v>
          </cell>
          <cell r="X573">
            <v>0</v>
          </cell>
          <cell r="Y573">
            <v>0</v>
          </cell>
        </row>
        <row r="574">
          <cell r="M574">
            <v>10261</v>
          </cell>
          <cell r="N574">
            <v>399934</v>
          </cell>
          <cell r="O574">
            <v>40</v>
          </cell>
          <cell r="P574">
            <v>2006</v>
          </cell>
          <cell r="Q574">
            <v>261</v>
          </cell>
          <cell r="R574">
            <v>261</v>
          </cell>
          <cell r="S574">
            <v>10261</v>
          </cell>
          <cell r="T574" t="str">
            <v>Rajatised</v>
          </cell>
          <cell r="U574" t="str">
            <v>Rajatised</v>
          </cell>
          <cell r="W574" t="str">
            <v>Veetrass Vee tn.</v>
          </cell>
          <cell r="X574" t="str">
            <v>Hooned ja rajatised</v>
          </cell>
          <cell r="Y574" t="str">
            <v>Rajatised2006</v>
          </cell>
        </row>
        <row r="575">
          <cell r="M575">
            <v>0</v>
          </cell>
          <cell r="O575">
            <v>0</v>
          </cell>
          <cell r="P575">
            <v>0</v>
          </cell>
          <cell r="Q575">
            <v>261</v>
          </cell>
          <cell r="R575">
            <v>0</v>
          </cell>
          <cell r="S575">
            <v>0</v>
          </cell>
          <cell r="T575">
            <v>0</v>
          </cell>
          <cell r="U575" t="str">
            <v>Rajatised</v>
          </cell>
          <cell r="W575">
            <v>0</v>
          </cell>
          <cell r="X575">
            <v>0</v>
          </cell>
          <cell r="Y575">
            <v>0</v>
          </cell>
        </row>
        <row r="576">
          <cell r="M576">
            <v>10262</v>
          </cell>
          <cell r="N576">
            <v>6360</v>
          </cell>
          <cell r="O576">
            <v>40</v>
          </cell>
          <cell r="P576">
            <v>2007</v>
          </cell>
          <cell r="Q576">
            <v>262</v>
          </cell>
          <cell r="R576">
            <v>262</v>
          </cell>
          <cell r="S576">
            <v>10262</v>
          </cell>
          <cell r="T576" t="str">
            <v>Rajatised</v>
          </cell>
          <cell r="U576" t="str">
            <v>Rajatised</v>
          </cell>
          <cell r="W576">
            <v>0</v>
          </cell>
          <cell r="X576" t="str">
            <v>Hooned ja rajatised</v>
          </cell>
          <cell r="Y576" t="str">
            <v>Rajatised2007</v>
          </cell>
        </row>
        <row r="577">
          <cell r="M577">
            <v>0</v>
          </cell>
          <cell r="O577">
            <v>0</v>
          </cell>
          <cell r="P577">
            <v>0</v>
          </cell>
          <cell r="Q577">
            <v>262</v>
          </cell>
          <cell r="R577">
            <v>0</v>
          </cell>
          <cell r="S577">
            <v>0</v>
          </cell>
          <cell r="T577">
            <v>0</v>
          </cell>
          <cell r="U577" t="str">
            <v>Rajatised</v>
          </cell>
          <cell r="W577">
            <v>0</v>
          </cell>
          <cell r="X577">
            <v>0</v>
          </cell>
          <cell r="Y577">
            <v>0</v>
          </cell>
        </row>
        <row r="578">
          <cell r="M578">
            <v>0</v>
          </cell>
          <cell r="O578">
            <v>0</v>
          </cell>
          <cell r="P578">
            <v>0</v>
          </cell>
          <cell r="Q578">
            <v>262</v>
          </cell>
          <cell r="R578">
            <v>0</v>
          </cell>
          <cell r="S578">
            <v>0</v>
          </cell>
          <cell r="T578">
            <v>0</v>
          </cell>
          <cell r="U578" t="str">
            <v>Rajatised</v>
          </cell>
          <cell r="W578">
            <v>0</v>
          </cell>
          <cell r="X578">
            <v>0</v>
          </cell>
          <cell r="Y578">
            <v>0</v>
          </cell>
        </row>
        <row r="579">
          <cell r="M579">
            <v>10263</v>
          </cell>
          <cell r="N579">
            <v>445468</v>
          </cell>
          <cell r="O579">
            <v>40</v>
          </cell>
          <cell r="P579">
            <v>2006</v>
          </cell>
          <cell r="Q579">
            <v>263</v>
          </cell>
          <cell r="R579">
            <v>263</v>
          </cell>
          <cell r="S579">
            <v>10263</v>
          </cell>
          <cell r="T579" t="str">
            <v>Rajatised</v>
          </cell>
          <cell r="U579" t="str">
            <v>Rajatised</v>
          </cell>
          <cell r="W579" t="str">
            <v>Kanal.trass Vee tn.</v>
          </cell>
          <cell r="X579" t="str">
            <v>Hooned ja rajatised</v>
          </cell>
          <cell r="Y579" t="str">
            <v>Rajatised2006</v>
          </cell>
        </row>
        <row r="580">
          <cell r="M580">
            <v>0</v>
          </cell>
          <cell r="O580">
            <v>0</v>
          </cell>
          <cell r="P580">
            <v>0</v>
          </cell>
          <cell r="Q580">
            <v>263</v>
          </cell>
          <cell r="R580">
            <v>0</v>
          </cell>
          <cell r="S580">
            <v>0</v>
          </cell>
          <cell r="T580">
            <v>0</v>
          </cell>
          <cell r="U580" t="str">
            <v>Rajatised</v>
          </cell>
          <cell r="W580">
            <v>0</v>
          </cell>
          <cell r="X580">
            <v>0</v>
          </cell>
          <cell r="Y580">
            <v>0</v>
          </cell>
        </row>
        <row r="581">
          <cell r="M581">
            <v>10264</v>
          </cell>
          <cell r="N581">
            <v>6360</v>
          </cell>
          <cell r="O581">
            <v>40</v>
          </cell>
          <cell r="P581">
            <v>2007</v>
          </cell>
          <cell r="Q581">
            <v>264</v>
          </cell>
          <cell r="R581">
            <v>264</v>
          </cell>
          <cell r="S581">
            <v>10264</v>
          </cell>
          <cell r="T581" t="str">
            <v>Rajatised</v>
          </cell>
          <cell r="U581" t="str">
            <v>Rajatised</v>
          </cell>
          <cell r="W581">
            <v>0</v>
          </cell>
          <cell r="X581" t="str">
            <v>Hooned ja rajatised</v>
          </cell>
          <cell r="Y581" t="str">
            <v>Rajatised2007</v>
          </cell>
        </row>
        <row r="582">
          <cell r="M582">
            <v>0</v>
          </cell>
          <cell r="O582">
            <v>0</v>
          </cell>
          <cell r="P582">
            <v>0</v>
          </cell>
          <cell r="Q582">
            <v>264</v>
          </cell>
          <cell r="R582">
            <v>0</v>
          </cell>
          <cell r="S582">
            <v>0</v>
          </cell>
          <cell r="T582">
            <v>0</v>
          </cell>
          <cell r="U582" t="str">
            <v>Rajatised</v>
          </cell>
          <cell r="W582">
            <v>0</v>
          </cell>
          <cell r="X582">
            <v>0</v>
          </cell>
          <cell r="Y582">
            <v>0</v>
          </cell>
        </row>
        <row r="583">
          <cell r="M583">
            <v>0</v>
          </cell>
          <cell r="O583">
            <v>0</v>
          </cell>
          <cell r="P583">
            <v>0</v>
          </cell>
          <cell r="Q583">
            <v>264</v>
          </cell>
          <cell r="R583">
            <v>0</v>
          </cell>
          <cell r="S583">
            <v>0</v>
          </cell>
          <cell r="T583">
            <v>0</v>
          </cell>
          <cell r="U583" t="str">
            <v>Rajatised</v>
          </cell>
          <cell r="W583">
            <v>0</v>
          </cell>
          <cell r="X583">
            <v>0</v>
          </cell>
          <cell r="Y583">
            <v>0</v>
          </cell>
        </row>
        <row r="584">
          <cell r="M584">
            <v>10265</v>
          </cell>
          <cell r="N584">
            <v>421585</v>
          </cell>
          <cell r="O584">
            <v>40</v>
          </cell>
          <cell r="P584">
            <v>2006</v>
          </cell>
          <cell r="Q584">
            <v>265</v>
          </cell>
          <cell r="R584">
            <v>265</v>
          </cell>
          <cell r="S584">
            <v>10265</v>
          </cell>
          <cell r="T584" t="str">
            <v>Rajatised</v>
          </cell>
          <cell r="U584" t="str">
            <v>Rajatised</v>
          </cell>
          <cell r="W584" t="str">
            <v>Sadevee trass Vee tn.</v>
          </cell>
          <cell r="X584" t="str">
            <v>Hooned ja rajatised</v>
          </cell>
          <cell r="Y584" t="str">
            <v>Rajatised2006</v>
          </cell>
        </row>
        <row r="585">
          <cell r="M585">
            <v>0</v>
          </cell>
          <cell r="O585">
            <v>0</v>
          </cell>
          <cell r="P585">
            <v>0</v>
          </cell>
          <cell r="Q585">
            <v>265</v>
          </cell>
          <cell r="R585">
            <v>0</v>
          </cell>
          <cell r="S585">
            <v>0</v>
          </cell>
          <cell r="T585">
            <v>0</v>
          </cell>
          <cell r="U585" t="str">
            <v>Rajatised</v>
          </cell>
          <cell r="W585">
            <v>0</v>
          </cell>
          <cell r="X585">
            <v>0</v>
          </cell>
          <cell r="Y585">
            <v>0</v>
          </cell>
        </row>
        <row r="586">
          <cell r="M586">
            <v>10266</v>
          </cell>
          <cell r="N586">
            <v>567733</v>
          </cell>
          <cell r="O586">
            <v>40</v>
          </cell>
          <cell r="P586">
            <v>2006</v>
          </cell>
          <cell r="Q586">
            <v>266</v>
          </cell>
          <cell r="R586">
            <v>266</v>
          </cell>
          <cell r="S586">
            <v>10266</v>
          </cell>
          <cell r="T586" t="str">
            <v>Rajatised</v>
          </cell>
          <cell r="U586" t="str">
            <v>Rajatised</v>
          </cell>
          <cell r="W586" t="str">
            <v>Veetrass Köie tn.</v>
          </cell>
          <cell r="X586" t="str">
            <v>Hooned ja rajatised</v>
          </cell>
          <cell r="Y586" t="str">
            <v>Rajatised2006</v>
          </cell>
        </row>
        <row r="587">
          <cell r="M587">
            <v>0</v>
          </cell>
          <cell r="O587">
            <v>0</v>
          </cell>
          <cell r="P587">
            <v>0</v>
          </cell>
          <cell r="Q587">
            <v>266</v>
          </cell>
          <cell r="R587">
            <v>0</v>
          </cell>
          <cell r="S587">
            <v>0</v>
          </cell>
          <cell r="T587">
            <v>0</v>
          </cell>
          <cell r="U587" t="str">
            <v>Rajatised</v>
          </cell>
          <cell r="W587">
            <v>0</v>
          </cell>
          <cell r="X587">
            <v>0</v>
          </cell>
          <cell r="Y587">
            <v>0</v>
          </cell>
        </row>
        <row r="588">
          <cell r="M588">
            <v>10267</v>
          </cell>
          <cell r="N588">
            <v>46257</v>
          </cell>
          <cell r="O588">
            <v>40</v>
          </cell>
          <cell r="P588">
            <v>2007</v>
          </cell>
          <cell r="Q588">
            <v>267</v>
          </cell>
          <cell r="R588">
            <v>267</v>
          </cell>
          <cell r="S588">
            <v>10267</v>
          </cell>
          <cell r="T588" t="str">
            <v>Rajatised</v>
          </cell>
          <cell r="U588" t="str">
            <v>Rajatised</v>
          </cell>
          <cell r="W588">
            <v>0</v>
          </cell>
          <cell r="X588" t="str">
            <v>Hooned ja rajatised</v>
          </cell>
          <cell r="Y588" t="str">
            <v>Rajatised2007</v>
          </cell>
        </row>
        <row r="589">
          <cell r="M589">
            <v>0</v>
          </cell>
          <cell r="O589">
            <v>0</v>
          </cell>
          <cell r="P589">
            <v>0</v>
          </cell>
          <cell r="Q589">
            <v>267</v>
          </cell>
          <cell r="R589">
            <v>0</v>
          </cell>
          <cell r="S589">
            <v>0</v>
          </cell>
          <cell r="T589">
            <v>0</v>
          </cell>
          <cell r="U589" t="str">
            <v>Rajatised</v>
          </cell>
          <cell r="W589">
            <v>0</v>
          </cell>
          <cell r="X589">
            <v>0</v>
          </cell>
          <cell r="Y589">
            <v>0</v>
          </cell>
        </row>
        <row r="590">
          <cell r="M590">
            <v>0</v>
          </cell>
          <cell r="O590">
            <v>0</v>
          </cell>
          <cell r="P590">
            <v>0</v>
          </cell>
          <cell r="Q590">
            <v>267</v>
          </cell>
          <cell r="R590">
            <v>0</v>
          </cell>
          <cell r="S590">
            <v>0</v>
          </cell>
          <cell r="T590">
            <v>0</v>
          </cell>
          <cell r="U590" t="str">
            <v>Rajatised</v>
          </cell>
          <cell r="W590">
            <v>0</v>
          </cell>
          <cell r="X590">
            <v>0</v>
          </cell>
          <cell r="Y590">
            <v>0</v>
          </cell>
        </row>
        <row r="591">
          <cell r="M591">
            <v>10268</v>
          </cell>
          <cell r="N591">
            <v>595049</v>
          </cell>
          <cell r="O591">
            <v>40</v>
          </cell>
          <cell r="P591">
            <v>2006</v>
          </cell>
          <cell r="Q591">
            <v>268</v>
          </cell>
          <cell r="R591">
            <v>268</v>
          </cell>
          <cell r="S591">
            <v>10268</v>
          </cell>
          <cell r="T591" t="str">
            <v>Rajatised</v>
          </cell>
          <cell r="U591" t="str">
            <v>Rajatised</v>
          </cell>
          <cell r="W591" t="str">
            <v>Kanal.trass Köie tn.</v>
          </cell>
          <cell r="X591" t="str">
            <v>Hooned ja rajatised</v>
          </cell>
          <cell r="Y591" t="str">
            <v>Rajatised2006</v>
          </cell>
        </row>
        <row r="592">
          <cell r="M592">
            <v>0</v>
          </cell>
          <cell r="O592">
            <v>0</v>
          </cell>
          <cell r="P592">
            <v>0</v>
          </cell>
          <cell r="Q592">
            <v>268</v>
          </cell>
          <cell r="R592">
            <v>0</v>
          </cell>
          <cell r="S592">
            <v>0</v>
          </cell>
          <cell r="T592">
            <v>0</v>
          </cell>
          <cell r="U592" t="str">
            <v>Rajatised</v>
          </cell>
          <cell r="W592">
            <v>0</v>
          </cell>
          <cell r="X592">
            <v>0</v>
          </cell>
          <cell r="Y592">
            <v>0</v>
          </cell>
        </row>
        <row r="593">
          <cell r="M593">
            <v>10269</v>
          </cell>
          <cell r="N593">
            <v>46257</v>
          </cell>
          <cell r="O593">
            <v>40</v>
          </cell>
          <cell r="P593">
            <v>2007</v>
          </cell>
          <cell r="Q593">
            <v>269</v>
          </cell>
          <cell r="R593">
            <v>269</v>
          </cell>
          <cell r="S593">
            <v>10269</v>
          </cell>
          <cell r="T593" t="str">
            <v>Rajatised</v>
          </cell>
          <cell r="U593" t="str">
            <v>Rajatised</v>
          </cell>
          <cell r="W593">
            <v>0</v>
          </cell>
          <cell r="X593" t="str">
            <v>Hooned ja rajatised</v>
          </cell>
          <cell r="Y593" t="str">
            <v>Rajatised2007</v>
          </cell>
        </row>
        <row r="594">
          <cell r="M594">
            <v>0</v>
          </cell>
          <cell r="O594">
            <v>0</v>
          </cell>
          <cell r="P594">
            <v>0</v>
          </cell>
          <cell r="Q594">
            <v>269</v>
          </cell>
          <cell r="R594">
            <v>0</v>
          </cell>
          <cell r="S594">
            <v>0</v>
          </cell>
          <cell r="T594">
            <v>0</v>
          </cell>
          <cell r="U594" t="str">
            <v>Rajatised</v>
          </cell>
          <cell r="W594">
            <v>0</v>
          </cell>
          <cell r="X594">
            <v>0</v>
          </cell>
          <cell r="Y594">
            <v>0</v>
          </cell>
        </row>
        <row r="595">
          <cell r="M595">
            <v>0</v>
          </cell>
          <cell r="O595">
            <v>0</v>
          </cell>
          <cell r="P595">
            <v>0</v>
          </cell>
          <cell r="Q595">
            <v>269</v>
          </cell>
          <cell r="R595">
            <v>0</v>
          </cell>
          <cell r="S595">
            <v>0</v>
          </cell>
          <cell r="T595">
            <v>0</v>
          </cell>
          <cell r="U595" t="str">
            <v>Rajatised</v>
          </cell>
          <cell r="W595">
            <v>0</v>
          </cell>
          <cell r="X595">
            <v>0</v>
          </cell>
          <cell r="Y595">
            <v>0</v>
          </cell>
        </row>
        <row r="596">
          <cell r="M596">
            <v>10270</v>
          </cell>
          <cell r="N596">
            <v>526126</v>
          </cell>
          <cell r="O596">
            <v>40</v>
          </cell>
          <cell r="P596">
            <v>2006</v>
          </cell>
          <cell r="Q596">
            <v>270</v>
          </cell>
          <cell r="R596">
            <v>270</v>
          </cell>
          <cell r="S596">
            <v>10270</v>
          </cell>
          <cell r="T596" t="str">
            <v>Rajatised</v>
          </cell>
          <cell r="U596" t="str">
            <v>Rajatised</v>
          </cell>
          <cell r="W596" t="str">
            <v>Sadevee trass Köie tn.</v>
          </cell>
          <cell r="X596" t="str">
            <v>Hooned ja rajatised</v>
          </cell>
          <cell r="Y596" t="str">
            <v>Rajatised2006</v>
          </cell>
        </row>
        <row r="597">
          <cell r="M597">
            <v>0</v>
          </cell>
          <cell r="O597">
            <v>0</v>
          </cell>
          <cell r="P597">
            <v>0</v>
          </cell>
          <cell r="Q597">
            <v>270</v>
          </cell>
          <cell r="R597">
            <v>0</v>
          </cell>
          <cell r="S597">
            <v>0</v>
          </cell>
          <cell r="T597">
            <v>0</v>
          </cell>
          <cell r="U597" t="str">
            <v>Rajatised</v>
          </cell>
          <cell r="W597">
            <v>0</v>
          </cell>
          <cell r="X597">
            <v>0</v>
          </cell>
          <cell r="Y597">
            <v>0</v>
          </cell>
        </row>
        <row r="598">
          <cell r="M598">
            <v>10271</v>
          </cell>
          <cell r="N598">
            <v>465992</v>
          </cell>
          <cell r="O598">
            <v>40</v>
          </cell>
          <cell r="P598">
            <v>2006</v>
          </cell>
          <cell r="Q598">
            <v>271</v>
          </cell>
          <cell r="R598">
            <v>271</v>
          </cell>
          <cell r="S598">
            <v>10271</v>
          </cell>
          <cell r="T598" t="str">
            <v>Rajatised</v>
          </cell>
          <cell r="U598" t="str">
            <v>Rajatised</v>
          </cell>
          <cell r="W598" t="str">
            <v>Veetrass Mesipuu tn.</v>
          </cell>
          <cell r="X598" t="str">
            <v>Hooned ja rajatised</v>
          </cell>
          <cell r="Y598" t="str">
            <v>Rajatised2006</v>
          </cell>
        </row>
        <row r="599">
          <cell r="M599">
            <v>0</v>
          </cell>
          <cell r="O599">
            <v>0</v>
          </cell>
          <cell r="P599">
            <v>0</v>
          </cell>
          <cell r="Q599">
            <v>271</v>
          </cell>
          <cell r="R599">
            <v>0</v>
          </cell>
          <cell r="S599">
            <v>0</v>
          </cell>
          <cell r="T599">
            <v>0</v>
          </cell>
          <cell r="U599" t="str">
            <v>Rajatised</v>
          </cell>
          <cell r="W599">
            <v>0</v>
          </cell>
          <cell r="X599">
            <v>0</v>
          </cell>
          <cell r="Y599">
            <v>0</v>
          </cell>
        </row>
        <row r="600">
          <cell r="M600">
            <v>10272</v>
          </cell>
          <cell r="N600">
            <v>485408</v>
          </cell>
          <cell r="O600">
            <v>40</v>
          </cell>
          <cell r="P600">
            <v>2006</v>
          </cell>
          <cell r="Q600">
            <v>272</v>
          </cell>
          <cell r="R600">
            <v>272</v>
          </cell>
          <cell r="S600">
            <v>10272</v>
          </cell>
          <cell r="T600" t="str">
            <v>Rajatised</v>
          </cell>
          <cell r="U600" t="str">
            <v>Rajatised</v>
          </cell>
          <cell r="W600" t="str">
            <v>Kanal. trass Mesipuu tn.</v>
          </cell>
          <cell r="X600" t="str">
            <v>Hooned ja rajatised</v>
          </cell>
          <cell r="Y600" t="str">
            <v>Rajatised2006</v>
          </cell>
        </row>
        <row r="601">
          <cell r="M601">
            <v>0</v>
          </cell>
          <cell r="O601">
            <v>0</v>
          </cell>
          <cell r="P601">
            <v>0</v>
          </cell>
          <cell r="Q601">
            <v>272</v>
          </cell>
          <cell r="R601">
            <v>0</v>
          </cell>
          <cell r="S601">
            <v>0</v>
          </cell>
          <cell r="T601">
            <v>0</v>
          </cell>
          <cell r="U601" t="str">
            <v>Rajatised</v>
          </cell>
          <cell r="W601">
            <v>0</v>
          </cell>
          <cell r="X601">
            <v>0</v>
          </cell>
          <cell r="Y601">
            <v>0</v>
          </cell>
        </row>
        <row r="602">
          <cell r="M602">
            <v>10273</v>
          </cell>
          <cell r="N602">
            <v>468414</v>
          </cell>
          <cell r="O602">
            <v>40</v>
          </cell>
          <cell r="P602">
            <v>2006</v>
          </cell>
          <cell r="Q602">
            <v>273</v>
          </cell>
          <cell r="R602">
            <v>273</v>
          </cell>
          <cell r="S602">
            <v>10273</v>
          </cell>
          <cell r="T602" t="str">
            <v>Rajatised</v>
          </cell>
          <cell r="U602" t="str">
            <v>Rajatised</v>
          </cell>
          <cell r="W602" t="str">
            <v>Sadevee trass Mesipuu tn.</v>
          </cell>
          <cell r="X602" t="str">
            <v>Hooned ja rajatised</v>
          </cell>
          <cell r="Y602" t="str">
            <v>Rajatised2006</v>
          </cell>
        </row>
        <row r="603">
          <cell r="M603">
            <v>0</v>
          </cell>
          <cell r="O603">
            <v>0</v>
          </cell>
          <cell r="P603">
            <v>0</v>
          </cell>
          <cell r="Q603">
            <v>273</v>
          </cell>
          <cell r="R603">
            <v>0</v>
          </cell>
          <cell r="S603">
            <v>0</v>
          </cell>
          <cell r="T603">
            <v>0</v>
          </cell>
          <cell r="U603" t="str">
            <v>Rajatised</v>
          </cell>
          <cell r="W603">
            <v>0</v>
          </cell>
          <cell r="X603">
            <v>0</v>
          </cell>
          <cell r="Y603">
            <v>0</v>
          </cell>
        </row>
        <row r="604">
          <cell r="M604">
            <v>10274</v>
          </cell>
          <cell r="N604">
            <v>1836096</v>
          </cell>
          <cell r="O604">
            <v>40</v>
          </cell>
          <cell r="P604">
            <v>2006</v>
          </cell>
          <cell r="Q604">
            <v>274</v>
          </cell>
          <cell r="R604">
            <v>274</v>
          </cell>
          <cell r="S604">
            <v>10274</v>
          </cell>
          <cell r="T604" t="str">
            <v>Rajatised</v>
          </cell>
          <cell r="U604" t="str">
            <v>Rajatised</v>
          </cell>
          <cell r="W604" t="str">
            <v>Veetrass Vee ja Tähe vaheline</v>
          </cell>
          <cell r="X604" t="str">
            <v>Hooned ja rajatised</v>
          </cell>
          <cell r="Y604" t="str">
            <v>Rajatised2006</v>
          </cell>
        </row>
        <row r="605">
          <cell r="M605">
            <v>0</v>
          </cell>
          <cell r="O605">
            <v>0</v>
          </cell>
          <cell r="P605">
            <v>0</v>
          </cell>
          <cell r="Q605">
            <v>274</v>
          </cell>
          <cell r="R605">
            <v>0</v>
          </cell>
          <cell r="S605">
            <v>0</v>
          </cell>
          <cell r="T605">
            <v>0</v>
          </cell>
          <cell r="U605" t="str">
            <v>Rajatised</v>
          </cell>
          <cell r="W605">
            <v>0</v>
          </cell>
          <cell r="X605">
            <v>0</v>
          </cell>
          <cell r="Y605">
            <v>0</v>
          </cell>
        </row>
        <row r="606">
          <cell r="M606">
            <v>10275</v>
          </cell>
          <cell r="N606">
            <v>2003112</v>
          </cell>
          <cell r="O606">
            <v>40</v>
          </cell>
          <cell r="P606">
            <v>2006</v>
          </cell>
          <cell r="Q606">
            <v>275</v>
          </cell>
          <cell r="R606">
            <v>275</v>
          </cell>
          <cell r="S606">
            <v>10275</v>
          </cell>
          <cell r="T606" t="str">
            <v>Rajatised</v>
          </cell>
          <cell r="U606" t="str">
            <v>Rajatised</v>
          </cell>
          <cell r="W606" t="str">
            <v>Kanal.trass Vee ja Tähe vaheline</v>
          </cell>
          <cell r="X606" t="str">
            <v>Hooned ja rajatised</v>
          </cell>
          <cell r="Y606" t="str">
            <v>Rajatised2006</v>
          </cell>
        </row>
        <row r="607">
          <cell r="M607">
            <v>0</v>
          </cell>
          <cell r="O607">
            <v>0</v>
          </cell>
          <cell r="P607">
            <v>0</v>
          </cell>
          <cell r="Q607">
            <v>275</v>
          </cell>
          <cell r="R607">
            <v>0</v>
          </cell>
          <cell r="S607">
            <v>0</v>
          </cell>
          <cell r="T607">
            <v>0</v>
          </cell>
          <cell r="U607" t="str">
            <v>Rajatised</v>
          </cell>
          <cell r="W607">
            <v>0</v>
          </cell>
          <cell r="X607">
            <v>0</v>
          </cell>
          <cell r="Y607">
            <v>0</v>
          </cell>
        </row>
        <row r="608">
          <cell r="M608">
            <v>10276</v>
          </cell>
          <cell r="N608">
            <v>2299552</v>
          </cell>
          <cell r="O608">
            <v>40</v>
          </cell>
          <cell r="P608">
            <v>2006</v>
          </cell>
          <cell r="Q608">
            <v>276</v>
          </cell>
          <cell r="R608">
            <v>276</v>
          </cell>
          <cell r="S608">
            <v>10276</v>
          </cell>
          <cell r="T608" t="str">
            <v>Rajatised</v>
          </cell>
          <cell r="U608" t="str">
            <v>Rajatised</v>
          </cell>
          <cell r="W608" t="str">
            <v>Sadevee trass Vee ja Tähe vaheline</v>
          </cell>
          <cell r="X608" t="str">
            <v>Hooned ja rajatised</v>
          </cell>
          <cell r="Y608" t="str">
            <v>Rajatised2006</v>
          </cell>
        </row>
        <row r="609">
          <cell r="M609">
            <v>0</v>
          </cell>
          <cell r="O609">
            <v>0</v>
          </cell>
          <cell r="P609">
            <v>0</v>
          </cell>
          <cell r="Q609">
            <v>276</v>
          </cell>
          <cell r="R609">
            <v>0</v>
          </cell>
          <cell r="S609">
            <v>0</v>
          </cell>
          <cell r="T609">
            <v>0</v>
          </cell>
          <cell r="U609" t="str">
            <v>Rajatised</v>
          </cell>
          <cell r="W609">
            <v>0</v>
          </cell>
          <cell r="X609">
            <v>0</v>
          </cell>
          <cell r="Y609">
            <v>0</v>
          </cell>
        </row>
        <row r="610">
          <cell r="M610">
            <v>10277</v>
          </cell>
          <cell r="N610">
            <v>105584</v>
          </cell>
          <cell r="O610">
            <v>40</v>
          </cell>
          <cell r="P610">
            <v>2006</v>
          </cell>
          <cell r="Q610">
            <v>277</v>
          </cell>
          <cell r="R610">
            <v>277</v>
          </cell>
          <cell r="S610">
            <v>10277</v>
          </cell>
          <cell r="T610" t="str">
            <v>Rajatised</v>
          </cell>
          <cell r="U610" t="str">
            <v>Rajatised</v>
          </cell>
          <cell r="W610" t="str">
            <v>Veetrass Väike-Köie</v>
          </cell>
          <cell r="X610" t="str">
            <v>Hooned ja rajatised</v>
          </cell>
          <cell r="Y610" t="str">
            <v>Rajatised2006</v>
          </cell>
        </row>
        <row r="611">
          <cell r="M611">
            <v>0</v>
          </cell>
          <cell r="O611">
            <v>0</v>
          </cell>
          <cell r="P611">
            <v>0</v>
          </cell>
          <cell r="Q611">
            <v>277</v>
          </cell>
          <cell r="R611">
            <v>0</v>
          </cell>
          <cell r="S611">
            <v>0</v>
          </cell>
          <cell r="T611">
            <v>0</v>
          </cell>
          <cell r="U611" t="str">
            <v>Rajatised</v>
          </cell>
          <cell r="W611">
            <v>0</v>
          </cell>
          <cell r="X611">
            <v>0</v>
          </cell>
          <cell r="Y611">
            <v>0</v>
          </cell>
        </row>
        <row r="612">
          <cell r="M612">
            <v>10278</v>
          </cell>
          <cell r="N612">
            <v>127326</v>
          </cell>
          <cell r="O612">
            <v>40</v>
          </cell>
          <cell r="P612">
            <v>2006</v>
          </cell>
          <cell r="Q612">
            <v>278</v>
          </cell>
          <cell r="R612">
            <v>278</v>
          </cell>
          <cell r="S612">
            <v>10278</v>
          </cell>
          <cell r="T612" t="str">
            <v>Rajatised</v>
          </cell>
          <cell r="U612" t="str">
            <v>Rajatised</v>
          </cell>
          <cell r="W612" t="str">
            <v>Kanal.trass Väike- Köie</v>
          </cell>
          <cell r="X612" t="str">
            <v>Hooned ja rajatised</v>
          </cell>
          <cell r="Y612" t="str">
            <v>Rajatised2006</v>
          </cell>
        </row>
        <row r="613">
          <cell r="M613">
            <v>0</v>
          </cell>
          <cell r="O613">
            <v>0</v>
          </cell>
          <cell r="P613">
            <v>0</v>
          </cell>
          <cell r="Q613">
            <v>278</v>
          </cell>
          <cell r="R613">
            <v>0</v>
          </cell>
          <cell r="S613">
            <v>0</v>
          </cell>
          <cell r="T613">
            <v>0</v>
          </cell>
          <cell r="U613" t="str">
            <v>Rajatised</v>
          </cell>
          <cell r="W613">
            <v>0</v>
          </cell>
          <cell r="X613">
            <v>0</v>
          </cell>
          <cell r="Y613">
            <v>0</v>
          </cell>
        </row>
        <row r="614">
          <cell r="M614">
            <v>10279</v>
          </cell>
          <cell r="N614">
            <v>648639</v>
          </cell>
          <cell r="O614">
            <v>40</v>
          </cell>
          <cell r="P614">
            <v>2006</v>
          </cell>
          <cell r="Q614">
            <v>279</v>
          </cell>
          <cell r="R614">
            <v>279</v>
          </cell>
          <cell r="S614">
            <v>10279</v>
          </cell>
          <cell r="T614" t="str">
            <v>Rajatised</v>
          </cell>
          <cell r="U614" t="str">
            <v>Rajatised</v>
          </cell>
          <cell r="W614" t="str">
            <v>Veetrass Põllu tn.</v>
          </cell>
          <cell r="X614" t="str">
            <v>Hooned ja rajatised</v>
          </cell>
          <cell r="Y614" t="str">
            <v>Rajatised2006</v>
          </cell>
        </row>
        <row r="615">
          <cell r="M615">
            <v>0</v>
          </cell>
          <cell r="O615">
            <v>0</v>
          </cell>
          <cell r="P615">
            <v>0</v>
          </cell>
          <cell r="Q615">
            <v>279</v>
          </cell>
          <cell r="R615">
            <v>0</v>
          </cell>
          <cell r="S615">
            <v>0</v>
          </cell>
          <cell r="T615">
            <v>0</v>
          </cell>
          <cell r="U615" t="str">
            <v>Rajatised</v>
          </cell>
          <cell r="W615">
            <v>0</v>
          </cell>
          <cell r="X615">
            <v>0</v>
          </cell>
          <cell r="Y615">
            <v>0</v>
          </cell>
        </row>
        <row r="616">
          <cell r="M616">
            <v>10280</v>
          </cell>
          <cell r="N616">
            <v>339358</v>
          </cell>
          <cell r="O616">
            <v>40</v>
          </cell>
          <cell r="P616">
            <v>2007</v>
          </cell>
          <cell r="Q616">
            <v>280</v>
          </cell>
          <cell r="R616">
            <v>280</v>
          </cell>
          <cell r="S616">
            <v>10280</v>
          </cell>
          <cell r="T616" t="str">
            <v>Rajatised</v>
          </cell>
          <cell r="U616" t="str">
            <v>Rajatised</v>
          </cell>
          <cell r="W616">
            <v>0</v>
          </cell>
          <cell r="X616" t="str">
            <v>Hooned ja rajatised</v>
          </cell>
          <cell r="Y616" t="str">
            <v>Rajatised2007</v>
          </cell>
        </row>
        <row r="617">
          <cell r="M617">
            <v>0</v>
          </cell>
          <cell r="O617">
            <v>0</v>
          </cell>
          <cell r="P617">
            <v>0</v>
          </cell>
          <cell r="Q617">
            <v>280</v>
          </cell>
          <cell r="R617">
            <v>0</v>
          </cell>
          <cell r="S617">
            <v>0</v>
          </cell>
          <cell r="T617">
            <v>0</v>
          </cell>
          <cell r="U617" t="str">
            <v>Rajatised</v>
          </cell>
          <cell r="W617">
            <v>0</v>
          </cell>
          <cell r="X617">
            <v>0</v>
          </cell>
          <cell r="Y617">
            <v>0</v>
          </cell>
        </row>
        <row r="618">
          <cell r="M618">
            <v>0</v>
          </cell>
          <cell r="O618">
            <v>0</v>
          </cell>
          <cell r="P618">
            <v>0</v>
          </cell>
          <cell r="Q618">
            <v>280</v>
          </cell>
          <cell r="R618">
            <v>0</v>
          </cell>
          <cell r="S618">
            <v>0</v>
          </cell>
          <cell r="T618">
            <v>0</v>
          </cell>
          <cell r="U618" t="str">
            <v>Rajatised</v>
          </cell>
          <cell r="W618">
            <v>0</v>
          </cell>
          <cell r="X618">
            <v>0</v>
          </cell>
          <cell r="Y618">
            <v>0</v>
          </cell>
        </row>
        <row r="619">
          <cell r="M619">
            <v>10281</v>
          </cell>
          <cell r="N619">
            <v>670332</v>
          </cell>
          <cell r="O619">
            <v>40</v>
          </cell>
          <cell r="P619">
            <v>2006</v>
          </cell>
          <cell r="Q619">
            <v>281</v>
          </cell>
          <cell r="R619">
            <v>281</v>
          </cell>
          <cell r="S619">
            <v>10281</v>
          </cell>
          <cell r="T619" t="str">
            <v>Rajatised</v>
          </cell>
          <cell r="U619" t="str">
            <v>Rajatised</v>
          </cell>
          <cell r="W619" t="str">
            <v>Kanal. trass Põllu tn.</v>
          </cell>
          <cell r="X619" t="str">
            <v>Hooned ja rajatised</v>
          </cell>
          <cell r="Y619" t="str">
            <v>Rajatised2006</v>
          </cell>
        </row>
        <row r="620">
          <cell r="M620">
            <v>0</v>
          </cell>
          <cell r="O620">
            <v>0</v>
          </cell>
          <cell r="P620">
            <v>0</v>
          </cell>
          <cell r="Q620">
            <v>281</v>
          </cell>
          <cell r="R620">
            <v>0</v>
          </cell>
          <cell r="S620">
            <v>0</v>
          </cell>
          <cell r="T620">
            <v>0</v>
          </cell>
          <cell r="U620" t="str">
            <v>Rajatised</v>
          </cell>
          <cell r="W620">
            <v>0</v>
          </cell>
          <cell r="X620">
            <v>0</v>
          </cell>
          <cell r="Y620">
            <v>0</v>
          </cell>
        </row>
        <row r="621">
          <cell r="M621">
            <v>10282</v>
          </cell>
          <cell r="N621">
            <v>339358</v>
          </cell>
          <cell r="O621">
            <v>40</v>
          </cell>
          <cell r="P621">
            <v>2007</v>
          </cell>
          <cell r="Q621">
            <v>282</v>
          </cell>
          <cell r="R621">
            <v>282</v>
          </cell>
          <cell r="S621">
            <v>10282</v>
          </cell>
          <cell r="T621" t="str">
            <v>Rajatised</v>
          </cell>
          <cell r="U621" t="str">
            <v>Rajatised</v>
          </cell>
          <cell r="W621">
            <v>0</v>
          </cell>
          <cell r="X621" t="str">
            <v>Hooned ja rajatised</v>
          </cell>
          <cell r="Y621" t="str">
            <v>Rajatised2007</v>
          </cell>
        </row>
        <row r="622">
          <cell r="M622">
            <v>0</v>
          </cell>
          <cell r="O622">
            <v>0</v>
          </cell>
          <cell r="P622">
            <v>0</v>
          </cell>
          <cell r="Q622">
            <v>282</v>
          </cell>
          <cell r="R622">
            <v>0</v>
          </cell>
          <cell r="S622">
            <v>0</v>
          </cell>
          <cell r="T622">
            <v>0</v>
          </cell>
          <cell r="U622" t="str">
            <v>Rajatised</v>
          </cell>
          <cell r="W622">
            <v>0</v>
          </cell>
          <cell r="X622">
            <v>0</v>
          </cell>
          <cell r="Y622">
            <v>0</v>
          </cell>
        </row>
        <row r="623">
          <cell r="M623">
            <v>0</v>
          </cell>
          <cell r="O623">
            <v>0</v>
          </cell>
          <cell r="P623">
            <v>0</v>
          </cell>
          <cell r="Q623">
            <v>282</v>
          </cell>
          <cell r="R623">
            <v>0</v>
          </cell>
          <cell r="S623">
            <v>0</v>
          </cell>
          <cell r="T623">
            <v>0</v>
          </cell>
          <cell r="U623" t="str">
            <v>Rajatised</v>
          </cell>
          <cell r="W623">
            <v>0</v>
          </cell>
          <cell r="X623">
            <v>0</v>
          </cell>
          <cell r="Y623">
            <v>0</v>
          </cell>
        </row>
        <row r="624">
          <cell r="M624">
            <v>10283</v>
          </cell>
          <cell r="N624">
            <v>584184</v>
          </cell>
          <cell r="O624">
            <v>40</v>
          </cell>
          <cell r="P624">
            <v>2006</v>
          </cell>
          <cell r="Q624">
            <v>283</v>
          </cell>
          <cell r="R624">
            <v>283</v>
          </cell>
          <cell r="S624">
            <v>10283</v>
          </cell>
          <cell r="T624" t="str">
            <v>Rajatised</v>
          </cell>
          <cell r="U624" t="str">
            <v>Rajatised</v>
          </cell>
          <cell r="W624" t="str">
            <v>Sadevee trass Põllu tn.</v>
          </cell>
          <cell r="X624" t="str">
            <v>Hooned ja rajatised</v>
          </cell>
          <cell r="Y624" t="str">
            <v>Rajatised2006</v>
          </cell>
        </row>
        <row r="625">
          <cell r="M625">
            <v>0</v>
          </cell>
          <cell r="O625">
            <v>0</v>
          </cell>
          <cell r="P625">
            <v>0</v>
          </cell>
          <cell r="Q625">
            <v>283</v>
          </cell>
          <cell r="R625">
            <v>0</v>
          </cell>
          <cell r="S625">
            <v>0</v>
          </cell>
          <cell r="T625">
            <v>0</v>
          </cell>
          <cell r="U625" t="str">
            <v>Rajatised</v>
          </cell>
          <cell r="W625">
            <v>0</v>
          </cell>
          <cell r="X625">
            <v>0</v>
          </cell>
          <cell r="Y625">
            <v>0</v>
          </cell>
        </row>
        <row r="626">
          <cell r="M626">
            <v>10284</v>
          </cell>
          <cell r="N626">
            <v>2122925</v>
          </cell>
          <cell r="O626">
            <v>40</v>
          </cell>
          <cell r="P626">
            <v>2006</v>
          </cell>
          <cell r="Q626">
            <v>284</v>
          </cell>
          <cell r="R626">
            <v>284</v>
          </cell>
          <cell r="S626">
            <v>10284</v>
          </cell>
          <cell r="T626" t="str">
            <v>Rajatised</v>
          </cell>
          <cell r="U626" t="str">
            <v>Rajatised</v>
          </cell>
          <cell r="W626" t="str">
            <v>Veetrass Lai tn.</v>
          </cell>
          <cell r="X626" t="str">
            <v>Hooned ja rajatised</v>
          </cell>
          <cell r="Y626" t="str">
            <v>Rajatised2006</v>
          </cell>
        </row>
        <row r="627">
          <cell r="M627">
            <v>0</v>
          </cell>
          <cell r="O627">
            <v>0</v>
          </cell>
          <cell r="P627">
            <v>0</v>
          </cell>
          <cell r="Q627">
            <v>284</v>
          </cell>
          <cell r="R627">
            <v>0</v>
          </cell>
          <cell r="S627">
            <v>0</v>
          </cell>
          <cell r="T627">
            <v>0</v>
          </cell>
          <cell r="U627" t="str">
            <v>Rajatised</v>
          </cell>
          <cell r="W627">
            <v>0</v>
          </cell>
          <cell r="X627">
            <v>0</v>
          </cell>
          <cell r="Y627">
            <v>0</v>
          </cell>
        </row>
        <row r="628">
          <cell r="M628">
            <v>10285</v>
          </cell>
          <cell r="N628">
            <v>588387</v>
          </cell>
          <cell r="O628">
            <v>40</v>
          </cell>
          <cell r="P628">
            <v>2007</v>
          </cell>
          <cell r="Q628">
            <v>285</v>
          </cell>
          <cell r="R628">
            <v>285</v>
          </cell>
          <cell r="S628">
            <v>10285</v>
          </cell>
          <cell r="T628" t="str">
            <v>Rajatised</v>
          </cell>
          <cell r="U628" t="str">
            <v>Rajatised</v>
          </cell>
          <cell r="W628">
            <v>0</v>
          </cell>
          <cell r="X628" t="str">
            <v>Hooned ja rajatised</v>
          </cell>
          <cell r="Y628" t="str">
            <v>Rajatised2007</v>
          </cell>
        </row>
        <row r="629">
          <cell r="M629">
            <v>0</v>
          </cell>
          <cell r="O629">
            <v>0</v>
          </cell>
          <cell r="P629">
            <v>0</v>
          </cell>
          <cell r="Q629">
            <v>285</v>
          </cell>
          <cell r="R629">
            <v>0</v>
          </cell>
          <cell r="S629">
            <v>0</v>
          </cell>
          <cell r="T629">
            <v>0</v>
          </cell>
          <cell r="U629" t="str">
            <v>Rajatised</v>
          </cell>
          <cell r="W629">
            <v>0</v>
          </cell>
          <cell r="X629">
            <v>0</v>
          </cell>
          <cell r="Y629">
            <v>0</v>
          </cell>
        </row>
        <row r="630">
          <cell r="M630">
            <v>0</v>
          </cell>
          <cell r="O630">
            <v>0</v>
          </cell>
          <cell r="P630">
            <v>0</v>
          </cell>
          <cell r="Q630">
            <v>285</v>
          </cell>
          <cell r="R630">
            <v>0</v>
          </cell>
          <cell r="S630">
            <v>0</v>
          </cell>
          <cell r="T630">
            <v>0</v>
          </cell>
          <cell r="U630" t="str">
            <v>Rajatised</v>
          </cell>
          <cell r="W630">
            <v>0</v>
          </cell>
          <cell r="X630">
            <v>0</v>
          </cell>
          <cell r="Y630">
            <v>0</v>
          </cell>
        </row>
        <row r="631">
          <cell r="M631">
            <v>10286</v>
          </cell>
          <cell r="N631">
            <v>2120985</v>
          </cell>
          <cell r="O631">
            <v>40</v>
          </cell>
          <cell r="P631">
            <v>2006</v>
          </cell>
          <cell r="Q631">
            <v>286</v>
          </cell>
          <cell r="R631">
            <v>286</v>
          </cell>
          <cell r="S631">
            <v>10286</v>
          </cell>
          <cell r="T631" t="str">
            <v>Rajatised</v>
          </cell>
          <cell r="U631" t="str">
            <v>Rajatised</v>
          </cell>
          <cell r="W631" t="str">
            <v>Kanal. trass Lai tn.</v>
          </cell>
          <cell r="X631" t="str">
            <v>Hooned ja rajatised</v>
          </cell>
          <cell r="Y631" t="str">
            <v>Rajatised2006</v>
          </cell>
        </row>
        <row r="632">
          <cell r="M632">
            <v>0</v>
          </cell>
          <cell r="O632">
            <v>0</v>
          </cell>
          <cell r="P632">
            <v>0</v>
          </cell>
          <cell r="Q632">
            <v>286</v>
          </cell>
          <cell r="R632">
            <v>0</v>
          </cell>
          <cell r="S632">
            <v>0</v>
          </cell>
          <cell r="T632">
            <v>0</v>
          </cell>
          <cell r="U632" t="str">
            <v>Rajatised</v>
          </cell>
          <cell r="W632">
            <v>0</v>
          </cell>
          <cell r="X632">
            <v>0</v>
          </cell>
          <cell r="Y632">
            <v>0</v>
          </cell>
        </row>
        <row r="633">
          <cell r="M633">
            <v>10287</v>
          </cell>
          <cell r="N633">
            <v>588387</v>
          </cell>
          <cell r="O633">
            <v>40</v>
          </cell>
          <cell r="P633">
            <v>2007</v>
          </cell>
          <cell r="Q633">
            <v>287</v>
          </cell>
          <cell r="R633">
            <v>287</v>
          </cell>
          <cell r="S633">
            <v>10287</v>
          </cell>
          <cell r="T633" t="str">
            <v>Rajatised</v>
          </cell>
          <cell r="U633" t="str">
            <v>Rajatised</v>
          </cell>
          <cell r="W633">
            <v>0</v>
          </cell>
          <cell r="X633" t="str">
            <v>Hooned ja rajatised</v>
          </cell>
          <cell r="Y633" t="str">
            <v>Rajatised2007</v>
          </cell>
        </row>
        <row r="634">
          <cell r="M634">
            <v>0</v>
          </cell>
          <cell r="O634">
            <v>0</v>
          </cell>
          <cell r="P634">
            <v>0</v>
          </cell>
          <cell r="Q634">
            <v>287</v>
          </cell>
          <cell r="R634">
            <v>0</v>
          </cell>
          <cell r="S634">
            <v>0</v>
          </cell>
          <cell r="T634">
            <v>0</v>
          </cell>
          <cell r="U634" t="str">
            <v>Rajatised</v>
          </cell>
          <cell r="W634">
            <v>0</v>
          </cell>
          <cell r="X634">
            <v>0</v>
          </cell>
          <cell r="Y634">
            <v>0</v>
          </cell>
        </row>
        <row r="635">
          <cell r="M635">
            <v>0</v>
          </cell>
          <cell r="O635">
            <v>0</v>
          </cell>
          <cell r="P635">
            <v>0</v>
          </cell>
          <cell r="Q635">
            <v>287</v>
          </cell>
          <cell r="R635">
            <v>0</v>
          </cell>
          <cell r="S635">
            <v>0</v>
          </cell>
          <cell r="T635">
            <v>0</v>
          </cell>
          <cell r="U635" t="str">
            <v>Rajatised</v>
          </cell>
          <cell r="W635">
            <v>0</v>
          </cell>
          <cell r="X635">
            <v>0</v>
          </cell>
          <cell r="Y635">
            <v>0</v>
          </cell>
        </row>
        <row r="636">
          <cell r="M636">
            <v>10288</v>
          </cell>
          <cell r="N636">
            <v>1259332</v>
          </cell>
          <cell r="O636">
            <v>40</v>
          </cell>
          <cell r="P636">
            <v>2006</v>
          </cell>
          <cell r="Q636">
            <v>288</v>
          </cell>
          <cell r="R636">
            <v>288</v>
          </cell>
          <cell r="S636">
            <v>10288</v>
          </cell>
          <cell r="T636" t="str">
            <v>Rajatised</v>
          </cell>
          <cell r="U636" t="str">
            <v>Rajatised</v>
          </cell>
          <cell r="W636" t="str">
            <v>Sadevee trass Lai tn.</v>
          </cell>
          <cell r="X636" t="str">
            <v>Hooned ja rajatised</v>
          </cell>
          <cell r="Y636" t="str">
            <v>Rajatised2006</v>
          </cell>
        </row>
        <row r="637">
          <cell r="M637">
            <v>0</v>
          </cell>
          <cell r="O637">
            <v>0</v>
          </cell>
          <cell r="P637">
            <v>0</v>
          </cell>
          <cell r="Q637">
            <v>288</v>
          </cell>
          <cell r="R637">
            <v>0</v>
          </cell>
          <cell r="S637">
            <v>0</v>
          </cell>
          <cell r="T637">
            <v>0</v>
          </cell>
          <cell r="U637" t="str">
            <v>Rajatised</v>
          </cell>
          <cell r="W637">
            <v>0</v>
          </cell>
          <cell r="X637">
            <v>0</v>
          </cell>
          <cell r="Y637">
            <v>0</v>
          </cell>
        </row>
        <row r="638">
          <cell r="M638">
            <v>10289</v>
          </cell>
          <cell r="N638">
            <v>202435</v>
          </cell>
          <cell r="O638">
            <v>40</v>
          </cell>
          <cell r="P638">
            <v>2006</v>
          </cell>
          <cell r="Q638">
            <v>289</v>
          </cell>
          <cell r="R638">
            <v>289</v>
          </cell>
          <cell r="S638">
            <v>10289</v>
          </cell>
          <cell r="T638" t="str">
            <v>Rajatised</v>
          </cell>
          <cell r="U638" t="str">
            <v>Rajatised</v>
          </cell>
          <cell r="W638" t="str">
            <v>Veetrass Uus tn.</v>
          </cell>
          <cell r="X638" t="str">
            <v>Hooned ja rajatised</v>
          </cell>
          <cell r="Y638" t="str">
            <v>Rajatised2006</v>
          </cell>
        </row>
        <row r="639">
          <cell r="M639">
            <v>0</v>
          </cell>
          <cell r="O639">
            <v>0</v>
          </cell>
          <cell r="P639">
            <v>0</v>
          </cell>
          <cell r="Q639">
            <v>289</v>
          </cell>
          <cell r="R639">
            <v>0</v>
          </cell>
          <cell r="S639">
            <v>0</v>
          </cell>
          <cell r="T639">
            <v>0</v>
          </cell>
          <cell r="U639" t="str">
            <v>Rajatised</v>
          </cell>
          <cell r="W639">
            <v>0</v>
          </cell>
          <cell r="X639">
            <v>0</v>
          </cell>
          <cell r="Y639">
            <v>0</v>
          </cell>
        </row>
        <row r="640">
          <cell r="M640">
            <v>10290</v>
          </cell>
          <cell r="N640">
            <v>200934</v>
          </cell>
          <cell r="O640">
            <v>40</v>
          </cell>
          <cell r="P640">
            <v>2006</v>
          </cell>
          <cell r="Q640">
            <v>290</v>
          </cell>
          <cell r="R640">
            <v>290</v>
          </cell>
          <cell r="S640">
            <v>10290</v>
          </cell>
          <cell r="T640" t="str">
            <v>Rajatised</v>
          </cell>
          <cell r="U640" t="str">
            <v>Rajatised</v>
          </cell>
          <cell r="W640" t="str">
            <v>Kanal. trass Uus tn.</v>
          </cell>
          <cell r="X640" t="str">
            <v>Hooned ja rajatised</v>
          </cell>
          <cell r="Y640" t="str">
            <v>Rajatised2006</v>
          </cell>
        </row>
        <row r="641">
          <cell r="M641">
            <v>0</v>
          </cell>
          <cell r="O641">
            <v>0</v>
          </cell>
          <cell r="P641">
            <v>0</v>
          </cell>
          <cell r="Q641">
            <v>290</v>
          </cell>
          <cell r="R641">
            <v>0</v>
          </cell>
          <cell r="S641">
            <v>0</v>
          </cell>
          <cell r="T641">
            <v>0</v>
          </cell>
          <cell r="U641" t="str">
            <v>Rajatised</v>
          </cell>
          <cell r="W641">
            <v>0</v>
          </cell>
          <cell r="X641">
            <v>0</v>
          </cell>
          <cell r="Y641">
            <v>0</v>
          </cell>
        </row>
        <row r="642">
          <cell r="M642">
            <v>10291</v>
          </cell>
          <cell r="N642">
            <v>196884</v>
          </cell>
          <cell r="O642">
            <v>40</v>
          </cell>
          <cell r="P642">
            <v>2006</v>
          </cell>
          <cell r="Q642">
            <v>291</v>
          </cell>
          <cell r="R642">
            <v>291</v>
          </cell>
          <cell r="S642">
            <v>10291</v>
          </cell>
          <cell r="T642" t="str">
            <v>Rajatised</v>
          </cell>
          <cell r="U642" t="str">
            <v>Rajatised</v>
          </cell>
          <cell r="W642" t="str">
            <v>Sadevee trassUus tn.</v>
          </cell>
          <cell r="X642" t="str">
            <v>Hooned ja rajatised</v>
          </cell>
          <cell r="Y642" t="str">
            <v>Rajatised2006</v>
          </cell>
        </row>
        <row r="643">
          <cell r="M643">
            <v>0</v>
          </cell>
          <cell r="O643">
            <v>0</v>
          </cell>
          <cell r="P643">
            <v>0</v>
          </cell>
          <cell r="Q643">
            <v>291</v>
          </cell>
          <cell r="R643">
            <v>0</v>
          </cell>
          <cell r="S643">
            <v>0</v>
          </cell>
          <cell r="T643">
            <v>0</v>
          </cell>
          <cell r="U643" t="str">
            <v>Rajatised</v>
          </cell>
          <cell r="W643">
            <v>0</v>
          </cell>
          <cell r="X643">
            <v>0</v>
          </cell>
          <cell r="Y643">
            <v>0</v>
          </cell>
        </row>
        <row r="644">
          <cell r="M644">
            <v>10292</v>
          </cell>
          <cell r="N644">
            <v>775332</v>
          </cell>
          <cell r="O644">
            <v>40</v>
          </cell>
          <cell r="P644">
            <v>2006</v>
          </cell>
          <cell r="Q644">
            <v>292</v>
          </cell>
          <cell r="R644">
            <v>292</v>
          </cell>
          <cell r="S644">
            <v>10292</v>
          </cell>
          <cell r="T644" t="str">
            <v>Rajatised</v>
          </cell>
          <cell r="U644" t="str">
            <v>Rajatised</v>
          </cell>
          <cell r="W644" t="str">
            <v>Veetrass Kesk tn.</v>
          </cell>
          <cell r="X644" t="str">
            <v>Hooned ja rajatised</v>
          </cell>
          <cell r="Y644" t="str">
            <v>Rajatised2006</v>
          </cell>
        </row>
        <row r="645">
          <cell r="M645">
            <v>0</v>
          </cell>
          <cell r="O645">
            <v>0</v>
          </cell>
          <cell r="P645">
            <v>0</v>
          </cell>
          <cell r="Q645">
            <v>292</v>
          </cell>
          <cell r="R645">
            <v>0</v>
          </cell>
          <cell r="S645">
            <v>0</v>
          </cell>
          <cell r="T645">
            <v>0</v>
          </cell>
          <cell r="U645" t="str">
            <v>Rajatised</v>
          </cell>
          <cell r="W645">
            <v>0</v>
          </cell>
          <cell r="X645">
            <v>0</v>
          </cell>
          <cell r="Y645">
            <v>0</v>
          </cell>
        </row>
        <row r="646">
          <cell r="M646">
            <v>10293</v>
          </cell>
          <cell r="N646">
            <v>762390</v>
          </cell>
          <cell r="O646">
            <v>40</v>
          </cell>
          <cell r="P646">
            <v>2006</v>
          </cell>
          <cell r="Q646">
            <v>293</v>
          </cell>
          <cell r="R646">
            <v>293</v>
          </cell>
          <cell r="S646">
            <v>10293</v>
          </cell>
          <cell r="T646" t="str">
            <v>Rajatised</v>
          </cell>
          <cell r="U646" t="str">
            <v>Rajatised</v>
          </cell>
          <cell r="W646" t="str">
            <v>Kanal. trass Kesk tn.</v>
          </cell>
          <cell r="X646" t="str">
            <v>Hooned ja rajatised</v>
          </cell>
          <cell r="Y646" t="str">
            <v>Rajatised2006</v>
          </cell>
        </row>
        <row r="647">
          <cell r="M647">
            <v>0</v>
          </cell>
          <cell r="O647">
            <v>0</v>
          </cell>
          <cell r="P647">
            <v>0</v>
          </cell>
          <cell r="Q647">
            <v>293</v>
          </cell>
          <cell r="R647">
            <v>0</v>
          </cell>
          <cell r="S647">
            <v>0</v>
          </cell>
          <cell r="T647">
            <v>0</v>
          </cell>
          <cell r="U647" t="str">
            <v>Rajatised</v>
          </cell>
          <cell r="W647">
            <v>0</v>
          </cell>
          <cell r="X647">
            <v>0</v>
          </cell>
          <cell r="Y647">
            <v>0</v>
          </cell>
        </row>
        <row r="648">
          <cell r="M648">
            <v>10294</v>
          </cell>
          <cell r="N648">
            <v>809049</v>
          </cell>
          <cell r="O648">
            <v>40</v>
          </cell>
          <cell r="P648">
            <v>2006</v>
          </cell>
          <cell r="Q648">
            <v>294</v>
          </cell>
          <cell r="R648">
            <v>294</v>
          </cell>
          <cell r="S648">
            <v>10294</v>
          </cell>
          <cell r="T648" t="str">
            <v>Rajatised</v>
          </cell>
          <cell r="U648" t="str">
            <v>Rajatised</v>
          </cell>
          <cell r="W648" t="str">
            <v>Sadevee trass Kesk tn.</v>
          </cell>
          <cell r="X648" t="str">
            <v>Hooned ja rajatised</v>
          </cell>
          <cell r="Y648" t="str">
            <v>Rajatised2006</v>
          </cell>
        </row>
        <row r="649">
          <cell r="M649">
            <v>0</v>
          </cell>
          <cell r="O649">
            <v>0</v>
          </cell>
          <cell r="P649">
            <v>0</v>
          </cell>
          <cell r="Q649">
            <v>294</v>
          </cell>
          <cell r="R649">
            <v>0</v>
          </cell>
          <cell r="S649">
            <v>0</v>
          </cell>
          <cell r="T649">
            <v>0</v>
          </cell>
          <cell r="U649" t="str">
            <v>Rajatised</v>
          </cell>
          <cell r="W649">
            <v>0</v>
          </cell>
          <cell r="X649">
            <v>0</v>
          </cell>
          <cell r="Y649">
            <v>0</v>
          </cell>
        </row>
        <row r="650">
          <cell r="M650">
            <v>10295</v>
          </cell>
          <cell r="N650">
            <v>1227149</v>
          </cell>
          <cell r="O650">
            <v>40</v>
          </cell>
          <cell r="P650">
            <v>2006</v>
          </cell>
          <cell r="Q650">
            <v>295</v>
          </cell>
          <cell r="R650">
            <v>295</v>
          </cell>
          <cell r="S650">
            <v>10295</v>
          </cell>
          <cell r="T650" t="str">
            <v>Rajatised</v>
          </cell>
          <cell r="U650" t="str">
            <v>Rajatised</v>
          </cell>
          <cell r="W650" t="str">
            <v>Veetrass Puiestee tn.</v>
          </cell>
          <cell r="X650" t="str">
            <v>Hooned ja rajatised</v>
          </cell>
          <cell r="Y650" t="str">
            <v>Rajatised2006</v>
          </cell>
        </row>
        <row r="651">
          <cell r="M651">
            <v>0</v>
          </cell>
          <cell r="O651">
            <v>0</v>
          </cell>
          <cell r="P651">
            <v>0</v>
          </cell>
          <cell r="Q651">
            <v>295</v>
          </cell>
          <cell r="R651">
            <v>0</v>
          </cell>
          <cell r="S651">
            <v>0</v>
          </cell>
          <cell r="T651">
            <v>0</v>
          </cell>
          <cell r="U651" t="str">
            <v>Rajatised</v>
          </cell>
          <cell r="W651">
            <v>0</v>
          </cell>
          <cell r="X651">
            <v>0</v>
          </cell>
          <cell r="Y651">
            <v>0</v>
          </cell>
        </row>
        <row r="652">
          <cell r="M652">
            <v>10296</v>
          </cell>
          <cell r="N652">
            <v>215082</v>
          </cell>
          <cell r="O652">
            <v>40</v>
          </cell>
          <cell r="P652">
            <v>2007</v>
          </cell>
          <cell r="Q652">
            <v>296</v>
          </cell>
          <cell r="R652">
            <v>296</v>
          </cell>
          <cell r="S652">
            <v>10296</v>
          </cell>
          <cell r="T652" t="str">
            <v>Rajatised</v>
          </cell>
          <cell r="U652" t="str">
            <v>Rajatised</v>
          </cell>
          <cell r="W652">
            <v>0</v>
          </cell>
          <cell r="X652" t="str">
            <v>Hooned ja rajatised</v>
          </cell>
          <cell r="Y652" t="str">
            <v>Rajatised2007</v>
          </cell>
        </row>
        <row r="653">
          <cell r="M653">
            <v>0</v>
          </cell>
          <cell r="O653">
            <v>0</v>
          </cell>
          <cell r="P653">
            <v>0</v>
          </cell>
          <cell r="Q653">
            <v>296</v>
          </cell>
          <cell r="R653">
            <v>0</v>
          </cell>
          <cell r="S653">
            <v>0</v>
          </cell>
          <cell r="T653">
            <v>0</v>
          </cell>
          <cell r="U653" t="str">
            <v>Rajatised</v>
          </cell>
          <cell r="W653">
            <v>0</v>
          </cell>
          <cell r="X653">
            <v>0</v>
          </cell>
          <cell r="Y653">
            <v>0</v>
          </cell>
        </row>
        <row r="654">
          <cell r="M654">
            <v>0</v>
          </cell>
          <cell r="O654">
            <v>0</v>
          </cell>
          <cell r="P654">
            <v>0</v>
          </cell>
          <cell r="Q654">
            <v>296</v>
          </cell>
          <cell r="R654">
            <v>0</v>
          </cell>
          <cell r="S654">
            <v>0</v>
          </cell>
          <cell r="T654">
            <v>0</v>
          </cell>
          <cell r="U654" t="str">
            <v>Rajatised</v>
          </cell>
          <cell r="W654">
            <v>0</v>
          </cell>
          <cell r="X654">
            <v>0</v>
          </cell>
          <cell r="Y654">
            <v>0</v>
          </cell>
        </row>
        <row r="655">
          <cell r="M655">
            <v>10297</v>
          </cell>
          <cell r="N655">
            <v>56459</v>
          </cell>
          <cell r="O655">
            <v>40</v>
          </cell>
          <cell r="P655">
            <v>2006</v>
          </cell>
          <cell r="Q655">
            <v>297</v>
          </cell>
          <cell r="R655">
            <v>297</v>
          </cell>
          <cell r="S655">
            <v>10297</v>
          </cell>
          <cell r="T655" t="str">
            <v>Rajatised</v>
          </cell>
          <cell r="U655" t="str">
            <v>Rajatised</v>
          </cell>
          <cell r="W655" t="str">
            <v>Kanal. trass Puiestee tn.</v>
          </cell>
          <cell r="X655" t="str">
            <v>Hooned ja rajatised</v>
          </cell>
          <cell r="Y655" t="str">
            <v>Rajatised2006</v>
          </cell>
        </row>
        <row r="656">
          <cell r="M656">
            <v>0</v>
          </cell>
          <cell r="O656">
            <v>0</v>
          </cell>
          <cell r="P656">
            <v>0</v>
          </cell>
          <cell r="Q656">
            <v>297</v>
          </cell>
          <cell r="R656">
            <v>0</v>
          </cell>
          <cell r="S656">
            <v>0</v>
          </cell>
          <cell r="T656">
            <v>0</v>
          </cell>
          <cell r="U656" t="str">
            <v>Rajatised</v>
          </cell>
          <cell r="W656">
            <v>0</v>
          </cell>
          <cell r="X656">
            <v>0</v>
          </cell>
          <cell r="Y656">
            <v>0</v>
          </cell>
        </row>
        <row r="657">
          <cell r="M657">
            <v>10298</v>
          </cell>
          <cell r="N657">
            <v>1200355</v>
          </cell>
          <cell r="O657">
            <v>40</v>
          </cell>
          <cell r="P657">
            <v>2006</v>
          </cell>
          <cell r="Q657">
            <v>298</v>
          </cell>
          <cell r="R657">
            <v>298</v>
          </cell>
          <cell r="S657">
            <v>10298</v>
          </cell>
          <cell r="T657" t="str">
            <v>Rajatised</v>
          </cell>
          <cell r="U657" t="str">
            <v>Rajatised</v>
          </cell>
          <cell r="W657" t="str">
            <v>Sadevee trass Puiestee tn.</v>
          </cell>
          <cell r="X657" t="str">
            <v>Hooned ja rajatised</v>
          </cell>
          <cell r="Y657" t="str">
            <v>Rajatised2006</v>
          </cell>
        </row>
        <row r="658">
          <cell r="M658">
            <v>0</v>
          </cell>
          <cell r="O658">
            <v>0</v>
          </cell>
          <cell r="P658">
            <v>0</v>
          </cell>
          <cell r="Q658">
            <v>298</v>
          </cell>
          <cell r="R658">
            <v>0</v>
          </cell>
          <cell r="S658">
            <v>0</v>
          </cell>
          <cell r="T658">
            <v>0</v>
          </cell>
          <cell r="U658" t="str">
            <v>Rajatised</v>
          </cell>
          <cell r="W658">
            <v>0</v>
          </cell>
          <cell r="X658">
            <v>0</v>
          </cell>
          <cell r="Y658">
            <v>0</v>
          </cell>
        </row>
        <row r="659">
          <cell r="M659">
            <v>10299</v>
          </cell>
          <cell r="N659">
            <v>530829</v>
          </cell>
          <cell r="O659">
            <v>40</v>
          </cell>
          <cell r="P659">
            <v>2006</v>
          </cell>
          <cell r="Q659">
            <v>299</v>
          </cell>
          <cell r="R659">
            <v>299</v>
          </cell>
          <cell r="S659">
            <v>10299</v>
          </cell>
          <cell r="T659" t="str">
            <v>Rajatised</v>
          </cell>
          <cell r="U659" t="str">
            <v>Rajatised</v>
          </cell>
          <cell r="W659" t="str">
            <v>Veetrass Aia tn.</v>
          </cell>
          <cell r="X659" t="str">
            <v>Hooned ja rajatised</v>
          </cell>
          <cell r="Y659" t="str">
            <v>Rajatised2006</v>
          </cell>
        </row>
        <row r="660">
          <cell r="M660">
            <v>0</v>
          </cell>
          <cell r="O660">
            <v>0</v>
          </cell>
          <cell r="P660">
            <v>0</v>
          </cell>
          <cell r="Q660">
            <v>299</v>
          </cell>
          <cell r="R660">
            <v>0</v>
          </cell>
          <cell r="S660">
            <v>0</v>
          </cell>
          <cell r="T660">
            <v>0</v>
          </cell>
          <cell r="U660" t="str">
            <v>Rajatised</v>
          </cell>
          <cell r="W660">
            <v>0</v>
          </cell>
          <cell r="X660">
            <v>0</v>
          </cell>
          <cell r="Y660">
            <v>0</v>
          </cell>
        </row>
        <row r="661">
          <cell r="M661">
            <v>10300</v>
          </cell>
          <cell r="N661">
            <v>83515</v>
          </cell>
          <cell r="O661">
            <v>40</v>
          </cell>
          <cell r="P661">
            <v>2007</v>
          </cell>
          <cell r="Q661">
            <v>300</v>
          </cell>
          <cell r="R661">
            <v>300</v>
          </cell>
          <cell r="S661">
            <v>10300</v>
          </cell>
          <cell r="T661" t="str">
            <v>Rajatised</v>
          </cell>
          <cell r="U661" t="str">
            <v>Rajatised</v>
          </cell>
          <cell r="W661">
            <v>0</v>
          </cell>
          <cell r="X661" t="str">
            <v>Hooned ja rajatised</v>
          </cell>
          <cell r="Y661" t="str">
            <v>Rajatised2007</v>
          </cell>
        </row>
        <row r="662">
          <cell r="M662">
            <v>0</v>
          </cell>
          <cell r="O662">
            <v>0</v>
          </cell>
          <cell r="P662">
            <v>0</v>
          </cell>
          <cell r="Q662">
            <v>300</v>
          </cell>
          <cell r="R662">
            <v>0</v>
          </cell>
          <cell r="S662">
            <v>0</v>
          </cell>
          <cell r="T662">
            <v>0</v>
          </cell>
          <cell r="U662" t="str">
            <v>Rajatised</v>
          </cell>
          <cell r="W662">
            <v>0</v>
          </cell>
          <cell r="X662">
            <v>0</v>
          </cell>
          <cell r="Y662">
            <v>0</v>
          </cell>
        </row>
        <row r="663">
          <cell r="M663">
            <v>0</v>
          </cell>
          <cell r="O663">
            <v>0</v>
          </cell>
          <cell r="P663">
            <v>0</v>
          </cell>
          <cell r="Q663">
            <v>300</v>
          </cell>
          <cell r="R663">
            <v>0</v>
          </cell>
          <cell r="S663">
            <v>0</v>
          </cell>
          <cell r="T663">
            <v>0</v>
          </cell>
          <cell r="U663" t="str">
            <v>Rajatised</v>
          </cell>
          <cell r="W663">
            <v>0</v>
          </cell>
          <cell r="X663">
            <v>0</v>
          </cell>
          <cell r="Y663">
            <v>0</v>
          </cell>
        </row>
        <row r="664">
          <cell r="M664">
            <v>10301</v>
          </cell>
          <cell r="N664">
            <v>10960</v>
          </cell>
          <cell r="O664">
            <v>40</v>
          </cell>
          <cell r="P664">
            <v>2006</v>
          </cell>
          <cell r="Q664">
            <v>301</v>
          </cell>
          <cell r="R664">
            <v>301</v>
          </cell>
          <cell r="S664">
            <v>10301</v>
          </cell>
          <cell r="T664" t="str">
            <v>Rajatised</v>
          </cell>
          <cell r="U664" t="str">
            <v>Rajatised</v>
          </cell>
          <cell r="W664" t="str">
            <v>Kanal. trass Aia tn.</v>
          </cell>
          <cell r="X664" t="str">
            <v>Hooned ja rajatised</v>
          </cell>
          <cell r="Y664" t="str">
            <v>Rajatised2006</v>
          </cell>
        </row>
        <row r="665">
          <cell r="M665">
            <v>0</v>
          </cell>
          <cell r="O665">
            <v>0</v>
          </cell>
          <cell r="P665">
            <v>0</v>
          </cell>
          <cell r="Q665">
            <v>301</v>
          </cell>
          <cell r="R665">
            <v>0</v>
          </cell>
          <cell r="S665">
            <v>0</v>
          </cell>
          <cell r="T665">
            <v>0</v>
          </cell>
          <cell r="U665" t="str">
            <v>Rajatised</v>
          </cell>
          <cell r="W665">
            <v>0</v>
          </cell>
          <cell r="X665">
            <v>0</v>
          </cell>
          <cell r="Y665">
            <v>0</v>
          </cell>
        </row>
        <row r="666">
          <cell r="M666">
            <v>10302</v>
          </cell>
          <cell r="N666">
            <v>83515</v>
          </cell>
          <cell r="O666">
            <v>40</v>
          </cell>
          <cell r="P666">
            <v>2007</v>
          </cell>
          <cell r="Q666">
            <v>302</v>
          </cell>
          <cell r="R666">
            <v>302</v>
          </cell>
          <cell r="S666">
            <v>10302</v>
          </cell>
          <cell r="T666" t="str">
            <v>Rajatised</v>
          </cell>
          <cell r="U666" t="str">
            <v>Rajatised</v>
          </cell>
          <cell r="W666">
            <v>0</v>
          </cell>
          <cell r="X666" t="str">
            <v>Hooned ja rajatised</v>
          </cell>
          <cell r="Y666" t="str">
            <v>Rajatised2007</v>
          </cell>
        </row>
        <row r="667">
          <cell r="M667">
            <v>0</v>
          </cell>
          <cell r="O667">
            <v>0</v>
          </cell>
          <cell r="P667">
            <v>0</v>
          </cell>
          <cell r="Q667">
            <v>302</v>
          </cell>
          <cell r="R667">
            <v>0</v>
          </cell>
          <cell r="S667">
            <v>0</v>
          </cell>
          <cell r="T667">
            <v>0</v>
          </cell>
          <cell r="U667" t="str">
            <v>Rajatised</v>
          </cell>
          <cell r="W667">
            <v>0</v>
          </cell>
          <cell r="X667">
            <v>0</v>
          </cell>
          <cell r="Y667">
            <v>0</v>
          </cell>
        </row>
        <row r="668">
          <cell r="M668">
            <v>0</v>
          </cell>
          <cell r="O668">
            <v>0</v>
          </cell>
          <cell r="P668">
            <v>0</v>
          </cell>
          <cell r="Q668">
            <v>302</v>
          </cell>
          <cell r="R668">
            <v>0</v>
          </cell>
          <cell r="S668">
            <v>0</v>
          </cell>
          <cell r="T668">
            <v>0</v>
          </cell>
          <cell r="U668" t="str">
            <v>Rajatised</v>
          </cell>
          <cell r="W668">
            <v>0</v>
          </cell>
          <cell r="X668">
            <v>0</v>
          </cell>
          <cell r="Y668">
            <v>0</v>
          </cell>
        </row>
        <row r="669">
          <cell r="M669">
            <v>10303</v>
          </cell>
          <cell r="N669">
            <v>555049</v>
          </cell>
          <cell r="O669">
            <v>40</v>
          </cell>
          <cell r="P669">
            <v>2006</v>
          </cell>
          <cell r="Q669">
            <v>303</v>
          </cell>
          <cell r="R669">
            <v>303</v>
          </cell>
          <cell r="S669">
            <v>10303</v>
          </cell>
          <cell r="T669" t="str">
            <v>Rajatised</v>
          </cell>
          <cell r="U669" t="str">
            <v>Rajatised</v>
          </cell>
          <cell r="W669" t="str">
            <v>Sadevee trass Aia tn.</v>
          </cell>
          <cell r="X669" t="str">
            <v>Hooned ja rajatised</v>
          </cell>
          <cell r="Y669" t="str">
            <v>Rajatised2006</v>
          </cell>
        </row>
        <row r="670">
          <cell r="M670">
            <v>0</v>
          </cell>
          <cell r="O670">
            <v>0</v>
          </cell>
          <cell r="P670">
            <v>0</v>
          </cell>
          <cell r="Q670">
            <v>303</v>
          </cell>
          <cell r="R670">
            <v>0</v>
          </cell>
          <cell r="S670">
            <v>0</v>
          </cell>
          <cell r="T670">
            <v>0</v>
          </cell>
          <cell r="U670" t="str">
            <v>Rajatised</v>
          </cell>
          <cell r="W670">
            <v>0</v>
          </cell>
          <cell r="X670">
            <v>0</v>
          </cell>
          <cell r="Y670">
            <v>0</v>
          </cell>
        </row>
        <row r="671">
          <cell r="M671">
            <v>10304</v>
          </cell>
          <cell r="N671">
            <v>1974742</v>
          </cell>
          <cell r="O671">
            <v>40</v>
          </cell>
          <cell r="P671">
            <v>2006</v>
          </cell>
          <cell r="Q671">
            <v>304</v>
          </cell>
          <cell r="R671">
            <v>304</v>
          </cell>
          <cell r="S671">
            <v>10304</v>
          </cell>
          <cell r="T671" t="str">
            <v>Rajatised</v>
          </cell>
          <cell r="U671" t="str">
            <v>Rajatised</v>
          </cell>
          <cell r="W671" t="str">
            <v>Veetrass Roosi tn.</v>
          </cell>
          <cell r="X671" t="str">
            <v>Hooned ja rajatised</v>
          </cell>
          <cell r="Y671" t="str">
            <v>Rajatised2006</v>
          </cell>
        </row>
        <row r="672">
          <cell r="M672">
            <v>0</v>
          </cell>
          <cell r="O672">
            <v>0</v>
          </cell>
          <cell r="P672">
            <v>0</v>
          </cell>
          <cell r="Q672">
            <v>304</v>
          </cell>
          <cell r="R672">
            <v>0</v>
          </cell>
          <cell r="S672">
            <v>0</v>
          </cell>
          <cell r="T672">
            <v>0</v>
          </cell>
          <cell r="U672" t="str">
            <v>Rajatised</v>
          </cell>
          <cell r="W672">
            <v>0</v>
          </cell>
          <cell r="X672">
            <v>0</v>
          </cell>
          <cell r="Y672">
            <v>0</v>
          </cell>
        </row>
        <row r="673">
          <cell r="M673">
            <v>10305</v>
          </cell>
          <cell r="N673">
            <v>1948871</v>
          </cell>
          <cell r="O673">
            <v>40</v>
          </cell>
          <cell r="P673">
            <v>2006</v>
          </cell>
          <cell r="Q673">
            <v>305</v>
          </cell>
          <cell r="R673">
            <v>305</v>
          </cell>
          <cell r="S673">
            <v>10305</v>
          </cell>
          <cell r="T673" t="str">
            <v>Rajatised</v>
          </cell>
          <cell r="U673" t="str">
            <v>Rajatised</v>
          </cell>
          <cell r="W673" t="str">
            <v>Kanal. trass Roosi tn.</v>
          </cell>
          <cell r="X673" t="str">
            <v>Hooned ja rajatised</v>
          </cell>
          <cell r="Y673" t="str">
            <v>Rajatised2006</v>
          </cell>
        </row>
        <row r="674">
          <cell r="M674">
            <v>0</v>
          </cell>
          <cell r="O674">
            <v>0</v>
          </cell>
          <cell r="P674">
            <v>0</v>
          </cell>
          <cell r="Q674">
            <v>305</v>
          </cell>
          <cell r="R674">
            <v>0</v>
          </cell>
          <cell r="S674">
            <v>0</v>
          </cell>
          <cell r="T674">
            <v>0</v>
          </cell>
          <cell r="U674" t="str">
            <v>Rajatised</v>
          </cell>
          <cell r="W674">
            <v>0</v>
          </cell>
          <cell r="X674">
            <v>0</v>
          </cell>
          <cell r="Y674">
            <v>0</v>
          </cell>
        </row>
        <row r="675">
          <cell r="M675">
            <v>10306</v>
          </cell>
          <cell r="N675">
            <v>384696</v>
          </cell>
          <cell r="O675">
            <v>40</v>
          </cell>
          <cell r="P675">
            <v>2006</v>
          </cell>
          <cell r="Q675">
            <v>306</v>
          </cell>
          <cell r="R675">
            <v>306</v>
          </cell>
          <cell r="S675">
            <v>10306</v>
          </cell>
          <cell r="T675" t="str">
            <v>Rajatised</v>
          </cell>
          <cell r="U675" t="str">
            <v>Rajatised</v>
          </cell>
          <cell r="W675" t="str">
            <v>Veetrass Karja tn.</v>
          </cell>
          <cell r="X675" t="str">
            <v>Hooned ja rajatised</v>
          </cell>
          <cell r="Y675" t="str">
            <v>Rajatised2006</v>
          </cell>
        </row>
        <row r="676">
          <cell r="M676">
            <v>0</v>
          </cell>
          <cell r="O676">
            <v>0</v>
          </cell>
          <cell r="P676">
            <v>0</v>
          </cell>
          <cell r="Q676">
            <v>306</v>
          </cell>
          <cell r="R676">
            <v>0</v>
          </cell>
          <cell r="S676">
            <v>0</v>
          </cell>
          <cell r="T676">
            <v>0</v>
          </cell>
          <cell r="U676" t="str">
            <v>Rajatised</v>
          </cell>
          <cell r="W676">
            <v>0</v>
          </cell>
          <cell r="X676">
            <v>0</v>
          </cell>
          <cell r="Y676">
            <v>0</v>
          </cell>
        </row>
        <row r="677">
          <cell r="M677">
            <v>10307</v>
          </cell>
          <cell r="N677">
            <v>387095</v>
          </cell>
          <cell r="O677">
            <v>40</v>
          </cell>
          <cell r="P677">
            <v>2006</v>
          </cell>
          <cell r="Q677">
            <v>307</v>
          </cell>
          <cell r="R677">
            <v>307</v>
          </cell>
          <cell r="S677">
            <v>10307</v>
          </cell>
          <cell r="T677" t="str">
            <v>Rajatised</v>
          </cell>
          <cell r="U677" t="str">
            <v>Rajatised</v>
          </cell>
          <cell r="W677" t="str">
            <v>Kanal. trass Karja tn.</v>
          </cell>
          <cell r="X677" t="str">
            <v>Hooned ja rajatised</v>
          </cell>
          <cell r="Y677" t="str">
            <v>Rajatised2006</v>
          </cell>
        </row>
        <row r="678">
          <cell r="M678">
            <v>0</v>
          </cell>
          <cell r="O678">
            <v>0</v>
          </cell>
          <cell r="P678">
            <v>0</v>
          </cell>
          <cell r="Q678">
            <v>307</v>
          </cell>
          <cell r="R678">
            <v>0</v>
          </cell>
          <cell r="S678">
            <v>0</v>
          </cell>
          <cell r="T678">
            <v>0</v>
          </cell>
          <cell r="U678" t="str">
            <v>Rajatised</v>
          </cell>
          <cell r="W678">
            <v>0</v>
          </cell>
          <cell r="X678">
            <v>0</v>
          </cell>
          <cell r="Y678">
            <v>0</v>
          </cell>
        </row>
        <row r="679">
          <cell r="M679">
            <v>10308</v>
          </cell>
          <cell r="N679">
            <v>758472</v>
          </cell>
          <cell r="O679">
            <v>40</v>
          </cell>
          <cell r="P679">
            <v>2006</v>
          </cell>
          <cell r="Q679">
            <v>308</v>
          </cell>
          <cell r="R679">
            <v>308</v>
          </cell>
          <cell r="S679">
            <v>10308</v>
          </cell>
          <cell r="T679" t="str">
            <v>Rajatised</v>
          </cell>
          <cell r="U679" t="str">
            <v>Rajatised</v>
          </cell>
          <cell r="W679" t="str">
            <v>Veetrass Roheline tn.</v>
          </cell>
          <cell r="X679" t="str">
            <v>Hooned ja rajatised</v>
          </cell>
          <cell r="Y679" t="str">
            <v>Rajatised2006</v>
          </cell>
        </row>
        <row r="680">
          <cell r="M680">
            <v>0</v>
          </cell>
          <cell r="O680">
            <v>0</v>
          </cell>
          <cell r="P680">
            <v>0</v>
          </cell>
          <cell r="Q680">
            <v>308</v>
          </cell>
          <cell r="R680">
            <v>0</v>
          </cell>
          <cell r="S680">
            <v>0</v>
          </cell>
          <cell r="T680">
            <v>0</v>
          </cell>
          <cell r="U680" t="str">
            <v>Rajatised</v>
          </cell>
          <cell r="W680">
            <v>0</v>
          </cell>
          <cell r="X680">
            <v>0</v>
          </cell>
          <cell r="Y680">
            <v>0</v>
          </cell>
        </row>
        <row r="681">
          <cell r="M681">
            <v>10309</v>
          </cell>
          <cell r="N681">
            <v>101546</v>
          </cell>
          <cell r="O681">
            <v>40</v>
          </cell>
          <cell r="P681">
            <v>2007</v>
          </cell>
          <cell r="Q681">
            <v>309</v>
          </cell>
          <cell r="R681">
            <v>309</v>
          </cell>
          <cell r="S681">
            <v>10309</v>
          </cell>
          <cell r="T681" t="str">
            <v>Rajatised</v>
          </cell>
          <cell r="U681" t="str">
            <v>Rajatised</v>
          </cell>
          <cell r="W681">
            <v>0</v>
          </cell>
          <cell r="X681" t="str">
            <v>Hooned ja rajatised</v>
          </cell>
          <cell r="Y681" t="str">
            <v>Rajatised2007</v>
          </cell>
        </row>
        <row r="682">
          <cell r="M682">
            <v>0</v>
          </cell>
          <cell r="O682">
            <v>0</v>
          </cell>
          <cell r="P682">
            <v>0</v>
          </cell>
          <cell r="Q682">
            <v>309</v>
          </cell>
          <cell r="R682">
            <v>0</v>
          </cell>
          <cell r="S682">
            <v>0</v>
          </cell>
          <cell r="T682">
            <v>0</v>
          </cell>
          <cell r="U682" t="str">
            <v>Rajatised</v>
          </cell>
          <cell r="W682">
            <v>0</v>
          </cell>
          <cell r="X682">
            <v>0</v>
          </cell>
          <cell r="Y682">
            <v>0</v>
          </cell>
        </row>
        <row r="683">
          <cell r="M683">
            <v>0</v>
          </cell>
          <cell r="O683">
            <v>0</v>
          </cell>
          <cell r="P683">
            <v>0</v>
          </cell>
          <cell r="Q683">
            <v>309</v>
          </cell>
          <cell r="R683">
            <v>0</v>
          </cell>
          <cell r="S683">
            <v>0</v>
          </cell>
          <cell r="T683">
            <v>0</v>
          </cell>
          <cell r="U683" t="str">
            <v>Rajatised</v>
          </cell>
          <cell r="W683">
            <v>0</v>
          </cell>
          <cell r="X683">
            <v>0</v>
          </cell>
          <cell r="Y683">
            <v>0</v>
          </cell>
        </row>
        <row r="684">
          <cell r="M684">
            <v>10310</v>
          </cell>
          <cell r="N684">
            <v>746364</v>
          </cell>
          <cell r="O684">
            <v>40</v>
          </cell>
          <cell r="P684">
            <v>2006</v>
          </cell>
          <cell r="Q684">
            <v>310</v>
          </cell>
          <cell r="R684">
            <v>310</v>
          </cell>
          <cell r="S684">
            <v>10310</v>
          </cell>
          <cell r="T684" t="str">
            <v>Rajatised</v>
          </cell>
          <cell r="U684" t="str">
            <v>Rajatised</v>
          </cell>
          <cell r="W684" t="str">
            <v>Kanal. trass Roheline tn.</v>
          </cell>
          <cell r="X684" t="str">
            <v>Hooned ja rajatised</v>
          </cell>
          <cell r="Y684" t="str">
            <v>Rajatised2006</v>
          </cell>
        </row>
        <row r="685">
          <cell r="M685">
            <v>0</v>
          </cell>
          <cell r="O685">
            <v>0</v>
          </cell>
          <cell r="P685">
            <v>0</v>
          </cell>
          <cell r="Q685">
            <v>310</v>
          </cell>
          <cell r="R685">
            <v>0</v>
          </cell>
          <cell r="S685">
            <v>0</v>
          </cell>
          <cell r="T685">
            <v>0</v>
          </cell>
          <cell r="U685" t="str">
            <v>Rajatised</v>
          </cell>
          <cell r="W685">
            <v>0</v>
          </cell>
          <cell r="X685">
            <v>0</v>
          </cell>
          <cell r="Y685">
            <v>0</v>
          </cell>
        </row>
        <row r="686">
          <cell r="M686">
            <v>10311</v>
          </cell>
          <cell r="N686">
            <v>101546</v>
          </cell>
          <cell r="O686">
            <v>40</v>
          </cell>
          <cell r="P686">
            <v>2007</v>
          </cell>
          <cell r="Q686">
            <v>311</v>
          </cell>
          <cell r="R686">
            <v>311</v>
          </cell>
          <cell r="S686">
            <v>10311</v>
          </cell>
          <cell r="T686" t="str">
            <v>Rajatised</v>
          </cell>
          <cell r="U686" t="str">
            <v>Rajatised</v>
          </cell>
          <cell r="W686">
            <v>0</v>
          </cell>
          <cell r="X686" t="str">
            <v>Hooned ja rajatised</v>
          </cell>
          <cell r="Y686" t="str">
            <v>Rajatised2007</v>
          </cell>
        </row>
        <row r="687">
          <cell r="M687">
            <v>0</v>
          </cell>
          <cell r="O687">
            <v>0</v>
          </cell>
          <cell r="P687">
            <v>0</v>
          </cell>
          <cell r="Q687">
            <v>311</v>
          </cell>
          <cell r="R687">
            <v>0</v>
          </cell>
          <cell r="S687">
            <v>0</v>
          </cell>
          <cell r="T687">
            <v>0</v>
          </cell>
          <cell r="U687" t="str">
            <v>Rajatised</v>
          </cell>
          <cell r="W687">
            <v>0</v>
          </cell>
          <cell r="X687">
            <v>0</v>
          </cell>
          <cell r="Y687">
            <v>0</v>
          </cell>
        </row>
        <row r="688">
          <cell r="M688">
            <v>0</v>
          </cell>
          <cell r="O688">
            <v>0</v>
          </cell>
          <cell r="P688">
            <v>0</v>
          </cell>
          <cell r="Q688">
            <v>311</v>
          </cell>
          <cell r="R688">
            <v>0</v>
          </cell>
          <cell r="S688">
            <v>0</v>
          </cell>
          <cell r="T688">
            <v>0</v>
          </cell>
          <cell r="U688" t="str">
            <v>Rajatised</v>
          </cell>
          <cell r="W688">
            <v>0</v>
          </cell>
          <cell r="X688">
            <v>0</v>
          </cell>
          <cell r="Y688">
            <v>0</v>
          </cell>
        </row>
        <row r="689">
          <cell r="M689">
            <v>10312</v>
          </cell>
          <cell r="N689">
            <v>219952</v>
          </cell>
          <cell r="O689">
            <v>40</v>
          </cell>
          <cell r="P689">
            <v>2006</v>
          </cell>
          <cell r="Q689">
            <v>312</v>
          </cell>
          <cell r="R689">
            <v>312</v>
          </cell>
          <cell r="S689">
            <v>10312</v>
          </cell>
          <cell r="T689" t="str">
            <v>Rajatised</v>
          </cell>
          <cell r="U689" t="str">
            <v>Rajatised</v>
          </cell>
          <cell r="W689" t="str">
            <v>Reovee pumpla Roheline tn. kanal.</v>
          </cell>
          <cell r="X689" t="str">
            <v>Hooned ja rajatised</v>
          </cell>
          <cell r="Y689" t="str">
            <v>Rajatised2006</v>
          </cell>
        </row>
        <row r="690">
          <cell r="M690">
            <v>0</v>
          </cell>
          <cell r="O690">
            <v>0</v>
          </cell>
          <cell r="P690">
            <v>0</v>
          </cell>
          <cell r="Q690">
            <v>312</v>
          </cell>
          <cell r="R690">
            <v>0</v>
          </cell>
          <cell r="S690">
            <v>0</v>
          </cell>
          <cell r="T690">
            <v>0</v>
          </cell>
          <cell r="U690" t="str">
            <v>Rajatised</v>
          </cell>
          <cell r="W690">
            <v>0</v>
          </cell>
          <cell r="X690">
            <v>0</v>
          </cell>
          <cell r="Y690">
            <v>0</v>
          </cell>
        </row>
        <row r="691">
          <cell r="M691">
            <v>10313</v>
          </cell>
          <cell r="N691">
            <v>976592</v>
          </cell>
          <cell r="O691">
            <v>40</v>
          </cell>
          <cell r="P691">
            <v>2006</v>
          </cell>
          <cell r="Q691">
            <v>313</v>
          </cell>
          <cell r="R691">
            <v>313</v>
          </cell>
          <cell r="S691">
            <v>10313</v>
          </cell>
          <cell r="T691" t="str">
            <v>Rajatised</v>
          </cell>
          <cell r="U691" t="str">
            <v>Rajatised</v>
          </cell>
          <cell r="W691" t="str">
            <v>Veetrass Kase tn.</v>
          </cell>
          <cell r="X691" t="str">
            <v>Hooned ja rajatised</v>
          </cell>
          <cell r="Y691" t="str">
            <v>Rajatised2006</v>
          </cell>
        </row>
        <row r="692">
          <cell r="M692">
            <v>0</v>
          </cell>
          <cell r="O692">
            <v>0</v>
          </cell>
          <cell r="P692">
            <v>0</v>
          </cell>
          <cell r="Q692">
            <v>313</v>
          </cell>
          <cell r="R692">
            <v>0</v>
          </cell>
          <cell r="S692">
            <v>0</v>
          </cell>
          <cell r="T692">
            <v>0</v>
          </cell>
          <cell r="U692" t="str">
            <v>Rajatised</v>
          </cell>
          <cell r="W692">
            <v>0</v>
          </cell>
          <cell r="X692">
            <v>0</v>
          </cell>
          <cell r="Y692">
            <v>0</v>
          </cell>
        </row>
        <row r="693">
          <cell r="M693">
            <v>10314</v>
          </cell>
          <cell r="N693">
            <v>1184340</v>
          </cell>
          <cell r="O693">
            <v>40</v>
          </cell>
          <cell r="P693">
            <v>2006</v>
          </cell>
          <cell r="Q693">
            <v>314</v>
          </cell>
          <cell r="R693">
            <v>314</v>
          </cell>
          <cell r="S693">
            <v>10314</v>
          </cell>
          <cell r="T693" t="str">
            <v>Rajatised</v>
          </cell>
          <cell r="U693" t="str">
            <v>Rajatised</v>
          </cell>
          <cell r="W693" t="str">
            <v>Kanal. trass Kase tn.</v>
          </cell>
          <cell r="X693" t="str">
            <v>Hooned ja rajatised</v>
          </cell>
          <cell r="Y693" t="str">
            <v>Rajatised2006</v>
          </cell>
        </row>
        <row r="694">
          <cell r="M694">
            <v>0</v>
          </cell>
          <cell r="O694">
            <v>0</v>
          </cell>
          <cell r="P694">
            <v>0</v>
          </cell>
          <cell r="Q694">
            <v>314</v>
          </cell>
          <cell r="R694">
            <v>0</v>
          </cell>
          <cell r="S694">
            <v>0</v>
          </cell>
          <cell r="T694">
            <v>0</v>
          </cell>
          <cell r="U694" t="str">
            <v>Rajatised</v>
          </cell>
          <cell r="W694">
            <v>0</v>
          </cell>
          <cell r="X694">
            <v>0</v>
          </cell>
          <cell r="Y694">
            <v>0</v>
          </cell>
        </row>
        <row r="695">
          <cell r="M695">
            <v>10315</v>
          </cell>
          <cell r="N695">
            <v>217385</v>
          </cell>
          <cell r="O695">
            <v>40</v>
          </cell>
          <cell r="P695">
            <v>2006</v>
          </cell>
          <cell r="Q695">
            <v>315</v>
          </cell>
          <cell r="R695">
            <v>315</v>
          </cell>
          <cell r="S695">
            <v>10315</v>
          </cell>
          <cell r="T695" t="str">
            <v>Rajatised</v>
          </cell>
          <cell r="U695" t="str">
            <v>Rajatised</v>
          </cell>
          <cell r="W695" t="str">
            <v>Sadevee trass Kase tn.</v>
          </cell>
          <cell r="X695" t="str">
            <v>Hooned ja rajatised</v>
          </cell>
          <cell r="Y695" t="str">
            <v>Rajatised2006</v>
          </cell>
        </row>
        <row r="696">
          <cell r="M696">
            <v>0</v>
          </cell>
          <cell r="O696">
            <v>0</v>
          </cell>
          <cell r="P696">
            <v>0</v>
          </cell>
          <cell r="Q696">
            <v>315</v>
          </cell>
          <cell r="R696">
            <v>0</v>
          </cell>
          <cell r="S696">
            <v>0</v>
          </cell>
          <cell r="T696">
            <v>0</v>
          </cell>
          <cell r="U696" t="str">
            <v>Rajatised</v>
          </cell>
          <cell r="W696">
            <v>0</v>
          </cell>
          <cell r="X696">
            <v>0</v>
          </cell>
          <cell r="Y696">
            <v>0</v>
          </cell>
        </row>
        <row r="697">
          <cell r="M697">
            <v>10316</v>
          </cell>
          <cell r="N697">
            <v>113869</v>
          </cell>
          <cell r="O697">
            <v>40</v>
          </cell>
          <cell r="P697">
            <v>2006</v>
          </cell>
          <cell r="Q697">
            <v>316</v>
          </cell>
          <cell r="R697">
            <v>316</v>
          </cell>
          <cell r="S697">
            <v>10316</v>
          </cell>
          <cell r="T697" t="str">
            <v>Rajatised</v>
          </cell>
          <cell r="U697" t="str">
            <v>Rajatised</v>
          </cell>
          <cell r="W697" t="str">
            <v>Veetrass Haava tn.</v>
          </cell>
          <cell r="X697" t="str">
            <v>Hooned ja rajatised</v>
          </cell>
          <cell r="Y697" t="str">
            <v>Rajatised2006</v>
          </cell>
        </row>
        <row r="698">
          <cell r="M698">
            <v>0</v>
          </cell>
          <cell r="O698">
            <v>0</v>
          </cell>
          <cell r="P698">
            <v>0</v>
          </cell>
          <cell r="Q698">
            <v>316</v>
          </cell>
          <cell r="R698">
            <v>0</v>
          </cell>
          <cell r="S698">
            <v>0</v>
          </cell>
          <cell r="T698">
            <v>0</v>
          </cell>
          <cell r="U698" t="str">
            <v>Rajatised</v>
          </cell>
          <cell r="W698">
            <v>0</v>
          </cell>
          <cell r="X698">
            <v>0</v>
          </cell>
          <cell r="Y698">
            <v>0</v>
          </cell>
        </row>
        <row r="699">
          <cell r="M699">
            <v>10317</v>
          </cell>
          <cell r="N699">
            <v>153691</v>
          </cell>
          <cell r="O699">
            <v>40</v>
          </cell>
          <cell r="P699">
            <v>2006</v>
          </cell>
          <cell r="Q699">
            <v>317</v>
          </cell>
          <cell r="R699">
            <v>317</v>
          </cell>
          <cell r="S699">
            <v>10317</v>
          </cell>
          <cell r="T699" t="str">
            <v>Rajatised</v>
          </cell>
          <cell r="U699" t="str">
            <v>Rajatised</v>
          </cell>
          <cell r="W699" t="str">
            <v>Kanal. trass Haava tn.</v>
          </cell>
          <cell r="X699" t="str">
            <v>Hooned ja rajatised</v>
          </cell>
          <cell r="Y699" t="str">
            <v>Rajatised2006</v>
          </cell>
        </row>
        <row r="700">
          <cell r="M700">
            <v>0</v>
          </cell>
          <cell r="O700">
            <v>0</v>
          </cell>
          <cell r="P700">
            <v>0</v>
          </cell>
          <cell r="Q700">
            <v>317</v>
          </cell>
          <cell r="R700">
            <v>0</v>
          </cell>
          <cell r="S700">
            <v>0</v>
          </cell>
          <cell r="T700">
            <v>0</v>
          </cell>
          <cell r="U700" t="str">
            <v>Rajatised</v>
          </cell>
          <cell r="W700">
            <v>0</v>
          </cell>
          <cell r="X700">
            <v>0</v>
          </cell>
          <cell r="Y700">
            <v>0</v>
          </cell>
        </row>
        <row r="701">
          <cell r="M701">
            <v>10318</v>
          </cell>
          <cell r="N701">
            <v>520843</v>
          </cell>
          <cell r="O701">
            <v>40</v>
          </cell>
          <cell r="P701">
            <v>2006</v>
          </cell>
          <cell r="Q701">
            <v>318</v>
          </cell>
          <cell r="R701">
            <v>318</v>
          </cell>
          <cell r="S701">
            <v>10318</v>
          </cell>
          <cell r="T701" t="str">
            <v>Rajatised</v>
          </cell>
          <cell r="U701" t="str">
            <v>Rajatised</v>
          </cell>
          <cell r="W701" t="str">
            <v>Veetrass Aasa tn.</v>
          </cell>
          <cell r="X701" t="str">
            <v>Hooned ja rajatised</v>
          </cell>
          <cell r="Y701" t="str">
            <v>Rajatised2006</v>
          </cell>
        </row>
        <row r="702">
          <cell r="M702">
            <v>0</v>
          </cell>
          <cell r="O702">
            <v>0</v>
          </cell>
          <cell r="P702">
            <v>0</v>
          </cell>
          <cell r="Q702">
            <v>318</v>
          </cell>
          <cell r="R702">
            <v>0</v>
          </cell>
          <cell r="S702">
            <v>0</v>
          </cell>
          <cell r="T702">
            <v>0</v>
          </cell>
          <cell r="U702" t="str">
            <v>Rajatised</v>
          </cell>
          <cell r="W702">
            <v>0</v>
          </cell>
          <cell r="X702">
            <v>0</v>
          </cell>
          <cell r="Y702">
            <v>0</v>
          </cell>
        </row>
        <row r="703">
          <cell r="M703">
            <v>10319</v>
          </cell>
          <cell r="N703">
            <v>540493</v>
          </cell>
          <cell r="O703">
            <v>40</v>
          </cell>
          <cell r="P703">
            <v>2006</v>
          </cell>
          <cell r="Q703">
            <v>319</v>
          </cell>
          <cell r="R703">
            <v>319</v>
          </cell>
          <cell r="S703">
            <v>10319</v>
          </cell>
          <cell r="T703" t="str">
            <v>Rajatised</v>
          </cell>
          <cell r="U703" t="str">
            <v>Rajatised</v>
          </cell>
          <cell r="W703" t="str">
            <v>Kanal. trass Aasa tn.</v>
          </cell>
          <cell r="X703" t="str">
            <v>Hooned ja rajatised</v>
          </cell>
          <cell r="Y703" t="str">
            <v>Rajatised2006</v>
          </cell>
        </row>
        <row r="704">
          <cell r="M704">
            <v>0</v>
          </cell>
          <cell r="O704">
            <v>0</v>
          </cell>
          <cell r="P704">
            <v>0</v>
          </cell>
          <cell r="Q704">
            <v>319</v>
          </cell>
          <cell r="R704">
            <v>0</v>
          </cell>
          <cell r="S704">
            <v>0</v>
          </cell>
          <cell r="T704">
            <v>0</v>
          </cell>
          <cell r="U704" t="str">
            <v>Rajatised</v>
          </cell>
          <cell r="W704">
            <v>0</v>
          </cell>
          <cell r="X704">
            <v>0</v>
          </cell>
          <cell r="Y704">
            <v>0</v>
          </cell>
        </row>
        <row r="705">
          <cell r="M705">
            <v>10320</v>
          </cell>
          <cell r="N705">
            <v>1284341</v>
          </cell>
          <cell r="O705">
            <v>40</v>
          </cell>
          <cell r="P705">
            <v>2006</v>
          </cell>
          <cell r="Q705">
            <v>320</v>
          </cell>
          <cell r="R705">
            <v>320</v>
          </cell>
          <cell r="S705">
            <v>10320</v>
          </cell>
          <cell r="T705" t="str">
            <v>Rajatised</v>
          </cell>
          <cell r="U705" t="str">
            <v>Rajatised</v>
          </cell>
          <cell r="W705" t="str">
            <v>Veetrass Oru tn.</v>
          </cell>
          <cell r="X705" t="str">
            <v>Hooned ja rajatised</v>
          </cell>
          <cell r="Y705" t="str">
            <v>Rajatised2006</v>
          </cell>
        </row>
        <row r="706">
          <cell r="M706">
            <v>0</v>
          </cell>
          <cell r="O706">
            <v>0</v>
          </cell>
          <cell r="P706">
            <v>0</v>
          </cell>
          <cell r="Q706">
            <v>320</v>
          </cell>
          <cell r="R706">
            <v>0</v>
          </cell>
          <cell r="S706">
            <v>0</v>
          </cell>
          <cell r="T706">
            <v>0</v>
          </cell>
          <cell r="U706" t="str">
            <v>Rajatised</v>
          </cell>
          <cell r="W706">
            <v>0</v>
          </cell>
          <cell r="X706">
            <v>0</v>
          </cell>
          <cell r="Y706">
            <v>0</v>
          </cell>
        </row>
        <row r="707">
          <cell r="M707">
            <v>10321</v>
          </cell>
          <cell r="N707">
            <v>574414</v>
          </cell>
          <cell r="O707">
            <v>40</v>
          </cell>
          <cell r="P707">
            <v>2007</v>
          </cell>
          <cell r="Q707">
            <v>321</v>
          </cell>
          <cell r="R707">
            <v>321</v>
          </cell>
          <cell r="S707">
            <v>10321</v>
          </cell>
          <cell r="T707" t="str">
            <v>Rajatised</v>
          </cell>
          <cell r="U707" t="str">
            <v>Rajatised</v>
          </cell>
          <cell r="W707">
            <v>0</v>
          </cell>
          <cell r="X707" t="str">
            <v>Hooned ja rajatised</v>
          </cell>
          <cell r="Y707" t="str">
            <v>Rajatised2007</v>
          </cell>
        </row>
        <row r="708">
          <cell r="M708">
            <v>0</v>
          </cell>
          <cell r="O708">
            <v>0</v>
          </cell>
          <cell r="P708">
            <v>0</v>
          </cell>
          <cell r="Q708">
            <v>321</v>
          </cell>
          <cell r="R708">
            <v>0</v>
          </cell>
          <cell r="S708">
            <v>0</v>
          </cell>
          <cell r="T708">
            <v>0</v>
          </cell>
          <cell r="U708" t="str">
            <v>Rajatised</v>
          </cell>
          <cell r="W708">
            <v>0</v>
          </cell>
          <cell r="X708">
            <v>0</v>
          </cell>
          <cell r="Y708">
            <v>0</v>
          </cell>
        </row>
        <row r="709">
          <cell r="M709">
            <v>0</v>
          </cell>
          <cell r="O709">
            <v>0</v>
          </cell>
          <cell r="P709">
            <v>0</v>
          </cell>
          <cell r="Q709">
            <v>321</v>
          </cell>
          <cell r="R709">
            <v>0</v>
          </cell>
          <cell r="S709">
            <v>0</v>
          </cell>
          <cell r="T709">
            <v>0</v>
          </cell>
          <cell r="U709" t="str">
            <v>Rajatised</v>
          </cell>
          <cell r="W709">
            <v>0</v>
          </cell>
          <cell r="X709">
            <v>0</v>
          </cell>
          <cell r="Y709">
            <v>0</v>
          </cell>
        </row>
        <row r="710">
          <cell r="M710">
            <v>10322</v>
          </cell>
          <cell r="N710">
            <v>1422525</v>
          </cell>
          <cell r="O710">
            <v>40</v>
          </cell>
          <cell r="P710">
            <v>2006</v>
          </cell>
          <cell r="Q710">
            <v>322</v>
          </cell>
          <cell r="R710">
            <v>322</v>
          </cell>
          <cell r="S710">
            <v>10322</v>
          </cell>
          <cell r="T710" t="str">
            <v>Rajatised</v>
          </cell>
          <cell r="U710" t="str">
            <v>Rajatised</v>
          </cell>
          <cell r="W710" t="str">
            <v>Kanal. trass Oru tn.</v>
          </cell>
          <cell r="X710" t="str">
            <v>Hooned ja rajatised</v>
          </cell>
          <cell r="Y710" t="str">
            <v>Rajatised2006</v>
          </cell>
        </row>
        <row r="711">
          <cell r="M711">
            <v>0</v>
          </cell>
          <cell r="O711">
            <v>0</v>
          </cell>
          <cell r="P711">
            <v>0</v>
          </cell>
          <cell r="Q711">
            <v>322</v>
          </cell>
          <cell r="R711">
            <v>0</v>
          </cell>
          <cell r="S711">
            <v>0</v>
          </cell>
          <cell r="T711">
            <v>0</v>
          </cell>
          <cell r="U711" t="str">
            <v>Rajatised</v>
          </cell>
          <cell r="W711">
            <v>0</v>
          </cell>
          <cell r="X711">
            <v>0</v>
          </cell>
          <cell r="Y711">
            <v>0</v>
          </cell>
        </row>
        <row r="712">
          <cell r="M712">
            <v>10323</v>
          </cell>
          <cell r="N712">
            <v>574414</v>
          </cell>
          <cell r="O712">
            <v>40</v>
          </cell>
          <cell r="P712">
            <v>2007</v>
          </cell>
          <cell r="Q712">
            <v>323</v>
          </cell>
          <cell r="R712">
            <v>323</v>
          </cell>
          <cell r="S712">
            <v>10323</v>
          </cell>
          <cell r="T712" t="str">
            <v>Rajatised</v>
          </cell>
          <cell r="U712" t="str">
            <v>Rajatised</v>
          </cell>
          <cell r="W712">
            <v>0</v>
          </cell>
          <cell r="X712" t="str">
            <v>Hooned ja rajatised</v>
          </cell>
          <cell r="Y712" t="str">
            <v>Rajatised2007</v>
          </cell>
        </row>
        <row r="713">
          <cell r="M713">
            <v>0</v>
          </cell>
          <cell r="O713">
            <v>0</v>
          </cell>
          <cell r="P713">
            <v>0</v>
          </cell>
          <cell r="Q713">
            <v>323</v>
          </cell>
          <cell r="R713">
            <v>0</v>
          </cell>
          <cell r="S713">
            <v>0</v>
          </cell>
          <cell r="T713">
            <v>0</v>
          </cell>
          <cell r="U713" t="str">
            <v>Rajatised</v>
          </cell>
          <cell r="W713">
            <v>0</v>
          </cell>
          <cell r="X713">
            <v>0</v>
          </cell>
          <cell r="Y713">
            <v>0</v>
          </cell>
        </row>
        <row r="714">
          <cell r="M714">
            <v>0</v>
          </cell>
          <cell r="O714">
            <v>0</v>
          </cell>
          <cell r="P714">
            <v>0</v>
          </cell>
          <cell r="Q714">
            <v>323</v>
          </cell>
          <cell r="R714">
            <v>0</v>
          </cell>
          <cell r="S714">
            <v>0</v>
          </cell>
          <cell r="T714">
            <v>0</v>
          </cell>
          <cell r="U714" t="str">
            <v>Rajatised</v>
          </cell>
          <cell r="W714">
            <v>0</v>
          </cell>
          <cell r="X714">
            <v>0</v>
          </cell>
          <cell r="Y714">
            <v>0</v>
          </cell>
        </row>
        <row r="715">
          <cell r="M715">
            <v>10324</v>
          </cell>
          <cell r="N715">
            <v>1103600</v>
          </cell>
          <cell r="O715">
            <v>40</v>
          </cell>
          <cell r="P715">
            <v>2006</v>
          </cell>
          <cell r="Q715">
            <v>324</v>
          </cell>
          <cell r="R715">
            <v>324</v>
          </cell>
          <cell r="S715">
            <v>10324</v>
          </cell>
          <cell r="T715" t="str">
            <v>Rajatised</v>
          </cell>
          <cell r="U715" t="str">
            <v>Rajatised</v>
          </cell>
          <cell r="W715" t="str">
            <v>Survekanalisatsioon Oru tn.</v>
          </cell>
          <cell r="X715" t="str">
            <v>Hooned ja rajatised</v>
          </cell>
          <cell r="Y715" t="str">
            <v>Rajatised2006</v>
          </cell>
        </row>
        <row r="716">
          <cell r="M716">
            <v>0</v>
          </cell>
          <cell r="O716">
            <v>0</v>
          </cell>
          <cell r="P716">
            <v>0</v>
          </cell>
          <cell r="Q716">
            <v>324</v>
          </cell>
          <cell r="R716">
            <v>0</v>
          </cell>
          <cell r="S716">
            <v>0</v>
          </cell>
          <cell r="T716">
            <v>0</v>
          </cell>
          <cell r="U716" t="str">
            <v>Rajatised</v>
          </cell>
          <cell r="W716">
            <v>0</v>
          </cell>
          <cell r="X716">
            <v>0</v>
          </cell>
          <cell r="Y716">
            <v>0</v>
          </cell>
        </row>
        <row r="717">
          <cell r="M717">
            <v>10325</v>
          </cell>
          <cell r="N717">
            <v>236570</v>
          </cell>
          <cell r="O717">
            <v>15</v>
          </cell>
          <cell r="P717">
            <v>2006</v>
          </cell>
          <cell r="Q717">
            <v>325</v>
          </cell>
          <cell r="R717">
            <v>325</v>
          </cell>
          <cell r="S717">
            <v>10325</v>
          </cell>
          <cell r="T717" t="str">
            <v>pumpla</v>
          </cell>
          <cell r="U717" t="str">
            <v>Rajatised</v>
          </cell>
          <cell r="V717" t="str">
            <v>pumpla</v>
          </cell>
          <cell r="W717" t="str">
            <v>Reovee pumpla Oru tn. kanal.</v>
          </cell>
          <cell r="X717" t="str">
            <v>Masinad ja seadmed</v>
          </cell>
          <cell r="Y717" t="str">
            <v>pumpla2006</v>
          </cell>
        </row>
        <row r="718">
          <cell r="M718">
            <v>0</v>
          </cell>
          <cell r="O718">
            <v>0</v>
          </cell>
          <cell r="P718">
            <v>0</v>
          </cell>
          <cell r="Q718">
            <v>325</v>
          </cell>
          <cell r="R718">
            <v>0</v>
          </cell>
          <cell r="S718">
            <v>0</v>
          </cell>
          <cell r="T718">
            <v>0</v>
          </cell>
          <cell r="U718" t="str">
            <v>Rajatised</v>
          </cell>
          <cell r="W718">
            <v>0</v>
          </cell>
          <cell r="X718">
            <v>0</v>
          </cell>
          <cell r="Y718">
            <v>0</v>
          </cell>
        </row>
        <row r="719">
          <cell r="M719">
            <v>10326</v>
          </cell>
          <cell r="N719">
            <v>520305</v>
          </cell>
          <cell r="O719">
            <v>40</v>
          </cell>
          <cell r="P719">
            <v>2006</v>
          </cell>
          <cell r="Q719">
            <v>326</v>
          </cell>
          <cell r="R719">
            <v>326</v>
          </cell>
          <cell r="S719">
            <v>10326</v>
          </cell>
          <cell r="T719" t="str">
            <v>Rajatised</v>
          </cell>
          <cell r="U719" t="str">
            <v>Rajatised</v>
          </cell>
          <cell r="W719" t="str">
            <v>Veetrass Narva tn.</v>
          </cell>
          <cell r="X719" t="str">
            <v>Hooned ja rajatised</v>
          </cell>
          <cell r="Y719" t="str">
            <v>Rajatised2006</v>
          </cell>
        </row>
        <row r="720">
          <cell r="M720">
            <v>0</v>
          </cell>
          <cell r="O720">
            <v>0</v>
          </cell>
          <cell r="P720">
            <v>0</v>
          </cell>
          <cell r="Q720">
            <v>326</v>
          </cell>
          <cell r="R720">
            <v>0</v>
          </cell>
          <cell r="S720">
            <v>0</v>
          </cell>
          <cell r="T720">
            <v>0</v>
          </cell>
          <cell r="U720" t="str">
            <v>Rajatised</v>
          </cell>
          <cell r="W720">
            <v>0</v>
          </cell>
          <cell r="X720">
            <v>0</v>
          </cell>
          <cell r="Y720">
            <v>0</v>
          </cell>
        </row>
        <row r="721">
          <cell r="M721">
            <v>10327</v>
          </cell>
          <cell r="N721">
            <v>605630</v>
          </cell>
          <cell r="O721">
            <v>40</v>
          </cell>
          <cell r="P721">
            <v>2006</v>
          </cell>
          <cell r="Q721">
            <v>327</v>
          </cell>
          <cell r="R721">
            <v>327</v>
          </cell>
          <cell r="S721">
            <v>10327</v>
          </cell>
          <cell r="T721" t="str">
            <v>Rajatised</v>
          </cell>
          <cell r="U721" t="str">
            <v>Rajatised</v>
          </cell>
          <cell r="W721" t="str">
            <v>Kanal. trass  Narva tn.</v>
          </cell>
          <cell r="X721" t="str">
            <v>Hooned ja rajatised</v>
          </cell>
          <cell r="Y721" t="str">
            <v>Rajatised2006</v>
          </cell>
        </row>
        <row r="722">
          <cell r="M722">
            <v>0</v>
          </cell>
          <cell r="O722">
            <v>0</v>
          </cell>
          <cell r="P722">
            <v>0</v>
          </cell>
          <cell r="Q722">
            <v>327</v>
          </cell>
          <cell r="R722">
            <v>0</v>
          </cell>
          <cell r="S722">
            <v>0</v>
          </cell>
          <cell r="T722">
            <v>0</v>
          </cell>
          <cell r="U722" t="str">
            <v>Rajatised</v>
          </cell>
          <cell r="W722">
            <v>0</v>
          </cell>
          <cell r="X722">
            <v>0</v>
          </cell>
          <cell r="Y722">
            <v>0</v>
          </cell>
        </row>
        <row r="723">
          <cell r="M723">
            <v>10328</v>
          </cell>
          <cell r="N723">
            <v>797460</v>
          </cell>
          <cell r="O723">
            <v>40</v>
          </cell>
          <cell r="P723">
            <v>2006</v>
          </cell>
          <cell r="Q723">
            <v>328</v>
          </cell>
          <cell r="R723">
            <v>328</v>
          </cell>
          <cell r="S723">
            <v>10328</v>
          </cell>
          <cell r="T723" t="str">
            <v>Rajatised</v>
          </cell>
          <cell r="U723" t="str">
            <v>Rajatised</v>
          </cell>
          <cell r="W723" t="str">
            <v>Veetrass Veski tn.</v>
          </cell>
          <cell r="X723" t="str">
            <v>Hooned ja rajatised</v>
          </cell>
          <cell r="Y723" t="str">
            <v>Rajatised2006</v>
          </cell>
        </row>
        <row r="724">
          <cell r="M724">
            <v>0</v>
          </cell>
          <cell r="O724">
            <v>0</v>
          </cell>
          <cell r="P724">
            <v>0</v>
          </cell>
          <cell r="Q724">
            <v>328</v>
          </cell>
          <cell r="R724">
            <v>0</v>
          </cell>
          <cell r="S724">
            <v>0</v>
          </cell>
          <cell r="T724">
            <v>0</v>
          </cell>
          <cell r="U724" t="str">
            <v>Rajatised</v>
          </cell>
          <cell r="W724">
            <v>0</v>
          </cell>
          <cell r="X724">
            <v>0</v>
          </cell>
          <cell r="Y724">
            <v>0</v>
          </cell>
        </row>
        <row r="725">
          <cell r="M725">
            <v>10329</v>
          </cell>
          <cell r="N725">
            <v>314147</v>
          </cell>
          <cell r="O725">
            <v>40</v>
          </cell>
          <cell r="P725">
            <v>2007</v>
          </cell>
          <cell r="Q725">
            <v>329</v>
          </cell>
          <cell r="R725">
            <v>329</v>
          </cell>
          <cell r="S725">
            <v>10329</v>
          </cell>
          <cell r="T725" t="str">
            <v>Rajatised</v>
          </cell>
          <cell r="U725" t="str">
            <v>Rajatised</v>
          </cell>
          <cell r="W725">
            <v>0</v>
          </cell>
          <cell r="X725" t="str">
            <v>Hooned ja rajatised</v>
          </cell>
          <cell r="Y725" t="str">
            <v>Rajatised2007</v>
          </cell>
        </row>
        <row r="726">
          <cell r="M726">
            <v>0</v>
          </cell>
          <cell r="O726">
            <v>0</v>
          </cell>
          <cell r="P726">
            <v>0</v>
          </cell>
          <cell r="Q726">
            <v>329</v>
          </cell>
          <cell r="R726">
            <v>0</v>
          </cell>
          <cell r="S726">
            <v>0</v>
          </cell>
          <cell r="T726">
            <v>0</v>
          </cell>
          <cell r="U726" t="str">
            <v>Rajatised</v>
          </cell>
          <cell r="W726">
            <v>0</v>
          </cell>
          <cell r="X726">
            <v>0</v>
          </cell>
          <cell r="Y726">
            <v>0</v>
          </cell>
        </row>
        <row r="727">
          <cell r="M727">
            <v>0</v>
          </cell>
          <cell r="O727">
            <v>0</v>
          </cell>
          <cell r="P727">
            <v>0</v>
          </cell>
          <cell r="Q727">
            <v>329</v>
          </cell>
          <cell r="R727">
            <v>0</v>
          </cell>
          <cell r="S727">
            <v>0</v>
          </cell>
          <cell r="T727">
            <v>0</v>
          </cell>
          <cell r="U727" t="str">
            <v>Rajatised</v>
          </cell>
          <cell r="W727">
            <v>0</v>
          </cell>
          <cell r="X727">
            <v>0</v>
          </cell>
          <cell r="Y727">
            <v>0</v>
          </cell>
        </row>
        <row r="728">
          <cell r="M728">
            <v>10330</v>
          </cell>
          <cell r="N728">
            <v>921153</v>
          </cell>
          <cell r="O728">
            <v>40</v>
          </cell>
          <cell r="P728">
            <v>2006</v>
          </cell>
          <cell r="Q728">
            <v>330</v>
          </cell>
          <cell r="R728">
            <v>330</v>
          </cell>
          <cell r="S728">
            <v>10330</v>
          </cell>
          <cell r="T728" t="str">
            <v>Rajatised</v>
          </cell>
          <cell r="U728" t="str">
            <v>Rajatised</v>
          </cell>
          <cell r="W728" t="str">
            <v>Kanal. trass Veski tn.</v>
          </cell>
          <cell r="X728" t="str">
            <v>Hooned ja rajatised</v>
          </cell>
          <cell r="Y728" t="str">
            <v>Rajatised2006</v>
          </cell>
        </row>
        <row r="729">
          <cell r="M729">
            <v>0</v>
          </cell>
          <cell r="O729">
            <v>0</v>
          </cell>
          <cell r="P729">
            <v>0</v>
          </cell>
          <cell r="Q729">
            <v>330</v>
          </cell>
          <cell r="R729">
            <v>0</v>
          </cell>
          <cell r="S729">
            <v>0</v>
          </cell>
          <cell r="T729">
            <v>0</v>
          </cell>
          <cell r="U729" t="str">
            <v>Rajatised</v>
          </cell>
          <cell r="W729">
            <v>0</v>
          </cell>
          <cell r="X729">
            <v>0</v>
          </cell>
          <cell r="Y729">
            <v>0</v>
          </cell>
        </row>
        <row r="730">
          <cell r="M730">
            <v>10331</v>
          </cell>
          <cell r="N730">
            <v>314146</v>
          </cell>
          <cell r="O730">
            <v>40</v>
          </cell>
          <cell r="P730">
            <v>2007</v>
          </cell>
          <cell r="Q730">
            <v>331</v>
          </cell>
          <cell r="R730">
            <v>331</v>
          </cell>
          <cell r="S730">
            <v>10331</v>
          </cell>
          <cell r="T730" t="str">
            <v>Rajatised</v>
          </cell>
          <cell r="U730" t="str">
            <v>Rajatised</v>
          </cell>
          <cell r="W730">
            <v>0</v>
          </cell>
          <cell r="X730" t="str">
            <v>Hooned ja rajatised</v>
          </cell>
          <cell r="Y730" t="str">
            <v>Rajatised2007</v>
          </cell>
        </row>
        <row r="731">
          <cell r="M731">
            <v>0</v>
          </cell>
          <cell r="O731">
            <v>0</v>
          </cell>
          <cell r="P731">
            <v>0</v>
          </cell>
          <cell r="Q731">
            <v>331</v>
          </cell>
          <cell r="R731">
            <v>0</v>
          </cell>
          <cell r="S731">
            <v>0</v>
          </cell>
          <cell r="T731">
            <v>0</v>
          </cell>
          <cell r="U731" t="str">
            <v>Rajatised</v>
          </cell>
          <cell r="W731">
            <v>0</v>
          </cell>
          <cell r="X731">
            <v>0</v>
          </cell>
          <cell r="Y731">
            <v>0</v>
          </cell>
        </row>
        <row r="732">
          <cell r="M732">
            <v>0</v>
          </cell>
          <cell r="O732">
            <v>0</v>
          </cell>
          <cell r="P732">
            <v>0</v>
          </cell>
          <cell r="Q732">
            <v>331</v>
          </cell>
          <cell r="R732">
            <v>0</v>
          </cell>
          <cell r="S732">
            <v>0</v>
          </cell>
          <cell r="T732">
            <v>0</v>
          </cell>
          <cell r="U732" t="str">
            <v>Rajatised</v>
          </cell>
          <cell r="W732">
            <v>0</v>
          </cell>
          <cell r="X732">
            <v>0</v>
          </cell>
          <cell r="Y732">
            <v>0</v>
          </cell>
        </row>
        <row r="733">
          <cell r="M733">
            <v>10332</v>
          </cell>
          <cell r="N733">
            <v>706328</v>
          </cell>
          <cell r="O733">
            <v>40</v>
          </cell>
          <cell r="P733">
            <v>2006</v>
          </cell>
          <cell r="Q733">
            <v>332</v>
          </cell>
          <cell r="R733">
            <v>332</v>
          </cell>
          <cell r="S733">
            <v>10332</v>
          </cell>
          <cell r="T733" t="str">
            <v>Rajatised</v>
          </cell>
          <cell r="U733" t="str">
            <v>Rajatised</v>
          </cell>
          <cell r="W733" t="str">
            <v>Veetrass Kalevi tn.</v>
          </cell>
          <cell r="X733" t="str">
            <v>Hooned ja rajatised</v>
          </cell>
          <cell r="Y733" t="str">
            <v>Rajatised2006</v>
          </cell>
        </row>
        <row r="734">
          <cell r="M734">
            <v>0</v>
          </cell>
          <cell r="O734">
            <v>0</v>
          </cell>
          <cell r="P734">
            <v>0</v>
          </cell>
          <cell r="Q734">
            <v>332</v>
          </cell>
          <cell r="R734">
            <v>0</v>
          </cell>
          <cell r="S734">
            <v>0</v>
          </cell>
          <cell r="T734">
            <v>0</v>
          </cell>
          <cell r="U734" t="str">
            <v>Rajatised</v>
          </cell>
          <cell r="W734">
            <v>0</v>
          </cell>
          <cell r="X734">
            <v>0</v>
          </cell>
          <cell r="Y734">
            <v>0</v>
          </cell>
        </row>
        <row r="735">
          <cell r="M735">
            <v>10333</v>
          </cell>
          <cell r="N735">
            <v>201525</v>
          </cell>
          <cell r="O735">
            <v>40</v>
          </cell>
          <cell r="P735">
            <v>2007</v>
          </cell>
          <cell r="Q735">
            <v>333</v>
          </cell>
          <cell r="R735">
            <v>333</v>
          </cell>
          <cell r="S735">
            <v>10333</v>
          </cell>
          <cell r="T735" t="str">
            <v>Rajatised</v>
          </cell>
          <cell r="U735" t="str">
            <v>Rajatised</v>
          </cell>
          <cell r="W735">
            <v>0</v>
          </cell>
          <cell r="X735" t="str">
            <v>Hooned ja rajatised</v>
          </cell>
          <cell r="Y735" t="str">
            <v>Rajatised2007</v>
          </cell>
        </row>
        <row r="736">
          <cell r="M736">
            <v>0</v>
          </cell>
          <cell r="O736">
            <v>0</v>
          </cell>
          <cell r="P736">
            <v>0</v>
          </cell>
          <cell r="Q736">
            <v>333</v>
          </cell>
          <cell r="R736">
            <v>0</v>
          </cell>
          <cell r="S736">
            <v>0</v>
          </cell>
          <cell r="T736">
            <v>0</v>
          </cell>
          <cell r="U736" t="str">
            <v>Rajatised</v>
          </cell>
          <cell r="W736">
            <v>0</v>
          </cell>
          <cell r="X736">
            <v>0</v>
          </cell>
          <cell r="Y736">
            <v>0</v>
          </cell>
        </row>
        <row r="737">
          <cell r="M737">
            <v>0</v>
          </cell>
          <cell r="O737">
            <v>0</v>
          </cell>
          <cell r="P737">
            <v>0</v>
          </cell>
          <cell r="Q737">
            <v>333</v>
          </cell>
          <cell r="R737">
            <v>0</v>
          </cell>
          <cell r="S737">
            <v>0</v>
          </cell>
          <cell r="T737">
            <v>0</v>
          </cell>
          <cell r="U737" t="str">
            <v>Rajatised</v>
          </cell>
          <cell r="W737">
            <v>0</v>
          </cell>
          <cell r="X737">
            <v>0</v>
          </cell>
          <cell r="Y737">
            <v>0</v>
          </cell>
        </row>
        <row r="738">
          <cell r="M738">
            <v>10334</v>
          </cell>
          <cell r="N738">
            <v>704220</v>
          </cell>
          <cell r="O738">
            <v>40</v>
          </cell>
          <cell r="P738">
            <v>2006</v>
          </cell>
          <cell r="Q738">
            <v>334</v>
          </cell>
          <cell r="R738">
            <v>334</v>
          </cell>
          <cell r="S738">
            <v>10334</v>
          </cell>
          <cell r="T738" t="str">
            <v>Rajatised</v>
          </cell>
          <cell r="U738" t="str">
            <v>Rajatised</v>
          </cell>
          <cell r="W738" t="str">
            <v>Kanal. trass Kalevi tn.</v>
          </cell>
          <cell r="X738" t="str">
            <v>Hooned ja rajatised</v>
          </cell>
          <cell r="Y738" t="str">
            <v>Rajatised2006</v>
          </cell>
        </row>
        <row r="739">
          <cell r="M739">
            <v>0</v>
          </cell>
          <cell r="O739">
            <v>0</v>
          </cell>
          <cell r="P739">
            <v>0</v>
          </cell>
          <cell r="Q739">
            <v>334</v>
          </cell>
          <cell r="R739">
            <v>0</v>
          </cell>
          <cell r="S739">
            <v>0</v>
          </cell>
          <cell r="T739">
            <v>0</v>
          </cell>
          <cell r="U739" t="str">
            <v>Rajatised</v>
          </cell>
          <cell r="W739">
            <v>0</v>
          </cell>
          <cell r="X739">
            <v>0</v>
          </cell>
          <cell r="Y739">
            <v>0</v>
          </cell>
        </row>
        <row r="740">
          <cell r="M740">
            <v>10335</v>
          </cell>
          <cell r="N740">
            <v>201525</v>
          </cell>
          <cell r="O740">
            <v>40</v>
          </cell>
          <cell r="P740">
            <v>2007</v>
          </cell>
          <cell r="Q740">
            <v>335</v>
          </cell>
          <cell r="R740">
            <v>335</v>
          </cell>
          <cell r="S740">
            <v>10335</v>
          </cell>
          <cell r="T740" t="str">
            <v>Rajatised</v>
          </cell>
          <cell r="U740" t="str">
            <v>Rajatised</v>
          </cell>
          <cell r="W740">
            <v>0</v>
          </cell>
          <cell r="X740" t="str">
            <v>Hooned ja rajatised</v>
          </cell>
          <cell r="Y740" t="str">
            <v>Rajatised2007</v>
          </cell>
        </row>
        <row r="741">
          <cell r="M741">
            <v>0</v>
          </cell>
          <cell r="O741">
            <v>0</v>
          </cell>
          <cell r="P741">
            <v>0</v>
          </cell>
          <cell r="Q741">
            <v>335</v>
          </cell>
          <cell r="R741">
            <v>0</v>
          </cell>
          <cell r="S741">
            <v>0</v>
          </cell>
          <cell r="T741">
            <v>0</v>
          </cell>
          <cell r="U741" t="str">
            <v>Rajatised</v>
          </cell>
          <cell r="W741">
            <v>0</v>
          </cell>
          <cell r="X741">
            <v>0</v>
          </cell>
          <cell r="Y741">
            <v>0</v>
          </cell>
        </row>
        <row r="742">
          <cell r="M742">
            <v>0</v>
          </cell>
          <cell r="O742">
            <v>0</v>
          </cell>
          <cell r="P742">
            <v>0</v>
          </cell>
          <cell r="Q742">
            <v>335</v>
          </cell>
          <cell r="R742">
            <v>0</v>
          </cell>
          <cell r="S742">
            <v>0</v>
          </cell>
          <cell r="T742">
            <v>0</v>
          </cell>
          <cell r="U742" t="str">
            <v>Rajatised</v>
          </cell>
          <cell r="W742">
            <v>0</v>
          </cell>
          <cell r="X742">
            <v>0</v>
          </cell>
          <cell r="Y742">
            <v>0</v>
          </cell>
        </row>
        <row r="743">
          <cell r="M743">
            <v>10336</v>
          </cell>
          <cell r="N743">
            <v>964054</v>
          </cell>
          <cell r="O743">
            <v>40</v>
          </cell>
          <cell r="P743">
            <v>2006</v>
          </cell>
          <cell r="Q743">
            <v>336</v>
          </cell>
          <cell r="R743">
            <v>336</v>
          </cell>
          <cell r="S743">
            <v>10336</v>
          </cell>
          <cell r="T743" t="str">
            <v>Rajatised</v>
          </cell>
          <cell r="U743" t="str">
            <v>Rajatised</v>
          </cell>
          <cell r="W743" t="str">
            <v>Veetrass Tiigi tn.</v>
          </cell>
          <cell r="X743" t="str">
            <v>Hooned ja rajatised</v>
          </cell>
          <cell r="Y743" t="str">
            <v>Rajatised2006</v>
          </cell>
        </row>
        <row r="744">
          <cell r="M744">
            <v>0</v>
          </cell>
          <cell r="O744">
            <v>0</v>
          </cell>
          <cell r="P744">
            <v>0</v>
          </cell>
          <cell r="Q744">
            <v>336</v>
          </cell>
          <cell r="R744">
            <v>0</v>
          </cell>
          <cell r="S744">
            <v>0</v>
          </cell>
          <cell r="T744">
            <v>0</v>
          </cell>
          <cell r="U744" t="str">
            <v>Rajatised</v>
          </cell>
          <cell r="W744">
            <v>0</v>
          </cell>
          <cell r="X744">
            <v>0</v>
          </cell>
          <cell r="Y744">
            <v>0</v>
          </cell>
        </row>
        <row r="745">
          <cell r="M745">
            <v>10337</v>
          </cell>
          <cell r="N745">
            <v>991947</v>
          </cell>
          <cell r="O745">
            <v>40</v>
          </cell>
          <cell r="P745">
            <v>2006</v>
          </cell>
          <cell r="Q745">
            <v>337</v>
          </cell>
          <cell r="R745">
            <v>337</v>
          </cell>
          <cell r="S745">
            <v>10337</v>
          </cell>
          <cell r="T745" t="str">
            <v>Rajatised</v>
          </cell>
          <cell r="U745" t="str">
            <v>Rajatised</v>
          </cell>
          <cell r="W745" t="str">
            <v>Kanal. trass Tiigi tn.</v>
          </cell>
          <cell r="X745" t="str">
            <v>Hooned ja rajatised</v>
          </cell>
          <cell r="Y745" t="str">
            <v>Rajatised2006</v>
          </cell>
        </row>
        <row r="746">
          <cell r="M746">
            <v>0</v>
          </cell>
          <cell r="O746">
            <v>0</v>
          </cell>
          <cell r="P746">
            <v>0</v>
          </cell>
          <cell r="Q746">
            <v>337</v>
          </cell>
          <cell r="R746">
            <v>0</v>
          </cell>
          <cell r="S746">
            <v>0</v>
          </cell>
          <cell r="T746">
            <v>0</v>
          </cell>
          <cell r="U746" t="str">
            <v>Rajatised</v>
          </cell>
          <cell r="W746">
            <v>0</v>
          </cell>
          <cell r="X746">
            <v>0</v>
          </cell>
          <cell r="Y746">
            <v>0</v>
          </cell>
        </row>
        <row r="747">
          <cell r="M747">
            <v>10338</v>
          </cell>
          <cell r="N747">
            <v>707326</v>
          </cell>
          <cell r="O747">
            <v>40</v>
          </cell>
          <cell r="P747">
            <v>2006</v>
          </cell>
          <cell r="Q747">
            <v>338</v>
          </cell>
          <cell r="R747">
            <v>338</v>
          </cell>
          <cell r="S747">
            <v>10338</v>
          </cell>
          <cell r="T747" t="str">
            <v>Rajatised</v>
          </cell>
          <cell r="U747" t="str">
            <v>Rajatised</v>
          </cell>
          <cell r="W747" t="str">
            <v>Sadevee trass Veski tn.</v>
          </cell>
          <cell r="X747" t="str">
            <v>Hooned ja rajatised</v>
          </cell>
          <cell r="Y747" t="str">
            <v>Rajatised2006</v>
          </cell>
        </row>
        <row r="748">
          <cell r="M748">
            <v>0</v>
          </cell>
          <cell r="O748">
            <v>0</v>
          </cell>
          <cell r="P748">
            <v>0</v>
          </cell>
          <cell r="Q748">
            <v>338</v>
          </cell>
          <cell r="R748">
            <v>0</v>
          </cell>
          <cell r="S748">
            <v>0</v>
          </cell>
          <cell r="T748">
            <v>0</v>
          </cell>
          <cell r="U748" t="str">
            <v>Rajatised</v>
          </cell>
          <cell r="W748">
            <v>0</v>
          </cell>
          <cell r="X748">
            <v>0</v>
          </cell>
          <cell r="Y748">
            <v>0</v>
          </cell>
        </row>
        <row r="749">
          <cell r="M749">
            <v>10339</v>
          </cell>
          <cell r="N749">
            <v>615673</v>
          </cell>
          <cell r="O749">
            <v>40</v>
          </cell>
          <cell r="P749">
            <v>2006</v>
          </cell>
          <cell r="Q749">
            <v>339</v>
          </cell>
          <cell r="R749">
            <v>339</v>
          </cell>
          <cell r="S749">
            <v>10339</v>
          </cell>
          <cell r="T749" t="str">
            <v>Rajatised</v>
          </cell>
          <cell r="U749" t="str">
            <v>Rajatised</v>
          </cell>
          <cell r="W749" t="str">
            <v>Sadevee trass   Kalevi tn.</v>
          </cell>
          <cell r="X749" t="str">
            <v>Hooned ja rajatised</v>
          </cell>
          <cell r="Y749" t="str">
            <v>Rajatised2006</v>
          </cell>
        </row>
        <row r="750">
          <cell r="M750">
            <v>0</v>
          </cell>
          <cell r="O750">
            <v>0</v>
          </cell>
          <cell r="P750">
            <v>0</v>
          </cell>
          <cell r="Q750">
            <v>339</v>
          </cell>
          <cell r="R750">
            <v>0</v>
          </cell>
          <cell r="S750">
            <v>0</v>
          </cell>
          <cell r="T750">
            <v>0</v>
          </cell>
          <cell r="U750" t="str">
            <v>Rajatised</v>
          </cell>
          <cell r="W750">
            <v>0</v>
          </cell>
          <cell r="X750">
            <v>0</v>
          </cell>
          <cell r="Y750">
            <v>0</v>
          </cell>
        </row>
        <row r="751">
          <cell r="M751">
            <v>10340</v>
          </cell>
          <cell r="N751">
            <v>371153</v>
          </cell>
          <cell r="O751">
            <v>40</v>
          </cell>
          <cell r="P751">
            <v>2006</v>
          </cell>
          <cell r="Q751">
            <v>340</v>
          </cell>
          <cell r="R751">
            <v>340</v>
          </cell>
          <cell r="S751">
            <v>10340</v>
          </cell>
          <cell r="T751" t="str">
            <v>Rajatised</v>
          </cell>
          <cell r="U751" t="str">
            <v>Rajatised</v>
          </cell>
          <cell r="W751" t="str">
            <v>Kanal. trass Oru-Veski vaheline</v>
          </cell>
          <cell r="X751" t="str">
            <v>Hooned ja rajatised</v>
          </cell>
          <cell r="Y751" t="str">
            <v>Rajatised2006</v>
          </cell>
        </row>
        <row r="752">
          <cell r="M752">
            <v>0</v>
          </cell>
          <cell r="O752">
            <v>0</v>
          </cell>
          <cell r="P752">
            <v>0</v>
          </cell>
          <cell r="Q752">
            <v>340</v>
          </cell>
          <cell r="R752">
            <v>0</v>
          </cell>
          <cell r="S752">
            <v>0</v>
          </cell>
          <cell r="T752">
            <v>0</v>
          </cell>
          <cell r="U752" t="str">
            <v>Rajatised</v>
          </cell>
          <cell r="W752">
            <v>0</v>
          </cell>
          <cell r="X752">
            <v>0</v>
          </cell>
          <cell r="Y752">
            <v>0</v>
          </cell>
        </row>
        <row r="753">
          <cell r="M753">
            <v>10341</v>
          </cell>
          <cell r="N753">
            <v>314937</v>
          </cell>
          <cell r="O753">
            <v>40</v>
          </cell>
          <cell r="P753">
            <v>2006</v>
          </cell>
          <cell r="Q753">
            <v>341</v>
          </cell>
          <cell r="R753">
            <v>341</v>
          </cell>
          <cell r="S753">
            <v>10341</v>
          </cell>
          <cell r="T753" t="str">
            <v>Rajatised</v>
          </cell>
          <cell r="U753" t="str">
            <v>Rajatised</v>
          </cell>
          <cell r="W753" t="str">
            <v>Veetrass Herne tn.</v>
          </cell>
          <cell r="X753" t="str">
            <v>Hooned ja rajatised</v>
          </cell>
          <cell r="Y753" t="str">
            <v>Rajatised2006</v>
          </cell>
        </row>
        <row r="754">
          <cell r="M754">
            <v>0</v>
          </cell>
          <cell r="O754">
            <v>0</v>
          </cell>
          <cell r="P754">
            <v>0</v>
          </cell>
          <cell r="Q754">
            <v>341</v>
          </cell>
          <cell r="R754">
            <v>0</v>
          </cell>
          <cell r="S754">
            <v>0</v>
          </cell>
          <cell r="T754">
            <v>0</v>
          </cell>
          <cell r="U754" t="str">
            <v>Rajatised</v>
          </cell>
          <cell r="W754">
            <v>0</v>
          </cell>
          <cell r="X754">
            <v>0</v>
          </cell>
          <cell r="Y754">
            <v>0</v>
          </cell>
        </row>
        <row r="755">
          <cell r="M755">
            <v>10342</v>
          </cell>
          <cell r="N755">
            <v>275616</v>
          </cell>
          <cell r="O755">
            <v>40</v>
          </cell>
          <cell r="P755">
            <v>2006</v>
          </cell>
          <cell r="Q755">
            <v>342</v>
          </cell>
          <cell r="R755">
            <v>342</v>
          </cell>
          <cell r="S755">
            <v>10342</v>
          </cell>
          <cell r="T755" t="str">
            <v>Rajatised</v>
          </cell>
          <cell r="U755" t="str">
            <v>Rajatised</v>
          </cell>
          <cell r="W755" t="str">
            <v>Kanal. trass Herne tn.</v>
          </cell>
          <cell r="X755" t="str">
            <v>Hooned ja rajatised</v>
          </cell>
          <cell r="Y755" t="str">
            <v>Rajatised2006</v>
          </cell>
        </row>
        <row r="756">
          <cell r="M756">
            <v>0</v>
          </cell>
          <cell r="O756">
            <v>0</v>
          </cell>
          <cell r="P756">
            <v>0</v>
          </cell>
          <cell r="Q756">
            <v>342</v>
          </cell>
          <cell r="R756">
            <v>0</v>
          </cell>
          <cell r="S756">
            <v>0</v>
          </cell>
          <cell r="T756">
            <v>0</v>
          </cell>
          <cell r="U756" t="str">
            <v>Rajatised</v>
          </cell>
          <cell r="W756">
            <v>0</v>
          </cell>
          <cell r="X756">
            <v>0</v>
          </cell>
          <cell r="Y756">
            <v>0</v>
          </cell>
        </row>
        <row r="757">
          <cell r="M757">
            <v>10343</v>
          </cell>
          <cell r="N757">
            <v>1161737</v>
          </cell>
          <cell r="O757">
            <v>40</v>
          </cell>
          <cell r="P757">
            <v>2006</v>
          </cell>
          <cell r="Q757">
            <v>343</v>
          </cell>
          <cell r="R757">
            <v>343</v>
          </cell>
          <cell r="S757">
            <v>10343</v>
          </cell>
          <cell r="T757" t="str">
            <v>Rajatised</v>
          </cell>
          <cell r="U757" t="str">
            <v>Rajatised</v>
          </cell>
          <cell r="W757" t="str">
            <v>Veetrass Tartu tn.</v>
          </cell>
          <cell r="X757" t="str">
            <v>Hooned ja rajatised</v>
          </cell>
          <cell r="Y757" t="str">
            <v>Rajatised2006</v>
          </cell>
        </row>
        <row r="758">
          <cell r="M758">
            <v>0</v>
          </cell>
          <cell r="O758">
            <v>0</v>
          </cell>
          <cell r="P758">
            <v>0</v>
          </cell>
          <cell r="Q758">
            <v>343</v>
          </cell>
          <cell r="R758">
            <v>0</v>
          </cell>
          <cell r="S758">
            <v>0</v>
          </cell>
          <cell r="T758">
            <v>0</v>
          </cell>
          <cell r="U758" t="str">
            <v>Rajatised</v>
          </cell>
          <cell r="W758">
            <v>0</v>
          </cell>
          <cell r="X758">
            <v>0</v>
          </cell>
          <cell r="Y758">
            <v>0</v>
          </cell>
        </row>
        <row r="759">
          <cell r="M759">
            <v>10344</v>
          </cell>
          <cell r="N759">
            <v>1207008</v>
          </cell>
          <cell r="O759">
            <v>40</v>
          </cell>
          <cell r="P759">
            <v>2006</v>
          </cell>
          <cell r="Q759">
            <v>344</v>
          </cell>
          <cell r="R759">
            <v>344</v>
          </cell>
          <cell r="S759">
            <v>10344</v>
          </cell>
          <cell r="T759" t="str">
            <v>Rajatised</v>
          </cell>
          <cell r="U759" t="str">
            <v>Rajatised</v>
          </cell>
          <cell r="W759" t="str">
            <v>Kanal. trass Tartu tn.</v>
          </cell>
          <cell r="X759" t="str">
            <v>Hooned ja rajatised</v>
          </cell>
          <cell r="Y759" t="str">
            <v>Rajatised2006</v>
          </cell>
        </row>
        <row r="760">
          <cell r="M760">
            <v>0</v>
          </cell>
          <cell r="O760">
            <v>0</v>
          </cell>
          <cell r="P760">
            <v>0</v>
          </cell>
          <cell r="Q760">
            <v>344</v>
          </cell>
          <cell r="R760">
            <v>0</v>
          </cell>
          <cell r="S760">
            <v>0</v>
          </cell>
          <cell r="T760">
            <v>0</v>
          </cell>
          <cell r="U760" t="str">
            <v>Rajatised</v>
          </cell>
          <cell r="W760">
            <v>0</v>
          </cell>
          <cell r="X760">
            <v>0</v>
          </cell>
          <cell r="Y760">
            <v>0</v>
          </cell>
        </row>
        <row r="761">
          <cell r="M761">
            <v>10345</v>
          </cell>
          <cell r="N761">
            <v>585121</v>
          </cell>
          <cell r="O761">
            <v>40</v>
          </cell>
          <cell r="P761">
            <v>2006</v>
          </cell>
          <cell r="Q761">
            <v>345</v>
          </cell>
          <cell r="R761">
            <v>345</v>
          </cell>
          <cell r="S761">
            <v>10345</v>
          </cell>
          <cell r="T761" t="str">
            <v>Rajatised</v>
          </cell>
          <cell r="U761" t="str">
            <v>Rajatised</v>
          </cell>
          <cell r="W761" t="str">
            <v>Veetrass Nurme tn.</v>
          </cell>
          <cell r="X761" t="str">
            <v>Hooned ja rajatised</v>
          </cell>
          <cell r="Y761" t="str">
            <v>Rajatised2006</v>
          </cell>
        </row>
        <row r="762">
          <cell r="M762">
            <v>0</v>
          </cell>
          <cell r="O762">
            <v>0</v>
          </cell>
          <cell r="P762">
            <v>0</v>
          </cell>
          <cell r="Q762">
            <v>345</v>
          </cell>
          <cell r="R762">
            <v>0</v>
          </cell>
          <cell r="S762">
            <v>0</v>
          </cell>
          <cell r="T762">
            <v>0</v>
          </cell>
          <cell r="U762" t="str">
            <v>Rajatised</v>
          </cell>
          <cell r="W762">
            <v>0</v>
          </cell>
          <cell r="X762">
            <v>0</v>
          </cell>
          <cell r="Y762">
            <v>0</v>
          </cell>
        </row>
        <row r="763">
          <cell r="M763">
            <v>10346</v>
          </cell>
          <cell r="N763">
            <v>605843</v>
          </cell>
          <cell r="O763">
            <v>40</v>
          </cell>
          <cell r="P763">
            <v>2006</v>
          </cell>
          <cell r="Q763">
            <v>346</v>
          </cell>
          <cell r="R763">
            <v>346</v>
          </cell>
          <cell r="S763">
            <v>10346</v>
          </cell>
          <cell r="T763" t="str">
            <v>Rajatised</v>
          </cell>
          <cell r="U763" t="str">
            <v>Rajatised</v>
          </cell>
          <cell r="W763" t="str">
            <v>Kanal. trass Nurme tn.</v>
          </cell>
          <cell r="X763" t="str">
            <v>Hooned ja rajatised</v>
          </cell>
          <cell r="Y763" t="str">
            <v>Rajatised2006</v>
          </cell>
        </row>
        <row r="764">
          <cell r="M764">
            <v>0</v>
          </cell>
          <cell r="O764">
            <v>0</v>
          </cell>
          <cell r="P764">
            <v>0</v>
          </cell>
          <cell r="Q764">
            <v>346</v>
          </cell>
          <cell r="R764">
            <v>0</v>
          </cell>
          <cell r="S764">
            <v>0</v>
          </cell>
          <cell r="T764">
            <v>0</v>
          </cell>
          <cell r="U764" t="str">
            <v>Rajatised</v>
          </cell>
          <cell r="W764">
            <v>0</v>
          </cell>
          <cell r="X764">
            <v>0</v>
          </cell>
          <cell r="Y764">
            <v>0</v>
          </cell>
        </row>
        <row r="765">
          <cell r="M765">
            <v>10347</v>
          </cell>
          <cell r="N765">
            <v>741654</v>
          </cell>
          <cell r="O765">
            <v>40</v>
          </cell>
          <cell r="P765">
            <v>2006</v>
          </cell>
          <cell r="Q765">
            <v>347</v>
          </cell>
          <cell r="R765">
            <v>347</v>
          </cell>
          <cell r="S765">
            <v>10347</v>
          </cell>
          <cell r="T765" t="str">
            <v>Rajatised</v>
          </cell>
          <cell r="U765" t="str">
            <v>Rajatised</v>
          </cell>
          <cell r="W765" t="str">
            <v>Veetrass Tõrva tn.</v>
          </cell>
          <cell r="X765" t="str">
            <v>Hooned ja rajatised</v>
          </cell>
          <cell r="Y765" t="str">
            <v>Rajatised2006</v>
          </cell>
        </row>
        <row r="766">
          <cell r="M766">
            <v>0</v>
          </cell>
          <cell r="O766">
            <v>0</v>
          </cell>
          <cell r="P766">
            <v>0</v>
          </cell>
          <cell r="Q766">
            <v>347</v>
          </cell>
          <cell r="R766">
            <v>0</v>
          </cell>
          <cell r="S766">
            <v>0</v>
          </cell>
          <cell r="T766">
            <v>0</v>
          </cell>
          <cell r="U766" t="str">
            <v>Rajatised</v>
          </cell>
          <cell r="W766">
            <v>0</v>
          </cell>
          <cell r="X766">
            <v>0</v>
          </cell>
          <cell r="Y766">
            <v>0</v>
          </cell>
        </row>
        <row r="767">
          <cell r="M767">
            <v>10348</v>
          </cell>
          <cell r="N767">
            <v>766838</v>
          </cell>
          <cell r="O767">
            <v>40</v>
          </cell>
          <cell r="P767">
            <v>2006</v>
          </cell>
          <cell r="Q767">
            <v>348</v>
          </cell>
          <cell r="R767">
            <v>348</v>
          </cell>
          <cell r="S767">
            <v>10348</v>
          </cell>
          <cell r="T767" t="str">
            <v>Rajatised</v>
          </cell>
          <cell r="U767" t="str">
            <v>Rajatised</v>
          </cell>
          <cell r="W767" t="str">
            <v>Kanal. trass Tõrva tn.</v>
          </cell>
          <cell r="X767" t="str">
            <v>Hooned ja rajatised</v>
          </cell>
          <cell r="Y767" t="str">
            <v>Rajatised2006</v>
          </cell>
        </row>
        <row r="768">
          <cell r="M768">
            <v>0</v>
          </cell>
          <cell r="O768">
            <v>0</v>
          </cell>
          <cell r="P768">
            <v>0</v>
          </cell>
          <cell r="Q768">
            <v>348</v>
          </cell>
          <cell r="R768">
            <v>0</v>
          </cell>
          <cell r="S768">
            <v>0</v>
          </cell>
          <cell r="T768">
            <v>0</v>
          </cell>
          <cell r="U768" t="str">
            <v>Rajatised</v>
          </cell>
          <cell r="W768">
            <v>0</v>
          </cell>
          <cell r="X768">
            <v>0</v>
          </cell>
          <cell r="Y768">
            <v>0</v>
          </cell>
        </row>
        <row r="769">
          <cell r="M769">
            <v>10349</v>
          </cell>
          <cell r="N769">
            <v>417010</v>
          </cell>
          <cell r="O769">
            <v>40</v>
          </cell>
          <cell r="P769">
            <v>2006</v>
          </cell>
          <cell r="Q769">
            <v>349</v>
          </cell>
          <cell r="R769">
            <v>349</v>
          </cell>
          <cell r="S769">
            <v>10349</v>
          </cell>
          <cell r="T769" t="str">
            <v>Rajatised</v>
          </cell>
          <cell r="U769" t="str">
            <v>Rajatised</v>
          </cell>
          <cell r="W769" t="str">
            <v>Veetrass Siguri tn.</v>
          </cell>
          <cell r="X769" t="str">
            <v>Hooned ja rajatised</v>
          </cell>
          <cell r="Y769" t="str">
            <v>Rajatised2006</v>
          </cell>
        </row>
        <row r="770">
          <cell r="M770">
            <v>0</v>
          </cell>
          <cell r="O770">
            <v>0</v>
          </cell>
          <cell r="P770">
            <v>0</v>
          </cell>
          <cell r="Q770">
            <v>349</v>
          </cell>
          <cell r="R770">
            <v>0</v>
          </cell>
          <cell r="S770">
            <v>0</v>
          </cell>
          <cell r="T770">
            <v>0</v>
          </cell>
          <cell r="U770" t="str">
            <v>Rajatised</v>
          </cell>
          <cell r="W770">
            <v>0</v>
          </cell>
          <cell r="X770">
            <v>0</v>
          </cell>
          <cell r="Y770">
            <v>0</v>
          </cell>
        </row>
        <row r="771">
          <cell r="M771">
            <v>10350</v>
          </cell>
          <cell r="N771">
            <v>416590</v>
          </cell>
          <cell r="O771">
            <v>40</v>
          </cell>
          <cell r="P771">
            <v>2006</v>
          </cell>
          <cell r="Q771">
            <v>350</v>
          </cell>
          <cell r="R771">
            <v>350</v>
          </cell>
          <cell r="S771">
            <v>10350</v>
          </cell>
          <cell r="T771" t="str">
            <v>Rajatised</v>
          </cell>
          <cell r="U771" t="str">
            <v>Rajatised</v>
          </cell>
          <cell r="W771" t="str">
            <v>Kanal. trass Siguri tn.</v>
          </cell>
          <cell r="X771" t="str">
            <v>Hooned ja rajatised</v>
          </cell>
          <cell r="Y771" t="str">
            <v>Rajatised2006</v>
          </cell>
        </row>
        <row r="772">
          <cell r="M772">
            <v>0</v>
          </cell>
          <cell r="O772">
            <v>0</v>
          </cell>
          <cell r="P772">
            <v>0</v>
          </cell>
          <cell r="Q772">
            <v>350</v>
          </cell>
          <cell r="R772">
            <v>0</v>
          </cell>
          <cell r="S772">
            <v>0</v>
          </cell>
          <cell r="T772">
            <v>0</v>
          </cell>
          <cell r="U772" t="str">
            <v>Rajatised</v>
          </cell>
          <cell r="W772">
            <v>0</v>
          </cell>
          <cell r="X772">
            <v>0</v>
          </cell>
          <cell r="Y772">
            <v>0</v>
          </cell>
        </row>
        <row r="773">
          <cell r="M773">
            <v>10351</v>
          </cell>
          <cell r="N773">
            <v>314461</v>
          </cell>
          <cell r="O773">
            <v>40</v>
          </cell>
          <cell r="P773">
            <v>2006</v>
          </cell>
          <cell r="Q773">
            <v>351</v>
          </cell>
          <cell r="R773">
            <v>351</v>
          </cell>
          <cell r="S773">
            <v>10351</v>
          </cell>
          <cell r="T773" t="str">
            <v>Rajatised</v>
          </cell>
          <cell r="U773" t="str">
            <v>Rajatised</v>
          </cell>
          <cell r="W773" t="str">
            <v>Veetrass Tartu - Kanepi vaheline</v>
          </cell>
          <cell r="X773" t="str">
            <v>Hooned ja rajatised</v>
          </cell>
          <cell r="Y773" t="str">
            <v>Rajatised2006</v>
          </cell>
        </row>
        <row r="774">
          <cell r="M774">
            <v>0</v>
          </cell>
          <cell r="O774">
            <v>0</v>
          </cell>
          <cell r="P774">
            <v>0</v>
          </cell>
          <cell r="Q774">
            <v>351</v>
          </cell>
          <cell r="R774">
            <v>0</v>
          </cell>
          <cell r="S774">
            <v>0</v>
          </cell>
          <cell r="T774">
            <v>0</v>
          </cell>
          <cell r="U774" t="str">
            <v>Rajatised</v>
          </cell>
          <cell r="W774">
            <v>0</v>
          </cell>
          <cell r="X774">
            <v>0</v>
          </cell>
          <cell r="Y774">
            <v>0</v>
          </cell>
        </row>
        <row r="775">
          <cell r="M775">
            <v>10352</v>
          </cell>
          <cell r="N775">
            <v>358885</v>
          </cell>
          <cell r="O775">
            <v>40</v>
          </cell>
          <cell r="P775">
            <v>2006</v>
          </cell>
          <cell r="Q775">
            <v>352</v>
          </cell>
          <cell r="R775">
            <v>352</v>
          </cell>
          <cell r="S775">
            <v>10352</v>
          </cell>
          <cell r="T775" t="str">
            <v>Rajatised</v>
          </cell>
          <cell r="U775" t="str">
            <v>Rajatised</v>
          </cell>
          <cell r="W775" t="str">
            <v>Kanal. Trass Tartu-kanepi vaheline</v>
          </cell>
          <cell r="X775" t="str">
            <v>Hooned ja rajatised</v>
          </cell>
          <cell r="Y775" t="str">
            <v>Rajatised2006</v>
          </cell>
        </row>
        <row r="776">
          <cell r="M776">
            <v>0</v>
          </cell>
          <cell r="O776">
            <v>0</v>
          </cell>
          <cell r="P776">
            <v>0</v>
          </cell>
          <cell r="Q776">
            <v>352</v>
          </cell>
          <cell r="R776">
            <v>0</v>
          </cell>
          <cell r="S776">
            <v>0</v>
          </cell>
          <cell r="T776">
            <v>0</v>
          </cell>
          <cell r="U776" t="str">
            <v>Rajatised</v>
          </cell>
          <cell r="W776">
            <v>0</v>
          </cell>
          <cell r="X776">
            <v>0</v>
          </cell>
          <cell r="Y776">
            <v>0</v>
          </cell>
        </row>
        <row r="777">
          <cell r="M777">
            <v>10353</v>
          </cell>
          <cell r="N777">
            <v>222750</v>
          </cell>
          <cell r="O777">
            <v>40</v>
          </cell>
          <cell r="P777">
            <v>2006</v>
          </cell>
          <cell r="Q777">
            <v>353</v>
          </cell>
          <cell r="R777">
            <v>353</v>
          </cell>
          <cell r="S777">
            <v>10353</v>
          </cell>
          <cell r="T777" t="str">
            <v>Rajatised</v>
          </cell>
          <cell r="U777" t="str">
            <v>Rajatised</v>
          </cell>
          <cell r="W777" t="str">
            <v>Veetrass Lühike tn.</v>
          </cell>
          <cell r="X777" t="str">
            <v>Hooned ja rajatised</v>
          </cell>
          <cell r="Y777" t="str">
            <v>Rajatised2006</v>
          </cell>
        </row>
        <row r="778">
          <cell r="M778">
            <v>0</v>
          </cell>
          <cell r="O778">
            <v>0</v>
          </cell>
          <cell r="P778">
            <v>0</v>
          </cell>
          <cell r="Q778">
            <v>353</v>
          </cell>
          <cell r="R778">
            <v>0</v>
          </cell>
          <cell r="S778">
            <v>0</v>
          </cell>
          <cell r="T778">
            <v>0</v>
          </cell>
          <cell r="U778" t="str">
            <v>Rajatised</v>
          </cell>
          <cell r="W778">
            <v>0</v>
          </cell>
          <cell r="X778">
            <v>0</v>
          </cell>
          <cell r="Y778">
            <v>0</v>
          </cell>
        </row>
        <row r="779">
          <cell r="M779">
            <v>10354</v>
          </cell>
          <cell r="N779">
            <v>248154</v>
          </cell>
          <cell r="O779">
            <v>40</v>
          </cell>
          <cell r="P779">
            <v>2006</v>
          </cell>
          <cell r="Q779">
            <v>354</v>
          </cell>
          <cell r="R779">
            <v>354</v>
          </cell>
          <cell r="S779">
            <v>10354</v>
          </cell>
          <cell r="T779" t="str">
            <v>Rajatised</v>
          </cell>
          <cell r="U779" t="str">
            <v>Rajatised</v>
          </cell>
          <cell r="W779" t="str">
            <v>Veetrass Räni tn.</v>
          </cell>
          <cell r="X779" t="str">
            <v>Hooned ja rajatised</v>
          </cell>
          <cell r="Y779" t="str">
            <v>Rajatised2006</v>
          </cell>
        </row>
        <row r="780">
          <cell r="M780">
            <v>0</v>
          </cell>
          <cell r="O780">
            <v>0</v>
          </cell>
          <cell r="P780">
            <v>0</v>
          </cell>
          <cell r="Q780">
            <v>354</v>
          </cell>
          <cell r="R780">
            <v>0</v>
          </cell>
          <cell r="S780">
            <v>0</v>
          </cell>
          <cell r="T780">
            <v>0</v>
          </cell>
          <cell r="U780" t="str">
            <v>Rajatised</v>
          </cell>
          <cell r="W780">
            <v>0</v>
          </cell>
          <cell r="X780">
            <v>0</v>
          </cell>
          <cell r="Y780">
            <v>0</v>
          </cell>
        </row>
        <row r="781">
          <cell r="M781">
            <v>10355</v>
          </cell>
          <cell r="N781">
            <v>235009</v>
          </cell>
          <cell r="O781">
            <v>40</v>
          </cell>
          <cell r="P781">
            <v>2006</v>
          </cell>
          <cell r="Q781">
            <v>355</v>
          </cell>
          <cell r="R781">
            <v>355</v>
          </cell>
          <cell r="S781">
            <v>10355</v>
          </cell>
          <cell r="T781" t="str">
            <v>Rajatised</v>
          </cell>
          <cell r="U781" t="str">
            <v>Rajatised</v>
          </cell>
          <cell r="W781" t="str">
            <v>Kanal. trass Räni tn.</v>
          </cell>
          <cell r="X781" t="str">
            <v>Hooned ja rajatised</v>
          </cell>
          <cell r="Y781" t="str">
            <v>Rajatised2006</v>
          </cell>
        </row>
        <row r="782">
          <cell r="M782">
            <v>0</v>
          </cell>
          <cell r="O782">
            <v>0</v>
          </cell>
          <cell r="P782">
            <v>0</v>
          </cell>
          <cell r="Q782">
            <v>355</v>
          </cell>
          <cell r="R782">
            <v>0</v>
          </cell>
          <cell r="S782">
            <v>0</v>
          </cell>
          <cell r="T782">
            <v>0</v>
          </cell>
          <cell r="U782" t="str">
            <v>Rajatised</v>
          </cell>
          <cell r="W782">
            <v>0</v>
          </cell>
          <cell r="X782">
            <v>0</v>
          </cell>
          <cell r="Y782">
            <v>0</v>
          </cell>
        </row>
        <row r="783">
          <cell r="M783">
            <v>10356</v>
          </cell>
          <cell r="N783">
            <v>354393</v>
          </cell>
          <cell r="O783">
            <v>40</v>
          </cell>
          <cell r="P783">
            <v>2006</v>
          </cell>
          <cell r="Q783">
            <v>356</v>
          </cell>
          <cell r="R783">
            <v>356</v>
          </cell>
          <cell r="S783">
            <v>10356</v>
          </cell>
          <cell r="T783" t="str">
            <v>Rajatised</v>
          </cell>
          <cell r="U783" t="str">
            <v>Rajatised</v>
          </cell>
          <cell r="W783" t="str">
            <v>Veetrass Perve tn.</v>
          </cell>
          <cell r="X783" t="str">
            <v>Hooned ja rajatised</v>
          </cell>
          <cell r="Y783" t="str">
            <v>Rajatised2006</v>
          </cell>
        </row>
        <row r="784">
          <cell r="M784">
            <v>0</v>
          </cell>
          <cell r="O784">
            <v>0</v>
          </cell>
          <cell r="P784">
            <v>0</v>
          </cell>
          <cell r="Q784">
            <v>356</v>
          </cell>
          <cell r="R784">
            <v>0</v>
          </cell>
          <cell r="S784">
            <v>0</v>
          </cell>
          <cell r="T784">
            <v>0</v>
          </cell>
          <cell r="U784" t="str">
            <v>Rajatised</v>
          </cell>
          <cell r="W784">
            <v>0</v>
          </cell>
          <cell r="X784">
            <v>0</v>
          </cell>
          <cell r="Y784">
            <v>0</v>
          </cell>
        </row>
        <row r="785">
          <cell r="M785">
            <v>10357</v>
          </cell>
          <cell r="N785">
            <v>366619</v>
          </cell>
          <cell r="O785">
            <v>40</v>
          </cell>
          <cell r="P785">
            <v>2006</v>
          </cell>
          <cell r="Q785">
            <v>357</v>
          </cell>
          <cell r="R785">
            <v>357</v>
          </cell>
          <cell r="S785">
            <v>10357</v>
          </cell>
          <cell r="T785" t="str">
            <v>Rajatised</v>
          </cell>
          <cell r="U785" t="str">
            <v>Rajatised</v>
          </cell>
          <cell r="W785" t="str">
            <v>Kanal. trass Perve tn.</v>
          </cell>
          <cell r="X785" t="str">
            <v>Hooned ja rajatised</v>
          </cell>
          <cell r="Y785" t="str">
            <v>Rajatised2006</v>
          </cell>
        </row>
        <row r="786">
          <cell r="M786">
            <v>0</v>
          </cell>
          <cell r="O786">
            <v>0</v>
          </cell>
          <cell r="P786">
            <v>0</v>
          </cell>
          <cell r="Q786">
            <v>357</v>
          </cell>
          <cell r="R786">
            <v>0</v>
          </cell>
          <cell r="S786">
            <v>0</v>
          </cell>
          <cell r="T786">
            <v>0</v>
          </cell>
          <cell r="U786" t="str">
            <v>Rajatised</v>
          </cell>
          <cell r="W786">
            <v>0</v>
          </cell>
          <cell r="X786">
            <v>0</v>
          </cell>
          <cell r="Y786">
            <v>0</v>
          </cell>
        </row>
        <row r="787">
          <cell r="M787">
            <v>10358</v>
          </cell>
          <cell r="N787">
            <v>106902</v>
          </cell>
          <cell r="O787">
            <v>40</v>
          </cell>
          <cell r="P787">
            <v>2006</v>
          </cell>
          <cell r="Q787">
            <v>358</v>
          </cell>
          <cell r="R787">
            <v>358</v>
          </cell>
          <cell r="S787">
            <v>10358</v>
          </cell>
          <cell r="T787" t="str">
            <v>Rajatised</v>
          </cell>
          <cell r="U787" t="str">
            <v>Rajatised</v>
          </cell>
          <cell r="W787" t="str">
            <v>Veetrass Väike-Lepa</v>
          </cell>
          <cell r="X787" t="str">
            <v>Hooned ja rajatised</v>
          </cell>
          <cell r="Y787" t="str">
            <v>Rajatised2006</v>
          </cell>
        </row>
        <row r="788">
          <cell r="M788">
            <v>0</v>
          </cell>
          <cell r="O788">
            <v>0</v>
          </cell>
          <cell r="P788">
            <v>0</v>
          </cell>
          <cell r="Q788">
            <v>358</v>
          </cell>
          <cell r="R788">
            <v>0</v>
          </cell>
          <cell r="S788">
            <v>0</v>
          </cell>
          <cell r="T788">
            <v>0</v>
          </cell>
          <cell r="U788" t="str">
            <v>Rajatised</v>
          </cell>
          <cell r="W788">
            <v>0</v>
          </cell>
          <cell r="X788">
            <v>0</v>
          </cell>
          <cell r="Y788">
            <v>0</v>
          </cell>
        </row>
        <row r="789">
          <cell r="M789">
            <v>10359</v>
          </cell>
          <cell r="N789">
            <v>110043</v>
          </cell>
          <cell r="O789">
            <v>40</v>
          </cell>
          <cell r="P789">
            <v>2006</v>
          </cell>
          <cell r="Q789">
            <v>359</v>
          </cell>
          <cell r="R789">
            <v>359</v>
          </cell>
          <cell r="S789">
            <v>10359</v>
          </cell>
          <cell r="T789" t="str">
            <v>Rajatised</v>
          </cell>
          <cell r="U789" t="str">
            <v>Rajatised</v>
          </cell>
          <cell r="W789" t="str">
            <v>Survekanalisatsioon Väike-Lepa tn.</v>
          </cell>
          <cell r="X789" t="str">
            <v>Hooned ja rajatised</v>
          </cell>
          <cell r="Y789" t="str">
            <v>Rajatised2006</v>
          </cell>
        </row>
        <row r="790">
          <cell r="M790">
            <v>0</v>
          </cell>
          <cell r="O790">
            <v>0</v>
          </cell>
          <cell r="P790">
            <v>0</v>
          </cell>
          <cell r="Q790">
            <v>359</v>
          </cell>
          <cell r="R790">
            <v>0</v>
          </cell>
          <cell r="S790">
            <v>0</v>
          </cell>
          <cell r="T790">
            <v>0</v>
          </cell>
          <cell r="U790" t="str">
            <v>Rajatised</v>
          </cell>
          <cell r="W790">
            <v>0</v>
          </cell>
          <cell r="X790">
            <v>0</v>
          </cell>
          <cell r="Y790">
            <v>0</v>
          </cell>
        </row>
        <row r="791">
          <cell r="M791">
            <v>10360</v>
          </cell>
          <cell r="N791">
            <v>228175</v>
          </cell>
          <cell r="O791">
            <v>40</v>
          </cell>
          <cell r="P791">
            <v>2006</v>
          </cell>
          <cell r="Q791">
            <v>360</v>
          </cell>
          <cell r="R791">
            <v>360</v>
          </cell>
          <cell r="S791">
            <v>10360</v>
          </cell>
          <cell r="T791" t="str">
            <v>Rajatised</v>
          </cell>
          <cell r="U791" t="str">
            <v>Rajatised</v>
          </cell>
          <cell r="W791" t="str">
            <v>Veetrass Ravila tn.</v>
          </cell>
          <cell r="X791" t="str">
            <v>Hooned ja rajatised</v>
          </cell>
          <cell r="Y791" t="str">
            <v>Rajatised2006</v>
          </cell>
        </row>
        <row r="792">
          <cell r="M792">
            <v>0</v>
          </cell>
          <cell r="O792">
            <v>0</v>
          </cell>
          <cell r="P792">
            <v>0</v>
          </cell>
          <cell r="Q792">
            <v>360</v>
          </cell>
          <cell r="R792">
            <v>0</v>
          </cell>
          <cell r="S792">
            <v>0</v>
          </cell>
          <cell r="T792">
            <v>0</v>
          </cell>
          <cell r="U792" t="str">
            <v>Rajatised</v>
          </cell>
          <cell r="W792">
            <v>0</v>
          </cell>
          <cell r="X792">
            <v>0</v>
          </cell>
          <cell r="Y792">
            <v>0</v>
          </cell>
        </row>
        <row r="793">
          <cell r="M793">
            <v>10361</v>
          </cell>
          <cell r="N793">
            <v>211165</v>
          </cell>
          <cell r="O793">
            <v>40</v>
          </cell>
          <cell r="P793">
            <v>2006</v>
          </cell>
          <cell r="Q793">
            <v>361</v>
          </cell>
          <cell r="R793">
            <v>361</v>
          </cell>
          <cell r="S793">
            <v>10361</v>
          </cell>
          <cell r="T793" t="str">
            <v>Rajatised</v>
          </cell>
          <cell r="U793" t="str">
            <v>Rajatised</v>
          </cell>
          <cell r="W793" t="str">
            <v>Kanal. Trass ravila tn.</v>
          </cell>
          <cell r="X793" t="str">
            <v>Hooned ja rajatised</v>
          </cell>
          <cell r="Y793" t="str">
            <v>Rajatised2006</v>
          </cell>
        </row>
        <row r="794">
          <cell r="M794">
            <v>0</v>
          </cell>
          <cell r="O794">
            <v>0</v>
          </cell>
          <cell r="P794">
            <v>0</v>
          </cell>
          <cell r="Q794">
            <v>361</v>
          </cell>
          <cell r="R794">
            <v>0</v>
          </cell>
          <cell r="S794">
            <v>0</v>
          </cell>
          <cell r="T794">
            <v>0</v>
          </cell>
          <cell r="U794" t="str">
            <v>Rajatised</v>
          </cell>
          <cell r="W794">
            <v>0</v>
          </cell>
          <cell r="X794">
            <v>0</v>
          </cell>
          <cell r="Y794">
            <v>0</v>
          </cell>
        </row>
        <row r="795">
          <cell r="M795">
            <v>10362</v>
          </cell>
          <cell r="N795">
            <v>124182</v>
          </cell>
          <cell r="O795">
            <v>40</v>
          </cell>
          <cell r="P795">
            <v>2006</v>
          </cell>
          <cell r="Q795">
            <v>362</v>
          </cell>
          <cell r="R795">
            <v>362</v>
          </cell>
          <cell r="S795">
            <v>10362</v>
          </cell>
          <cell r="T795" t="str">
            <v>Rajatised</v>
          </cell>
          <cell r="U795" t="str">
            <v>Rajatised</v>
          </cell>
          <cell r="W795" t="str">
            <v>Veetrass Kesva-Transpordi</v>
          </cell>
          <cell r="X795" t="str">
            <v>Hooned ja rajatised</v>
          </cell>
          <cell r="Y795" t="str">
            <v>Rajatised2006</v>
          </cell>
        </row>
        <row r="796">
          <cell r="M796">
            <v>0</v>
          </cell>
          <cell r="O796">
            <v>0</v>
          </cell>
          <cell r="P796">
            <v>0</v>
          </cell>
          <cell r="Q796">
            <v>362</v>
          </cell>
          <cell r="R796">
            <v>0</v>
          </cell>
          <cell r="S796">
            <v>0</v>
          </cell>
          <cell r="T796">
            <v>0</v>
          </cell>
          <cell r="U796" t="str">
            <v>Rajatised</v>
          </cell>
          <cell r="W796">
            <v>0</v>
          </cell>
          <cell r="X796">
            <v>0</v>
          </cell>
          <cell r="Y796">
            <v>0</v>
          </cell>
        </row>
        <row r="797">
          <cell r="M797">
            <v>10363</v>
          </cell>
          <cell r="N797">
            <v>32067</v>
          </cell>
          <cell r="O797">
            <v>40</v>
          </cell>
          <cell r="P797">
            <v>2006</v>
          </cell>
          <cell r="Q797">
            <v>363</v>
          </cell>
          <cell r="R797">
            <v>363</v>
          </cell>
          <cell r="S797">
            <v>10363</v>
          </cell>
          <cell r="T797" t="str">
            <v>Rajatised</v>
          </cell>
          <cell r="U797" t="str">
            <v>Rajatised</v>
          </cell>
          <cell r="W797" t="str">
            <v>Kanal. trass Kesva tn.</v>
          </cell>
          <cell r="X797" t="str">
            <v>Hooned ja rajatised</v>
          </cell>
          <cell r="Y797" t="str">
            <v>Rajatised2006</v>
          </cell>
        </row>
        <row r="798">
          <cell r="M798">
            <v>0</v>
          </cell>
          <cell r="O798">
            <v>0</v>
          </cell>
          <cell r="P798">
            <v>0</v>
          </cell>
          <cell r="Q798">
            <v>363</v>
          </cell>
          <cell r="R798">
            <v>0</v>
          </cell>
          <cell r="S798">
            <v>0</v>
          </cell>
          <cell r="T798">
            <v>0</v>
          </cell>
          <cell r="U798" t="str">
            <v>Rajatised</v>
          </cell>
          <cell r="W798">
            <v>0</v>
          </cell>
          <cell r="X798">
            <v>0</v>
          </cell>
          <cell r="Y798">
            <v>0</v>
          </cell>
        </row>
        <row r="799">
          <cell r="M799">
            <v>10364</v>
          </cell>
          <cell r="N799">
            <v>1066183</v>
          </cell>
          <cell r="O799">
            <v>40</v>
          </cell>
          <cell r="P799">
            <v>2007</v>
          </cell>
          <cell r="Q799">
            <v>364</v>
          </cell>
          <cell r="R799">
            <v>364</v>
          </cell>
          <cell r="S799">
            <v>10364</v>
          </cell>
          <cell r="T799" t="str">
            <v>Rajatised</v>
          </cell>
          <cell r="U799" t="str">
            <v>Rajatised</v>
          </cell>
          <cell r="W799" t="str">
            <v>Allika tn. sadevee trass</v>
          </cell>
          <cell r="X799" t="str">
            <v>Hooned ja rajatised</v>
          </cell>
          <cell r="Y799" t="str">
            <v>Rajatised2007</v>
          </cell>
        </row>
        <row r="800">
          <cell r="M800">
            <v>0</v>
          </cell>
          <cell r="O800">
            <v>0</v>
          </cell>
          <cell r="P800">
            <v>0</v>
          </cell>
          <cell r="Q800">
            <v>364</v>
          </cell>
          <cell r="R800">
            <v>0</v>
          </cell>
          <cell r="S800">
            <v>0</v>
          </cell>
          <cell r="T800">
            <v>0</v>
          </cell>
          <cell r="U800" t="str">
            <v>Rajatised</v>
          </cell>
          <cell r="W800">
            <v>0</v>
          </cell>
          <cell r="X800">
            <v>0</v>
          </cell>
          <cell r="Y800">
            <v>0</v>
          </cell>
        </row>
        <row r="801">
          <cell r="M801">
            <v>0</v>
          </cell>
          <cell r="O801">
            <v>0</v>
          </cell>
          <cell r="P801">
            <v>0</v>
          </cell>
          <cell r="Q801">
            <v>364</v>
          </cell>
          <cell r="R801">
            <v>0</v>
          </cell>
          <cell r="S801">
            <v>0</v>
          </cell>
          <cell r="T801">
            <v>0</v>
          </cell>
          <cell r="U801" t="str">
            <v>Rajatised</v>
          </cell>
          <cell r="W801">
            <v>0</v>
          </cell>
          <cell r="X801">
            <v>0</v>
          </cell>
          <cell r="Y801">
            <v>0</v>
          </cell>
        </row>
        <row r="802">
          <cell r="M802">
            <v>0</v>
          </cell>
          <cell r="O802">
            <v>0</v>
          </cell>
          <cell r="P802">
            <v>0</v>
          </cell>
          <cell r="Q802">
            <v>364</v>
          </cell>
          <cell r="R802">
            <v>0</v>
          </cell>
          <cell r="S802">
            <v>0</v>
          </cell>
          <cell r="T802">
            <v>0</v>
          </cell>
          <cell r="U802" t="str">
            <v>Rajatised</v>
          </cell>
          <cell r="W802">
            <v>0</v>
          </cell>
          <cell r="X802">
            <v>0</v>
          </cell>
          <cell r="Y802">
            <v>0</v>
          </cell>
        </row>
        <row r="803">
          <cell r="M803">
            <v>0</v>
          </cell>
          <cell r="O803">
            <v>0</v>
          </cell>
          <cell r="P803">
            <v>0</v>
          </cell>
          <cell r="Q803">
            <v>364</v>
          </cell>
          <cell r="R803">
            <v>0</v>
          </cell>
          <cell r="S803">
            <v>0</v>
          </cell>
          <cell r="T803">
            <v>0</v>
          </cell>
          <cell r="U803" t="str">
            <v>Rajatised</v>
          </cell>
          <cell r="W803">
            <v>0</v>
          </cell>
          <cell r="X803">
            <v>0</v>
          </cell>
          <cell r="Y803">
            <v>0</v>
          </cell>
        </row>
        <row r="804">
          <cell r="M804">
            <v>0</v>
          </cell>
          <cell r="O804">
            <v>0</v>
          </cell>
          <cell r="P804">
            <v>0</v>
          </cell>
          <cell r="Q804">
            <v>364</v>
          </cell>
          <cell r="R804">
            <v>0</v>
          </cell>
          <cell r="S804">
            <v>0</v>
          </cell>
          <cell r="T804">
            <v>0</v>
          </cell>
          <cell r="U804" t="str">
            <v>Tarkvara</v>
          </cell>
          <cell r="W804">
            <v>0</v>
          </cell>
          <cell r="X804">
            <v>0</v>
          </cell>
          <cell r="Y804">
            <v>0</v>
          </cell>
        </row>
        <row r="805">
          <cell r="M805">
            <v>10365</v>
          </cell>
          <cell r="N805">
            <v>40493</v>
          </cell>
          <cell r="O805">
            <v>10</v>
          </cell>
          <cell r="P805">
            <v>2005</v>
          </cell>
          <cell r="Q805">
            <v>365</v>
          </cell>
          <cell r="R805">
            <v>365</v>
          </cell>
          <cell r="S805">
            <v>10365</v>
          </cell>
          <cell r="T805" t="str">
            <v>Tarkvara</v>
          </cell>
          <cell r="U805" t="str">
            <v>Tarkvara</v>
          </cell>
          <cell r="W805" t="str">
            <v>Tarkvara Bentley MicroStation 2004</v>
          </cell>
          <cell r="X805" t="str">
            <v>Muud</v>
          </cell>
          <cell r="Y805" t="str">
            <v>Tarkvara2005</v>
          </cell>
        </row>
        <row r="806">
          <cell r="M806">
            <v>0</v>
          </cell>
          <cell r="O806">
            <v>0</v>
          </cell>
          <cell r="P806">
            <v>0</v>
          </cell>
          <cell r="Q806">
            <v>365</v>
          </cell>
          <cell r="R806">
            <v>0</v>
          </cell>
          <cell r="S806">
            <v>0</v>
          </cell>
          <cell r="T806">
            <v>0</v>
          </cell>
          <cell r="U806" t="str">
            <v>Tarkvara</v>
          </cell>
          <cell r="W806">
            <v>0</v>
          </cell>
          <cell r="X806">
            <v>0</v>
          </cell>
          <cell r="Y806">
            <v>0</v>
          </cell>
        </row>
        <row r="807">
          <cell r="M807">
            <v>0</v>
          </cell>
          <cell r="O807">
            <v>0</v>
          </cell>
          <cell r="P807">
            <v>0</v>
          </cell>
          <cell r="Q807">
            <v>365</v>
          </cell>
          <cell r="R807">
            <v>0</v>
          </cell>
          <cell r="S807">
            <v>0</v>
          </cell>
          <cell r="T807">
            <v>0</v>
          </cell>
          <cell r="U807" t="str">
            <v>Tarkvara</v>
          </cell>
          <cell r="W807">
            <v>0</v>
          </cell>
          <cell r="X807">
            <v>0</v>
          </cell>
          <cell r="Y807">
            <v>0</v>
          </cell>
        </row>
        <row r="808">
          <cell r="M808">
            <v>0</v>
          </cell>
          <cell r="O808">
            <v>0</v>
          </cell>
          <cell r="P808">
            <v>0</v>
          </cell>
          <cell r="Q808">
            <v>365</v>
          </cell>
          <cell r="R808">
            <v>0</v>
          </cell>
          <cell r="S808">
            <v>0</v>
          </cell>
          <cell r="T808">
            <v>0</v>
          </cell>
          <cell r="U808" t="str">
            <v>Tarkvara</v>
          </cell>
          <cell r="W808">
            <v>0</v>
          </cell>
          <cell r="X808">
            <v>0</v>
          </cell>
          <cell r="Y808">
            <v>0</v>
          </cell>
        </row>
        <row r="809">
          <cell r="M809">
            <v>0</v>
          </cell>
          <cell r="O809">
            <v>0</v>
          </cell>
          <cell r="P809">
            <v>0</v>
          </cell>
          <cell r="Q809">
            <v>365</v>
          </cell>
          <cell r="R809">
            <v>0</v>
          </cell>
          <cell r="S809">
            <v>0</v>
          </cell>
          <cell r="T809">
            <v>0</v>
          </cell>
          <cell r="U809" t="str">
            <v>Tarkvara</v>
          </cell>
          <cell r="W809">
            <v>0</v>
          </cell>
          <cell r="X809">
            <v>0</v>
          </cell>
          <cell r="Y809">
            <v>0</v>
          </cell>
        </row>
        <row r="810">
          <cell r="M810">
            <v>0</v>
          </cell>
          <cell r="O810">
            <v>0</v>
          </cell>
          <cell r="P810">
            <v>0</v>
          </cell>
          <cell r="Q810">
            <v>365</v>
          </cell>
          <cell r="R810">
            <v>0</v>
          </cell>
          <cell r="S810">
            <v>0</v>
          </cell>
          <cell r="T810">
            <v>0</v>
          </cell>
          <cell r="U810" t="str">
            <v>Transpordivahendid</v>
          </cell>
          <cell r="W810">
            <v>0</v>
          </cell>
          <cell r="X810">
            <v>0</v>
          </cell>
          <cell r="Y810">
            <v>0</v>
          </cell>
        </row>
        <row r="811">
          <cell r="M811">
            <v>10366</v>
          </cell>
          <cell r="N811">
            <v>992</v>
          </cell>
          <cell r="O811">
            <v>10</v>
          </cell>
          <cell r="P811">
            <v>1986</v>
          </cell>
          <cell r="Q811">
            <v>366</v>
          </cell>
          <cell r="R811">
            <v>366</v>
          </cell>
          <cell r="S811">
            <v>10366</v>
          </cell>
          <cell r="T811" t="str">
            <v>Transpordivahendid</v>
          </cell>
          <cell r="U811" t="str">
            <v>Transpordivahendid</v>
          </cell>
          <cell r="W811" t="str">
            <v>Traktori käru IPTS-2M</v>
          </cell>
          <cell r="X811" t="str">
            <v>Masinad ja seadmed</v>
          </cell>
          <cell r="Y811" t="str">
            <v>Transpordivahendid1986</v>
          </cell>
        </row>
        <row r="812">
          <cell r="M812">
            <v>0</v>
          </cell>
          <cell r="O812">
            <v>0</v>
          </cell>
          <cell r="P812">
            <v>0</v>
          </cell>
          <cell r="Q812">
            <v>366</v>
          </cell>
          <cell r="R812">
            <v>0</v>
          </cell>
          <cell r="S812">
            <v>0</v>
          </cell>
          <cell r="T812">
            <v>0</v>
          </cell>
          <cell r="U812" t="str">
            <v>Transpordivahendid</v>
          </cell>
          <cell r="W812">
            <v>0</v>
          </cell>
          <cell r="X812">
            <v>0</v>
          </cell>
          <cell r="Y812">
            <v>0</v>
          </cell>
        </row>
        <row r="813">
          <cell r="M813">
            <v>10367</v>
          </cell>
          <cell r="N813">
            <v>2004</v>
          </cell>
          <cell r="O813">
            <v>10</v>
          </cell>
          <cell r="P813">
            <v>1989</v>
          </cell>
          <cell r="Q813">
            <v>367</v>
          </cell>
          <cell r="R813">
            <v>367</v>
          </cell>
          <cell r="S813">
            <v>10367</v>
          </cell>
          <cell r="T813" t="str">
            <v>Transpordivahendid</v>
          </cell>
          <cell r="U813" t="str">
            <v>Transpordivahendid</v>
          </cell>
          <cell r="W813" t="str">
            <v>Traktori järelkäru 2PTS-4M</v>
          </cell>
          <cell r="X813" t="str">
            <v>Masinad ja seadmed</v>
          </cell>
          <cell r="Y813" t="str">
            <v>Transpordivahendid1989</v>
          </cell>
        </row>
        <row r="814">
          <cell r="M814">
            <v>0</v>
          </cell>
          <cell r="O814">
            <v>0</v>
          </cell>
          <cell r="P814">
            <v>0</v>
          </cell>
          <cell r="Q814">
            <v>367</v>
          </cell>
          <cell r="R814">
            <v>0</v>
          </cell>
          <cell r="S814">
            <v>0</v>
          </cell>
          <cell r="T814">
            <v>0</v>
          </cell>
          <cell r="U814" t="str">
            <v>Transpordivahendid</v>
          </cell>
          <cell r="W814">
            <v>0</v>
          </cell>
          <cell r="X814">
            <v>0</v>
          </cell>
          <cell r="Y814">
            <v>0</v>
          </cell>
        </row>
        <row r="815">
          <cell r="M815">
            <v>10368</v>
          </cell>
          <cell r="N815">
            <v>255000</v>
          </cell>
          <cell r="O815">
            <v>10</v>
          </cell>
          <cell r="P815">
            <v>2006</v>
          </cell>
          <cell r="Q815">
            <v>368</v>
          </cell>
          <cell r="R815">
            <v>368</v>
          </cell>
          <cell r="S815">
            <v>10368</v>
          </cell>
          <cell r="T815" t="str">
            <v>Transpordivahendid</v>
          </cell>
          <cell r="U815" t="str">
            <v>Transpordivahendid</v>
          </cell>
          <cell r="W815" t="str">
            <v>Veoauto MAN 17,232 kraanaga kallur</v>
          </cell>
          <cell r="X815" t="str">
            <v>Masinad ja seadmed</v>
          </cell>
          <cell r="Y815" t="str">
            <v>Transpordivahendid2006</v>
          </cell>
        </row>
        <row r="816">
          <cell r="M816">
            <v>0</v>
          </cell>
          <cell r="O816">
            <v>0</v>
          </cell>
          <cell r="P816">
            <v>0</v>
          </cell>
          <cell r="Q816">
            <v>368</v>
          </cell>
          <cell r="R816">
            <v>0</v>
          </cell>
          <cell r="S816">
            <v>0</v>
          </cell>
          <cell r="T816">
            <v>0</v>
          </cell>
          <cell r="U816" t="str">
            <v>Transpordivahendid</v>
          </cell>
          <cell r="W816">
            <v>0</v>
          </cell>
          <cell r="X816">
            <v>0</v>
          </cell>
          <cell r="Y816">
            <v>0</v>
          </cell>
        </row>
        <row r="817">
          <cell r="M817">
            <v>0</v>
          </cell>
          <cell r="O817">
            <v>0</v>
          </cell>
          <cell r="P817">
            <v>0</v>
          </cell>
          <cell r="Q817">
            <v>368</v>
          </cell>
          <cell r="R817">
            <v>0</v>
          </cell>
          <cell r="S817">
            <v>0</v>
          </cell>
          <cell r="T817">
            <v>0</v>
          </cell>
          <cell r="U817" t="str">
            <v>Transpordivahendid</v>
          </cell>
          <cell r="W817">
            <v>0</v>
          </cell>
          <cell r="X817">
            <v>0</v>
          </cell>
          <cell r="Y817">
            <v>0</v>
          </cell>
        </row>
        <row r="818">
          <cell r="M818">
            <v>0</v>
          </cell>
          <cell r="O818">
            <v>0</v>
          </cell>
          <cell r="P818">
            <v>0</v>
          </cell>
          <cell r="Q818">
            <v>368</v>
          </cell>
          <cell r="R818">
            <v>0</v>
          </cell>
          <cell r="S818">
            <v>0</v>
          </cell>
          <cell r="T818">
            <v>0</v>
          </cell>
          <cell r="U818" t="str">
            <v>Transpordivahendid</v>
          </cell>
          <cell r="W818">
            <v>0</v>
          </cell>
          <cell r="X818">
            <v>0</v>
          </cell>
          <cell r="Y818">
            <v>0</v>
          </cell>
        </row>
        <row r="819">
          <cell r="M819">
            <v>0</v>
          </cell>
          <cell r="O819">
            <v>0</v>
          </cell>
          <cell r="P819">
            <v>0</v>
          </cell>
          <cell r="Q819">
            <v>368</v>
          </cell>
          <cell r="R819">
            <v>0</v>
          </cell>
          <cell r="S819">
            <v>0</v>
          </cell>
          <cell r="T819">
            <v>0</v>
          </cell>
          <cell r="U819" t="str">
            <v>Transpordivahendid</v>
          </cell>
          <cell r="W819">
            <v>0</v>
          </cell>
          <cell r="X819">
            <v>0</v>
          </cell>
          <cell r="Y819">
            <v>0</v>
          </cell>
        </row>
        <row r="820">
          <cell r="M820">
            <v>0</v>
          </cell>
          <cell r="O820">
            <v>0</v>
          </cell>
          <cell r="P820">
            <v>0</v>
          </cell>
          <cell r="Q820">
            <v>368</v>
          </cell>
          <cell r="R820">
            <v>0</v>
          </cell>
          <cell r="S820">
            <v>0</v>
          </cell>
          <cell r="T820">
            <v>0</v>
          </cell>
          <cell r="U820" t="str">
            <v>Tööriistad</v>
          </cell>
          <cell r="W820">
            <v>0</v>
          </cell>
          <cell r="X820">
            <v>0</v>
          </cell>
          <cell r="Y820">
            <v>0</v>
          </cell>
        </row>
        <row r="821">
          <cell r="M821">
            <v>10369</v>
          </cell>
          <cell r="N821">
            <v>1024</v>
          </cell>
          <cell r="O821">
            <v>15</v>
          </cell>
          <cell r="P821">
            <v>1990</v>
          </cell>
          <cell r="Q821">
            <v>369</v>
          </cell>
          <cell r="R821">
            <v>369</v>
          </cell>
          <cell r="S821">
            <v>10369</v>
          </cell>
          <cell r="T821" t="str">
            <v>Tööriistad</v>
          </cell>
          <cell r="U821" t="str">
            <v>Tööriistad</v>
          </cell>
          <cell r="W821" t="str">
            <v>Puurpink</v>
          </cell>
          <cell r="X821" t="str">
            <v>Masinad ja seadmed</v>
          </cell>
          <cell r="Y821" t="str">
            <v>Tööriistad1990</v>
          </cell>
        </row>
        <row r="822">
          <cell r="M822">
            <v>0</v>
          </cell>
          <cell r="O822">
            <v>0</v>
          </cell>
          <cell r="P822">
            <v>0</v>
          </cell>
          <cell r="Q822">
            <v>369</v>
          </cell>
          <cell r="R822">
            <v>0</v>
          </cell>
          <cell r="S822">
            <v>0</v>
          </cell>
          <cell r="T822">
            <v>0</v>
          </cell>
          <cell r="U822" t="str">
            <v>Tööriistad</v>
          </cell>
          <cell r="W822">
            <v>0</v>
          </cell>
          <cell r="X822">
            <v>0</v>
          </cell>
          <cell r="Y822">
            <v>0</v>
          </cell>
        </row>
        <row r="823">
          <cell r="M823">
            <v>10370</v>
          </cell>
          <cell r="N823">
            <v>18722</v>
          </cell>
          <cell r="O823">
            <v>15</v>
          </cell>
          <cell r="P823">
            <v>1999</v>
          </cell>
          <cell r="Q823">
            <v>370</v>
          </cell>
          <cell r="R823">
            <v>370</v>
          </cell>
          <cell r="S823">
            <v>10370</v>
          </cell>
          <cell r="T823" t="str">
            <v>Tööriistad</v>
          </cell>
          <cell r="U823" t="str">
            <v>Tööriistad</v>
          </cell>
          <cell r="W823" t="str">
            <v>Nurklihvmasin</v>
          </cell>
          <cell r="X823" t="str">
            <v>Masinad ja seadmed</v>
          </cell>
          <cell r="Y823" t="str">
            <v>Tööriistad1999</v>
          </cell>
        </row>
        <row r="824">
          <cell r="M824">
            <v>0</v>
          </cell>
          <cell r="O824">
            <v>0</v>
          </cell>
          <cell r="P824">
            <v>0</v>
          </cell>
          <cell r="Q824">
            <v>370</v>
          </cell>
          <cell r="R824">
            <v>0</v>
          </cell>
          <cell r="S824">
            <v>0</v>
          </cell>
          <cell r="T824">
            <v>0</v>
          </cell>
          <cell r="U824" t="str">
            <v>Tööriistad</v>
          </cell>
          <cell r="W824">
            <v>0</v>
          </cell>
          <cell r="X824">
            <v>0</v>
          </cell>
          <cell r="Y824">
            <v>0</v>
          </cell>
        </row>
        <row r="825">
          <cell r="M825">
            <v>10371</v>
          </cell>
          <cell r="N825">
            <v>30000</v>
          </cell>
          <cell r="O825">
            <v>15</v>
          </cell>
          <cell r="P825">
            <v>2001</v>
          </cell>
          <cell r="Q825">
            <v>371</v>
          </cell>
          <cell r="R825">
            <v>371</v>
          </cell>
          <cell r="S825">
            <v>10371</v>
          </cell>
          <cell r="T825" t="str">
            <v>Tööriistad</v>
          </cell>
          <cell r="U825" t="str">
            <v>Tööriistad</v>
          </cell>
          <cell r="W825" t="str">
            <v>Traktori tõstuk</v>
          </cell>
          <cell r="X825" t="str">
            <v>Masinad ja seadmed</v>
          </cell>
          <cell r="Y825" t="str">
            <v>Tööriistad2001</v>
          </cell>
        </row>
        <row r="826">
          <cell r="M826">
            <v>0</v>
          </cell>
          <cell r="O826">
            <v>0</v>
          </cell>
          <cell r="P826">
            <v>0</v>
          </cell>
          <cell r="Q826">
            <v>371</v>
          </cell>
          <cell r="R826">
            <v>0</v>
          </cell>
          <cell r="S826">
            <v>0</v>
          </cell>
          <cell r="T826">
            <v>0</v>
          </cell>
          <cell r="U826" t="str">
            <v>Tööriistad</v>
          </cell>
          <cell r="W826">
            <v>0</v>
          </cell>
          <cell r="X826">
            <v>0</v>
          </cell>
          <cell r="Y826">
            <v>0</v>
          </cell>
        </row>
        <row r="827">
          <cell r="M827">
            <v>10372</v>
          </cell>
          <cell r="N827">
            <v>16390</v>
          </cell>
          <cell r="O827">
            <v>15</v>
          </cell>
          <cell r="P827">
            <v>2001</v>
          </cell>
          <cell r="Q827">
            <v>372</v>
          </cell>
          <cell r="R827">
            <v>372</v>
          </cell>
          <cell r="S827">
            <v>10372</v>
          </cell>
          <cell r="T827" t="str">
            <v>Tööriistad</v>
          </cell>
          <cell r="U827" t="str">
            <v>Tööriistad</v>
          </cell>
          <cell r="W827" t="str">
            <v>Madalping. elektriinst. testseade</v>
          </cell>
          <cell r="X827" t="str">
            <v>Masinad ja seadmed</v>
          </cell>
          <cell r="Y827" t="str">
            <v>Tööriistad2001</v>
          </cell>
        </row>
        <row r="828">
          <cell r="M828">
            <v>0</v>
          </cell>
          <cell r="O828">
            <v>0</v>
          </cell>
          <cell r="P828">
            <v>0</v>
          </cell>
          <cell r="Q828">
            <v>372</v>
          </cell>
          <cell r="R828">
            <v>0</v>
          </cell>
          <cell r="S828">
            <v>0</v>
          </cell>
          <cell r="T828">
            <v>0</v>
          </cell>
          <cell r="U828" t="str">
            <v>Tööriistad</v>
          </cell>
          <cell r="W828">
            <v>0</v>
          </cell>
          <cell r="X828">
            <v>0</v>
          </cell>
          <cell r="Y828">
            <v>0</v>
          </cell>
        </row>
        <row r="829">
          <cell r="M829">
            <v>10373</v>
          </cell>
          <cell r="N829">
            <v>15070</v>
          </cell>
          <cell r="O829">
            <v>15</v>
          </cell>
          <cell r="P829">
            <v>2003</v>
          </cell>
          <cell r="Q829">
            <v>373</v>
          </cell>
          <cell r="R829">
            <v>373</v>
          </cell>
          <cell r="S829">
            <v>10373</v>
          </cell>
          <cell r="T829" t="str">
            <v>Tööriistad</v>
          </cell>
          <cell r="U829" t="str">
            <v>Tööriistad</v>
          </cell>
          <cell r="W829" t="str">
            <v>Keevitusagregaat</v>
          </cell>
          <cell r="X829" t="str">
            <v>Masinad ja seadmed</v>
          </cell>
          <cell r="Y829" t="str">
            <v>Tööriistad2003</v>
          </cell>
        </row>
        <row r="830">
          <cell r="M830">
            <v>0</v>
          </cell>
          <cell r="O830">
            <v>0</v>
          </cell>
          <cell r="P830">
            <v>0</v>
          </cell>
          <cell r="Q830">
            <v>373</v>
          </cell>
          <cell r="R830">
            <v>0</v>
          </cell>
          <cell r="S830">
            <v>0</v>
          </cell>
          <cell r="T830">
            <v>0</v>
          </cell>
          <cell r="U830" t="str">
            <v>Tööriistad</v>
          </cell>
          <cell r="W830">
            <v>0</v>
          </cell>
          <cell r="X830">
            <v>0</v>
          </cell>
          <cell r="Y830">
            <v>0</v>
          </cell>
        </row>
        <row r="831">
          <cell r="M831">
            <v>10374</v>
          </cell>
          <cell r="N831">
            <v>394099</v>
          </cell>
          <cell r="O831">
            <v>15</v>
          </cell>
          <cell r="P831">
            <v>2004</v>
          </cell>
          <cell r="Q831">
            <v>374</v>
          </cell>
          <cell r="R831">
            <v>374</v>
          </cell>
          <cell r="S831">
            <v>10374</v>
          </cell>
          <cell r="T831" t="str">
            <v>Tööriistad</v>
          </cell>
          <cell r="U831" t="str">
            <v>Tööriistad</v>
          </cell>
          <cell r="W831" t="str">
            <v>Teenindussõiduki tööriistad</v>
          </cell>
          <cell r="X831" t="str">
            <v>Masinad ja seadmed</v>
          </cell>
          <cell r="Y831" t="str">
            <v>Tööriistad2004</v>
          </cell>
        </row>
        <row r="832">
          <cell r="M832">
            <v>0</v>
          </cell>
          <cell r="O832">
            <v>0</v>
          </cell>
          <cell r="P832">
            <v>0</v>
          </cell>
          <cell r="Q832">
            <v>374</v>
          </cell>
          <cell r="R832">
            <v>0</v>
          </cell>
          <cell r="S832">
            <v>0</v>
          </cell>
          <cell r="T832">
            <v>0</v>
          </cell>
          <cell r="U832" t="str">
            <v>Tööriistad</v>
          </cell>
          <cell r="W832">
            <v>0</v>
          </cell>
          <cell r="X832">
            <v>0</v>
          </cell>
          <cell r="Y832">
            <v>0</v>
          </cell>
        </row>
        <row r="833">
          <cell r="M833">
            <v>10375</v>
          </cell>
          <cell r="N833">
            <v>49099</v>
          </cell>
          <cell r="O833">
            <v>15</v>
          </cell>
          <cell r="P833">
            <v>2007</v>
          </cell>
          <cell r="Q833">
            <v>375</v>
          </cell>
          <cell r="R833">
            <v>375</v>
          </cell>
          <cell r="S833">
            <v>10375</v>
          </cell>
          <cell r="T833" t="str">
            <v>Tööriistad</v>
          </cell>
          <cell r="U833" t="str">
            <v>Tööriistad</v>
          </cell>
          <cell r="W833">
            <v>0</v>
          </cell>
          <cell r="X833" t="str">
            <v>Masinad ja seadmed</v>
          </cell>
          <cell r="Y833" t="str">
            <v>Tööriistad2007</v>
          </cell>
        </row>
        <row r="834">
          <cell r="M834">
            <v>0</v>
          </cell>
          <cell r="O834">
            <v>0</v>
          </cell>
          <cell r="P834">
            <v>0</v>
          </cell>
          <cell r="Q834">
            <v>375</v>
          </cell>
          <cell r="R834">
            <v>0</v>
          </cell>
          <cell r="S834">
            <v>0</v>
          </cell>
          <cell r="T834">
            <v>0</v>
          </cell>
          <cell r="U834" t="str">
            <v>Tööriistad</v>
          </cell>
          <cell r="W834">
            <v>0</v>
          </cell>
          <cell r="X834">
            <v>0</v>
          </cell>
          <cell r="Y834">
            <v>0</v>
          </cell>
        </row>
        <row r="835">
          <cell r="M835">
            <v>0</v>
          </cell>
          <cell r="O835">
            <v>0</v>
          </cell>
          <cell r="P835">
            <v>0</v>
          </cell>
          <cell r="Q835">
            <v>375</v>
          </cell>
          <cell r="R835">
            <v>0</v>
          </cell>
          <cell r="S835">
            <v>0</v>
          </cell>
          <cell r="T835">
            <v>0</v>
          </cell>
          <cell r="U835" t="str">
            <v>Tööriistad</v>
          </cell>
          <cell r="W835">
            <v>0</v>
          </cell>
          <cell r="X835">
            <v>0</v>
          </cell>
          <cell r="Y835">
            <v>0</v>
          </cell>
        </row>
        <row r="836">
          <cell r="M836" t="str">
            <v>c</v>
          </cell>
          <cell r="N836" t="str">
            <v>c</v>
          </cell>
          <cell r="O836" t="str">
            <v>c</v>
          </cell>
          <cell r="P836" t="str">
            <v>c</v>
          </cell>
          <cell r="Q836" t="str">
            <v>c</v>
          </cell>
          <cell r="R836" t="str">
            <v>c</v>
          </cell>
          <cell r="S836" t="str">
            <v>c</v>
          </cell>
          <cell r="T836" t="str">
            <v>c</v>
          </cell>
          <cell r="U836" t="str">
            <v>c</v>
          </cell>
          <cell r="V836" t="str">
            <v>c</v>
          </cell>
          <cell r="W836" t="str">
            <v>c</v>
          </cell>
          <cell r="X836" t="str">
            <v>c</v>
          </cell>
          <cell r="Y836" t="str">
            <v>c</v>
          </cell>
          <cell r="Z836" t="str">
            <v>c</v>
          </cell>
          <cell r="AA836" t="str">
            <v>c</v>
          </cell>
        </row>
        <row r="839">
          <cell r="N839">
            <v>174539782</v>
          </cell>
        </row>
        <row r="847">
          <cell r="T847" t="str">
            <v>Ehitised</v>
          </cell>
        </row>
        <row r="848">
          <cell r="T848" t="str">
            <v>Infotehnoloogia</v>
          </cell>
        </row>
        <row r="849">
          <cell r="T849" t="str">
            <v>Maa</v>
          </cell>
        </row>
        <row r="850">
          <cell r="T850" t="str">
            <v>Masinad ja seadmed</v>
          </cell>
        </row>
        <row r="851">
          <cell r="T851" t="str">
            <v>Rajatised</v>
          </cell>
        </row>
        <row r="852">
          <cell r="T852" t="str">
            <v>Tarkvara</v>
          </cell>
        </row>
        <row r="853">
          <cell r="T853" t="str">
            <v>Transpordivahendid</v>
          </cell>
        </row>
        <row r="854">
          <cell r="T854" t="str">
            <v>Tööriistad</v>
          </cell>
        </row>
        <row r="855">
          <cell r="T855" t="str">
            <v>pumpla</v>
          </cell>
        </row>
        <row r="865">
          <cell r="Q865">
            <v>1000</v>
          </cell>
        </row>
        <row r="866">
          <cell r="M866">
            <v>0</v>
          </cell>
          <cell r="O866">
            <v>0</v>
          </cell>
          <cell r="P866">
            <v>0</v>
          </cell>
          <cell r="Q866">
            <v>1000</v>
          </cell>
          <cell r="R866">
            <v>0</v>
          </cell>
          <cell r="S866">
            <v>0</v>
          </cell>
          <cell r="T866">
            <v>0</v>
          </cell>
          <cell r="U866" t="str">
            <v>Ehitised</v>
          </cell>
          <cell r="W866">
            <v>0</v>
          </cell>
          <cell r="X866">
            <v>0</v>
          </cell>
          <cell r="Y866">
            <v>0</v>
          </cell>
        </row>
        <row r="867">
          <cell r="M867">
            <v>0</v>
          </cell>
          <cell r="O867">
            <v>0</v>
          </cell>
          <cell r="P867">
            <v>0</v>
          </cell>
          <cell r="Q867">
            <v>1000</v>
          </cell>
          <cell r="R867">
            <v>0</v>
          </cell>
          <cell r="S867">
            <v>0</v>
          </cell>
          <cell r="T867">
            <v>0</v>
          </cell>
          <cell r="U867" t="str">
            <v>Ehitised</v>
          </cell>
          <cell r="W867">
            <v>0</v>
          </cell>
          <cell r="X867">
            <v>0</v>
          </cell>
          <cell r="Y867">
            <v>0</v>
          </cell>
        </row>
        <row r="868">
          <cell r="M868">
            <v>11001</v>
          </cell>
          <cell r="N868">
            <v>95000</v>
          </cell>
          <cell r="O868">
            <v>40</v>
          </cell>
          <cell r="P868">
            <v>1985</v>
          </cell>
          <cell r="Q868">
            <v>1001</v>
          </cell>
          <cell r="R868">
            <v>1001</v>
          </cell>
          <cell r="S868">
            <v>11001</v>
          </cell>
          <cell r="T868" t="str">
            <v>Ehitised</v>
          </cell>
          <cell r="U868" t="str">
            <v>Ehitised</v>
          </cell>
          <cell r="W868" t="str">
            <v>hooned</v>
          </cell>
          <cell r="X868" t="str">
            <v>Hooned ja rajatised</v>
          </cell>
          <cell r="Y868" t="str">
            <v>Ehitised1985</v>
          </cell>
          <cell r="Z868" t="str">
            <v>Haljala - VESI : hooned</v>
          </cell>
        </row>
        <row r="869">
          <cell r="M869">
            <v>0</v>
          </cell>
          <cell r="O869">
            <v>0</v>
          </cell>
          <cell r="P869">
            <v>0</v>
          </cell>
          <cell r="Q869">
            <v>1001</v>
          </cell>
          <cell r="R869">
            <v>0</v>
          </cell>
          <cell r="S869">
            <v>0</v>
          </cell>
          <cell r="T869">
            <v>0</v>
          </cell>
          <cell r="U869" t="str">
            <v>Ehitised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</row>
        <row r="870">
          <cell r="M870">
            <v>11002</v>
          </cell>
          <cell r="N870">
            <v>15120000</v>
          </cell>
          <cell r="O870">
            <v>40</v>
          </cell>
          <cell r="P870">
            <v>1990</v>
          </cell>
          <cell r="Q870">
            <v>1002</v>
          </cell>
          <cell r="R870">
            <v>1002</v>
          </cell>
          <cell r="S870">
            <v>11002</v>
          </cell>
          <cell r="T870" t="str">
            <v>Rajatised</v>
          </cell>
          <cell r="U870" t="str">
            <v>Rajatised</v>
          </cell>
          <cell r="W870" t="str">
            <v>rajatised</v>
          </cell>
          <cell r="X870" t="str">
            <v>Hooned ja rajatised</v>
          </cell>
          <cell r="Y870" t="str">
            <v>Rajatised1990</v>
          </cell>
          <cell r="Z870" t="str">
            <v>Haljala - VESI : rajatised</v>
          </cell>
        </row>
        <row r="871">
          <cell r="M871">
            <v>0</v>
          </cell>
          <cell r="O871">
            <v>0</v>
          </cell>
          <cell r="P871">
            <v>0</v>
          </cell>
          <cell r="Q871">
            <v>1002</v>
          </cell>
          <cell r="R871">
            <v>0</v>
          </cell>
          <cell r="S871">
            <v>0</v>
          </cell>
          <cell r="T871">
            <v>0</v>
          </cell>
          <cell r="U871" t="str">
            <v>Rajatised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</row>
        <row r="872">
          <cell r="M872">
            <v>11003</v>
          </cell>
          <cell r="N872">
            <v>350000</v>
          </cell>
          <cell r="O872">
            <v>15</v>
          </cell>
          <cell r="P872">
            <v>1985</v>
          </cell>
          <cell r="Q872">
            <v>1003</v>
          </cell>
          <cell r="R872">
            <v>1003</v>
          </cell>
          <cell r="S872">
            <v>11003</v>
          </cell>
          <cell r="T872" t="str">
            <v>Masinad ja seadmed</v>
          </cell>
          <cell r="U872" t="str">
            <v>Masinad ja seadmed</v>
          </cell>
          <cell r="W872" t="str">
            <v>Masinad ja seadmed</v>
          </cell>
          <cell r="X872" t="str">
            <v>Masinad ja seadmed</v>
          </cell>
          <cell r="Y872" t="str">
            <v>Masinad ja seadmed1985</v>
          </cell>
          <cell r="Z872" t="str">
            <v>Haljala - VESI : Masinad ja seadmed</v>
          </cell>
        </row>
        <row r="873">
          <cell r="M873">
            <v>0</v>
          </cell>
          <cell r="O873">
            <v>0</v>
          </cell>
          <cell r="P873">
            <v>0</v>
          </cell>
          <cell r="Q873">
            <v>1003</v>
          </cell>
          <cell r="R873">
            <v>0</v>
          </cell>
          <cell r="S873">
            <v>0</v>
          </cell>
          <cell r="T873">
            <v>0</v>
          </cell>
          <cell r="U873" t="str">
            <v>Masinad ja seadmed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</row>
        <row r="874">
          <cell r="M874">
            <v>11004</v>
          </cell>
          <cell r="N874">
            <v>14470</v>
          </cell>
          <cell r="O874">
            <v>200</v>
          </cell>
          <cell r="P874">
            <v>1985</v>
          </cell>
          <cell r="Q874">
            <v>1004</v>
          </cell>
          <cell r="R874">
            <v>1004</v>
          </cell>
          <cell r="S874">
            <v>11004</v>
          </cell>
          <cell r="T874" t="str">
            <v>Maa</v>
          </cell>
          <cell r="U874" t="str">
            <v>Maa</v>
          </cell>
          <cell r="W874" t="str">
            <v>Maa</v>
          </cell>
          <cell r="X874" t="str">
            <v>Muud</v>
          </cell>
          <cell r="Y874" t="str">
            <v>Maa1985</v>
          </cell>
          <cell r="Z874" t="str">
            <v>Haljala - VESI : Maa</v>
          </cell>
        </row>
        <row r="875">
          <cell r="M875">
            <v>0</v>
          </cell>
          <cell r="O875">
            <v>0</v>
          </cell>
          <cell r="P875">
            <v>0</v>
          </cell>
          <cell r="Q875">
            <v>1004</v>
          </cell>
          <cell r="R875">
            <v>0</v>
          </cell>
          <cell r="S875">
            <v>0</v>
          </cell>
          <cell r="T875">
            <v>0</v>
          </cell>
          <cell r="U875" t="str">
            <v>Maa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</row>
        <row r="876">
          <cell r="M876">
            <v>0</v>
          </cell>
          <cell r="O876">
            <v>0</v>
          </cell>
          <cell r="P876">
            <v>0</v>
          </cell>
          <cell r="Q876">
            <v>1004</v>
          </cell>
          <cell r="R876">
            <v>0</v>
          </cell>
          <cell r="S876">
            <v>0</v>
          </cell>
          <cell r="T876">
            <v>0</v>
          </cell>
          <cell r="U876" t="str">
            <v>Maa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</row>
        <row r="877">
          <cell r="M877">
            <v>0</v>
          </cell>
          <cell r="O877">
            <v>0</v>
          </cell>
          <cell r="P877">
            <v>0</v>
          </cell>
          <cell r="Q877">
            <v>1004</v>
          </cell>
          <cell r="R877">
            <v>0</v>
          </cell>
          <cell r="S877">
            <v>0</v>
          </cell>
          <cell r="T877">
            <v>0</v>
          </cell>
          <cell r="U877" t="str">
            <v>Maa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</row>
        <row r="878">
          <cell r="M878">
            <v>0</v>
          </cell>
          <cell r="O878">
            <v>0</v>
          </cell>
          <cell r="P878">
            <v>0</v>
          </cell>
          <cell r="Q878">
            <v>1004</v>
          </cell>
          <cell r="R878">
            <v>0</v>
          </cell>
          <cell r="S878">
            <v>0</v>
          </cell>
          <cell r="T878">
            <v>0</v>
          </cell>
          <cell r="U878" t="str">
            <v>Maa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</row>
        <row r="879">
          <cell r="M879">
            <v>11005</v>
          </cell>
          <cell r="N879">
            <v>15000</v>
          </cell>
          <cell r="O879">
            <v>40</v>
          </cell>
          <cell r="P879">
            <v>1985</v>
          </cell>
          <cell r="Q879">
            <v>1005</v>
          </cell>
          <cell r="R879">
            <v>1005</v>
          </cell>
          <cell r="S879">
            <v>11005</v>
          </cell>
          <cell r="T879" t="str">
            <v>Ehitised</v>
          </cell>
          <cell r="U879" t="str">
            <v>Ehitised</v>
          </cell>
          <cell r="W879" t="str">
            <v>hooned</v>
          </cell>
          <cell r="X879" t="str">
            <v>Hooned ja rajatised</v>
          </cell>
          <cell r="Y879" t="str">
            <v>Ehitised1985</v>
          </cell>
          <cell r="Z879" t="str">
            <v>Essu - VESI : hooned</v>
          </cell>
        </row>
        <row r="880">
          <cell r="M880">
            <v>0</v>
          </cell>
          <cell r="O880">
            <v>0</v>
          </cell>
          <cell r="P880">
            <v>0</v>
          </cell>
          <cell r="Q880">
            <v>1005</v>
          </cell>
          <cell r="R880">
            <v>0</v>
          </cell>
          <cell r="S880">
            <v>0</v>
          </cell>
          <cell r="T880">
            <v>0</v>
          </cell>
          <cell r="U880" t="str">
            <v>Ehitised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</row>
        <row r="881">
          <cell r="M881">
            <v>11006</v>
          </cell>
          <cell r="N881">
            <v>360000</v>
          </cell>
          <cell r="O881">
            <v>40</v>
          </cell>
          <cell r="P881">
            <v>1985</v>
          </cell>
          <cell r="Q881">
            <v>1006</v>
          </cell>
          <cell r="R881">
            <v>1006</v>
          </cell>
          <cell r="S881">
            <v>11006</v>
          </cell>
          <cell r="T881" t="str">
            <v>Rajatised</v>
          </cell>
          <cell r="U881" t="str">
            <v>Rajatised</v>
          </cell>
          <cell r="W881" t="str">
            <v>rajatised</v>
          </cell>
          <cell r="X881" t="str">
            <v>Hooned ja rajatised</v>
          </cell>
          <cell r="Y881" t="str">
            <v>Rajatised1985</v>
          </cell>
          <cell r="Z881" t="str">
            <v>Essu - VESI : rajatised</v>
          </cell>
        </row>
        <row r="882">
          <cell r="M882">
            <v>0</v>
          </cell>
          <cell r="O882">
            <v>0</v>
          </cell>
          <cell r="P882">
            <v>0</v>
          </cell>
          <cell r="Q882">
            <v>1006</v>
          </cell>
          <cell r="R882">
            <v>0</v>
          </cell>
          <cell r="S882">
            <v>0</v>
          </cell>
          <cell r="T882">
            <v>0</v>
          </cell>
          <cell r="U882" t="str">
            <v>Rajatised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</row>
        <row r="883">
          <cell r="M883">
            <v>11007</v>
          </cell>
          <cell r="N883">
            <v>18266</v>
          </cell>
          <cell r="O883">
            <v>15</v>
          </cell>
          <cell r="P883">
            <v>1985</v>
          </cell>
          <cell r="Q883">
            <v>1007</v>
          </cell>
          <cell r="R883">
            <v>1007</v>
          </cell>
          <cell r="S883">
            <v>11007</v>
          </cell>
          <cell r="T883" t="str">
            <v>Masinad ja seadmed</v>
          </cell>
          <cell r="U883" t="str">
            <v>Masinad ja seadmed</v>
          </cell>
          <cell r="W883" t="str">
            <v>Masinad ja seadmed</v>
          </cell>
          <cell r="X883" t="str">
            <v>Masinad ja seadmed</v>
          </cell>
          <cell r="Y883" t="str">
            <v>Masinad ja seadmed1985</v>
          </cell>
          <cell r="Z883" t="str">
            <v>Essu - VESI : Masinad ja seadmed</v>
          </cell>
        </row>
        <row r="884">
          <cell r="M884">
            <v>0</v>
          </cell>
          <cell r="O884">
            <v>0</v>
          </cell>
          <cell r="P884">
            <v>0</v>
          </cell>
          <cell r="Q884">
            <v>1007</v>
          </cell>
          <cell r="R884">
            <v>0</v>
          </cell>
          <cell r="S884">
            <v>0</v>
          </cell>
          <cell r="T884">
            <v>0</v>
          </cell>
          <cell r="U884" t="str">
            <v>Masinad ja seadmed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</row>
        <row r="885">
          <cell r="M885">
            <v>11008</v>
          </cell>
          <cell r="N885">
            <v>1728</v>
          </cell>
          <cell r="O885">
            <v>200</v>
          </cell>
          <cell r="P885">
            <v>1985</v>
          </cell>
          <cell r="Q885">
            <v>1008</v>
          </cell>
          <cell r="R885">
            <v>1008</v>
          </cell>
          <cell r="S885">
            <v>11008</v>
          </cell>
          <cell r="T885" t="str">
            <v>Maa</v>
          </cell>
          <cell r="U885" t="str">
            <v>Maa</v>
          </cell>
          <cell r="W885" t="str">
            <v>Maa</v>
          </cell>
          <cell r="X885" t="str">
            <v>Muud</v>
          </cell>
          <cell r="Y885" t="str">
            <v>Maa1985</v>
          </cell>
          <cell r="Z885" t="str">
            <v>Essu - VESI : Maa</v>
          </cell>
        </row>
        <row r="886">
          <cell r="M886">
            <v>0</v>
          </cell>
          <cell r="O886">
            <v>0</v>
          </cell>
          <cell r="P886">
            <v>0</v>
          </cell>
          <cell r="Q886">
            <v>1008</v>
          </cell>
          <cell r="R886">
            <v>0</v>
          </cell>
          <cell r="S886">
            <v>0</v>
          </cell>
          <cell r="T886">
            <v>0</v>
          </cell>
          <cell r="U886" t="str">
            <v>Maa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</row>
        <row r="887">
          <cell r="M887">
            <v>0</v>
          </cell>
          <cell r="O887">
            <v>0</v>
          </cell>
          <cell r="P887">
            <v>0</v>
          </cell>
          <cell r="Q887">
            <v>1008</v>
          </cell>
          <cell r="R887">
            <v>0</v>
          </cell>
          <cell r="S887">
            <v>0</v>
          </cell>
          <cell r="T887">
            <v>0</v>
          </cell>
          <cell r="U887" t="str">
            <v>Maa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</row>
        <row r="888">
          <cell r="M888">
            <v>0</v>
          </cell>
          <cell r="O888">
            <v>0</v>
          </cell>
          <cell r="P888">
            <v>0</v>
          </cell>
          <cell r="Q888">
            <v>1008</v>
          </cell>
          <cell r="R888">
            <v>0</v>
          </cell>
          <cell r="S888">
            <v>0</v>
          </cell>
          <cell r="T888">
            <v>0</v>
          </cell>
          <cell r="U888" t="str">
            <v>Maa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</row>
        <row r="889">
          <cell r="M889">
            <v>0</v>
          </cell>
          <cell r="O889">
            <v>0</v>
          </cell>
          <cell r="P889">
            <v>0</v>
          </cell>
          <cell r="Q889">
            <v>1008</v>
          </cell>
          <cell r="R889">
            <v>0</v>
          </cell>
          <cell r="S889">
            <v>0</v>
          </cell>
          <cell r="T889">
            <v>0</v>
          </cell>
          <cell r="U889" t="str">
            <v>Maa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</row>
        <row r="890">
          <cell r="M890">
            <v>0</v>
          </cell>
          <cell r="O890">
            <v>0</v>
          </cell>
          <cell r="P890">
            <v>0</v>
          </cell>
          <cell r="Q890">
            <v>1008</v>
          </cell>
          <cell r="R890">
            <v>0</v>
          </cell>
          <cell r="S890">
            <v>0</v>
          </cell>
          <cell r="T890">
            <v>0</v>
          </cell>
          <cell r="U890" t="str">
            <v>Maa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</row>
        <row r="891">
          <cell r="M891">
            <v>11009</v>
          </cell>
          <cell r="N891">
            <v>30000</v>
          </cell>
          <cell r="O891">
            <v>40</v>
          </cell>
          <cell r="P891">
            <v>1985</v>
          </cell>
          <cell r="Q891">
            <v>1009</v>
          </cell>
          <cell r="R891">
            <v>1009</v>
          </cell>
          <cell r="S891">
            <v>11009</v>
          </cell>
          <cell r="T891" t="str">
            <v>Ehitised</v>
          </cell>
          <cell r="U891" t="str">
            <v>Ehitised</v>
          </cell>
          <cell r="W891" t="str">
            <v>hooned</v>
          </cell>
          <cell r="X891" t="str">
            <v>Hooned ja rajatised</v>
          </cell>
          <cell r="Y891" t="str">
            <v>Ehitised1985</v>
          </cell>
          <cell r="Z891" t="str">
            <v>Aaspere keskuse - VESI : hooned</v>
          </cell>
        </row>
        <row r="892">
          <cell r="M892">
            <v>0</v>
          </cell>
          <cell r="O892">
            <v>0</v>
          </cell>
          <cell r="P892">
            <v>0</v>
          </cell>
          <cell r="Q892">
            <v>1009</v>
          </cell>
          <cell r="R892">
            <v>0</v>
          </cell>
          <cell r="S892">
            <v>0</v>
          </cell>
          <cell r="T892">
            <v>0</v>
          </cell>
          <cell r="U892" t="str">
            <v>Ehitised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</row>
        <row r="893">
          <cell r="M893">
            <v>11010</v>
          </cell>
          <cell r="N893">
            <v>294999</v>
          </cell>
          <cell r="O893">
            <v>40</v>
          </cell>
          <cell r="P893">
            <v>1985</v>
          </cell>
          <cell r="Q893">
            <v>1010</v>
          </cell>
          <cell r="R893">
            <v>1010</v>
          </cell>
          <cell r="S893">
            <v>11010</v>
          </cell>
          <cell r="T893" t="str">
            <v>Rajatised</v>
          </cell>
          <cell r="U893" t="str">
            <v>Rajatised</v>
          </cell>
          <cell r="W893" t="str">
            <v>rajatised</v>
          </cell>
          <cell r="X893" t="str">
            <v>Hooned ja rajatised</v>
          </cell>
          <cell r="Y893" t="str">
            <v>Rajatised1985</v>
          </cell>
          <cell r="Z893" t="str">
            <v>Aaspere keskuse - VESI : rajatised</v>
          </cell>
        </row>
        <row r="894">
          <cell r="M894">
            <v>0</v>
          </cell>
          <cell r="O894">
            <v>0</v>
          </cell>
          <cell r="P894">
            <v>0</v>
          </cell>
          <cell r="Q894">
            <v>1010</v>
          </cell>
          <cell r="R894">
            <v>0</v>
          </cell>
          <cell r="S894">
            <v>0</v>
          </cell>
          <cell r="T894">
            <v>0</v>
          </cell>
          <cell r="U894" t="str">
            <v>Rajatised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</row>
        <row r="895">
          <cell r="M895">
            <v>0</v>
          </cell>
          <cell r="O895">
            <v>0</v>
          </cell>
          <cell r="P895">
            <v>1985</v>
          </cell>
          <cell r="Q895">
            <v>1010</v>
          </cell>
          <cell r="R895">
            <v>0</v>
          </cell>
          <cell r="S895">
            <v>0</v>
          </cell>
          <cell r="T895">
            <v>0</v>
          </cell>
          <cell r="U895" t="str">
            <v>Masinad ja seadmed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</row>
        <row r="896">
          <cell r="M896">
            <v>0</v>
          </cell>
          <cell r="O896">
            <v>0</v>
          </cell>
          <cell r="P896">
            <v>0</v>
          </cell>
          <cell r="Q896">
            <v>1010</v>
          </cell>
          <cell r="R896">
            <v>0</v>
          </cell>
          <cell r="S896">
            <v>0</v>
          </cell>
          <cell r="T896">
            <v>0</v>
          </cell>
          <cell r="U896" t="str">
            <v>Masinad ja seadmed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</row>
        <row r="897">
          <cell r="M897">
            <v>11011</v>
          </cell>
          <cell r="N897">
            <v>6360</v>
          </cell>
          <cell r="O897">
            <v>200</v>
          </cell>
          <cell r="P897">
            <v>1985</v>
          </cell>
          <cell r="Q897">
            <v>1011</v>
          </cell>
          <cell r="R897">
            <v>1011</v>
          </cell>
          <cell r="S897">
            <v>11011</v>
          </cell>
          <cell r="T897" t="str">
            <v>Maa</v>
          </cell>
          <cell r="U897" t="str">
            <v>Maa</v>
          </cell>
          <cell r="W897" t="str">
            <v>Maa</v>
          </cell>
          <cell r="X897" t="str">
            <v>Muud</v>
          </cell>
          <cell r="Y897" t="str">
            <v>Maa1985</v>
          </cell>
          <cell r="Z897" t="str">
            <v>Aaspere keskuse - VESI : Maa</v>
          </cell>
        </row>
        <row r="898">
          <cell r="M898">
            <v>0</v>
          </cell>
          <cell r="O898">
            <v>0</v>
          </cell>
          <cell r="P898">
            <v>0</v>
          </cell>
          <cell r="Q898">
            <v>1011</v>
          </cell>
          <cell r="R898">
            <v>0</v>
          </cell>
          <cell r="S898">
            <v>0</v>
          </cell>
          <cell r="T898">
            <v>0</v>
          </cell>
          <cell r="U898" t="str">
            <v>Maa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</row>
        <row r="899">
          <cell r="M899">
            <v>0</v>
          </cell>
          <cell r="O899">
            <v>0</v>
          </cell>
          <cell r="P899">
            <v>0</v>
          </cell>
          <cell r="Q899">
            <v>1011</v>
          </cell>
          <cell r="R899">
            <v>0</v>
          </cell>
          <cell r="S899">
            <v>0</v>
          </cell>
          <cell r="T899">
            <v>0</v>
          </cell>
          <cell r="U899" t="str">
            <v>Maa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</row>
        <row r="900">
          <cell r="M900">
            <v>0</v>
          </cell>
          <cell r="O900">
            <v>0</v>
          </cell>
          <cell r="P900">
            <v>0</v>
          </cell>
          <cell r="Q900">
            <v>1011</v>
          </cell>
          <cell r="R900">
            <v>0</v>
          </cell>
          <cell r="S900">
            <v>0</v>
          </cell>
          <cell r="T900">
            <v>0</v>
          </cell>
          <cell r="U900" t="str">
            <v>Maa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</row>
        <row r="901">
          <cell r="M901">
            <v>11012</v>
          </cell>
          <cell r="N901">
            <v>10000</v>
          </cell>
          <cell r="O901">
            <v>40</v>
          </cell>
          <cell r="P901">
            <v>1985</v>
          </cell>
          <cell r="Q901">
            <v>1012</v>
          </cell>
          <cell r="R901">
            <v>1012</v>
          </cell>
          <cell r="S901">
            <v>11012</v>
          </cell>
          <cell r="T901" t="str">
            <v>Ehitised</v>
          </cell>
          <cell r="U901" t="str">
            <v>Ehitised</v>
          </cell>
          <cell r="W901" t="str">
            <v>hooned</v>
          </cell>
          <cell r="X901" t="str">
            <v>Hooned ja rajatised</v>
          </cell>
          <cell r="Y901" t="str">
            <v>Ehitised1985</v>
          </cell>
          <cell r="Z901" t="str">
            <v>Aaspere kool - VESI : hooned</v>
          </cell>
        </row>
        <row r="902">
          <cell r="M902">
            <v>0</v>
          </cell>
          <cell r="O902">
            <v>0</v>
          </cell>
          <cell r="P902">
            <v>0</v>
          </cell>
          <cell r="Q902">
            <v>1012</v>
          </cell>
          <cell r="R902">
            <v>0</v>
          </cell>
          <cell r="S902">
            <v>0</v>
          </cell>
          <cell r="T902">
            <v>0</v>
          </cell>
          <cell r="U902" t="str">
            <v>Ehitised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</row>
        <row r="903">
          <cell r="M903">
            <v>11013</v>
          </cell>
          <cell r="N903">
            <v>135000</v>
          </cell>
          <cell r="O903">
            <v>40</v>
          </cell>
          <cell r="P903">
            <v>1985</v>
          </cell>
          <cell r="Q903">
            <v>1013</v>
          </cell>
          <cell r="R903">
            <v>1013</v>
          </cell>
          <cell r="S903">
            <v>11013</v>
          </cell>
          <cell r="T903" t="str">
            <v>Rajatised</v>
          </cell>
          <cell r="U903" t="str">
            <v>Rajatised</v>
          </cell>
          <cell r="W903" t="str">
            <v>rajatised</v>
          </cell>
          <cell r="X903" t="str">
            <v>Hooned ja rajatised</v>
          </cell>
          <cell r="Y903" t="str">
            <v>Rajatised1985</v>
          </cell>
          <cell r="Z903" t="str">
            <v>Aaspere kool - VESI : rajatised</v>
          </cell>
        </row>
        <row r="904">
          <cell r="M904">
            <v>0</v>
          </cell>
          <cell r="O904">
            <v>0</v>
          </cell>
          <cell r="P904">
            <v>0</v>
          </cell>
          <cell r="Q904">
            <v>1013</v>
          </cell>
          <cell r="R904">
            <v>0</v>
          </cell>
          <cell r="S904">
            <v>0</v>
          </cell>
          <cell r="T904">
            <v>0</v>
          </cell>
          <cell r="U904" t="str">
            <v>Rajatised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</row>
        <row r="905">
          <cell r="M905">
            <v>11014</v>
          </cell>
          <cell r="N905">
            <v>26600</v>
          </cell>
          <cell r="O905">
            <v>15</v>
          </cell>
          <cell r="P905">
            <v>1985</v>
          </cell>
          <cell r="Q905">
            <v>1014</v>
          </cell>
          <cell r="R905">
            <v>1014</v>
          </cell>
          <cell r="S905">
            <v>11014</v>
          </cell>
          <cell r="T905" t="str">
            <v>Masinad ja seadmed</v>
          </cell>
          <cell r="U905" t="str">
            <v>Masinad ja seadmed</v>
          </cell>
          <cell r="W905" t="str">
            <v>Masinad ja seadmed</v>
          </cell>
          <cell r="X905" t="str">
            <v>Masinad ja seadmed</v>
          </cell>
          <cell r="Y905" t="str">
            <v>Masinad ja seadmed1985</v>
          </cell>
          <cell r="Z905" t="str">
            <v>Aaspere kool - VESI : Masinad ja seadmed</v>
          </cell>
        </row>
        <row r="906">
          <cell r="M906">
            <v>0</v>
          </cell>
          <cell r="O906">
            <v>0</v>
          </cell>
          <cell r="P906">
            <v>0</v>
          </cell>
          <cell r="Q906">
            <v>1014</v>
          </cell>
          <cell r="R906">
            <v>0</v>
          </cell>
          <cell r="S906">
            <v>0</v>
          </cell>
          <cell r="T906">
            <v>0</v>
          </cell>
          <cell r="U906" t="str">
            <v>Masinad ja seadmed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</row>
        <row r="907">
          <cell r="M907">
            <v>11015</v>
          </cell>
          <cell r="N907">
            <v>1968</v>
          </cell>
          <cell r="O907">
            <v>200</v>
          </cell>
          <cell r="P907">
            <v>1985</v>
          </cell>
          <cell r="Q907">
            <v>1015</v>
          </cell>
          <cell r="R907">
            <v>1015</v>
          </cell>
          <cell r="S907">
            <v>11015</v>
          </cell>
          <cell r="T907" t="str">
            <v>Maa</v>
          </cell>
          <cell r="U907" t="str">
            <v>Maa</v>
          </cell>
          <cell r="W907" t="str">
            <v>Maa</v>
          </cell>
          <cell r="X907" t="str">
            <v>Muud</v>
          </cell>
          <cell r="Y907" t="str">
            <v>Maa1985</v>
          </cell>
          <cell r="Z907" t="str">
            <v>Aaspere kool - VESI : Maa</v>
          </cell>
        </row>
        <row r="908">
          <cell r="M908">
            <v>0</v>
          </cell>
          <cell r="O908">
            <v>0</v>
          </cell>
          <cell r="P908">
            <v>0</v>
          </cell>
          <cell r="Q908">
            <v>1015</v>
          </cell>
          <cell r="R908">
            <v>0</v>
          </cell>
          <cell r="S908">
            <v>0</v>
          </cell>
          <cell r="T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</row>
        <row r="909">
          <cell r="M909">
            <v>0</v>
          </cell>
          <cell r="O909">
            <v>0</v>
          </cell>
          <cell r="P909">
            <v>0</v>
          </cell>
          <cell r="Q909">
            <v>1015</v>
          </cell>
          <cell r="R909">
            <v>0</v>
          </cell>
          <cell r="S909">
            <v>0</v>
          </cell>
          <cell r="T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</row>
        <row r="910">
          <cell r="M910">
            <v>0</v>
          </cell>
          <cell r="O910">
            <v>0</v>
          </cell>
          <cell r="P910">
            <v>0</v>
          </cell>
          <cell r="Q910">
            <v>1015</v>
          </cell>
          <cell r="R910">
            <v>0</v>
          </cell>
          <cell r="S910">
            <v>0</v>
          </cell>
          <cell r="T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</row>
        <row r="911">
          <cell r="M911">
            <v>0</v>
          </cell>
          <cell r="O911">
            <v>0</v>
          </cell>
          <cell r="P911">
            <v>0</v>
          </cell>
          <cell r="Q911">
            <v>1015</v>
          </cell>
          <cell r="R911">
            <v>0</v>
          </cell>
          <cell r="S911">
            <v>0</v>
          </cell>
          <cell r="T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</row>
        <row r="912">
          <cell r="M912">
            <v>11016</v>
          </cell>
          <cell r="N912">
            <v>40000</v>
          </cell>
          <cell r="O912">
            <v>40</v>
          </cell>
          <cell r="P912">
            <v>1985</v>
          </cell>
          <cell r="Q912">
            <v>1016</v>
          </cell>
          <cell r="R912">
            <v>1016</v>
          </cell>
          <cell r="S912">
            <v>11016</v>
          </cell>
          <cell r="T912" t="str">
            <v>Ehitised</v>
          </cell>
          <cell r="U912" t="str">
            <v>Ehitised</v>
          </cell>
          <cell r="W912" t="str">
            <v>hooned</v>
          </cell>
          <cell r="X912" t="str">
            <v>Hooned ja rajatised</v>
          </cell>
          <cell r="Y912" t="str">
            <v>Ehitised1985</v>
          </cell>
          <cell r="Z912" t="str">
            <v>Haljala - KANAL : hooned</v>
          </cell>
        </row>
        <row r="913">
          <cell r="M913">
            <v>0</v>
          </cell>
          <cell r="O913">
            <v>0</v>
          </cell>
          <cell r="P913">
            <v>0</v>
          </cell>
          <cell r="Q913">
            <v>1016</v>
          </cell>
          <cell r="R913">
            <v>0</v>
          </cell>
          <cell r="S913">
            <v>0</v>
          </cell>
          <cell r="T913">
            <v>0</v>
          </cell>
          <cell r="U913" t="str">
            <v>Ehitised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</row>
        <row r="914">
          <cell r="M914">
            <v>11017</v>
          </cell>
          <cell r="N914">
            <v>5183750</v>
          </cell>
          <cell r="O914">
            <v>40</v>
          </cell>
          <cell r="P914">
            <v>1995</v>
          </cell>
          <cell r="Q914">
            <v>1017</v>
          </cell>
          <cell r="R914">
            <v>1017</v>
          </cell>
          <cell r="S914">
            <v>11017</v>
          </cell>
          <cell r="T914" t="str">
            <v>Rajatised</v>
          </cell>
          <cell r="U914" t="str">
            <v>Rajatised</v>
          </cell>
          <cell r="W914" t="str">
            <v>rajatised</v>
          </cell>
          <cell r="X914" t="str">
            <v>Hooned ja rajatised</v>
          </cell>
          <cell r="Y914" t="str">
            <v>Rajatised1995</v>
          </cell>
          <cell r="Z914" t="str">
            <v>Haljala - KANAL : rajatised</v>
          </cell>
        </row>
        <row r="915">
          <cell r="M915">
            <v>0</v>
          </cell>
          <cell r="O915">
            <v>0</v>
          </cell>
          <cell r="P915">
            <v>0</v>
          </cell>
          <cell r="Q915">
            <v>1017</v>
          </cell>
          <cell r="R915">
            <v>0</v>
          </cell>
          <cell r="S915">
            <v>0</v>
          </cell>
          <cell r="T915">
            <v>0</v>
          </cell>
          <cell r="U915" t="str">
            <v>Rajatised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</row>
        <row r="916">
          <cell r="M916">
            <v>11018</v>
          </cell>
          <cell r="N916">
            <v>1104759</v>
          </cell>
          <cell r="O916">
            <v>15</v>
          </cell>
          <cell r="P916">
            <v>1985</v>
          </cell>
          <cell r="Q916">
            <v>1018</v>
          </cell>
          <cell r="R916">
            <v>1018</v>
          </cell>
          <cell r="S916">
            <v>11018</v>
          </cell>
          <cell r="T916" t="str">
            <v>Masinad ja seadmed</v>
          </cell>
          <cell r="U916" t="str">
            <v>Masinad ja seadmed</v>
          </cell>
          <cell r="W916" t="str">
            <v>Masinad ja seadmed</v>
          </cell>
          <cell r="X916" t="str">
            <v>Masinad ja seadmed</v>
          </cell>
          <cell r="Y916" t="str">
            <v>Masinad ja seadmed1985</v>
          </cell>
          <cell r="Z916" t="str">
            <v>Haljala - KANAL : Masinad ja seadmed</v>
          </cell>
        </row>
        <row r="917">
          <cell r="M917">
            <v>0</v>
          </cell>
          <cell r="O917">
            <v>0</v>
          </cell>
          <cell r="P917">
            <v>0</v>
          </cell>
          <cell r="Q917">
            <v>1018</v>
          </cell>
          <cell r="R917">
            <v>0</v>
          </cell>
          <cell r="S917">
            <v>0</v>
          </cell>
          <cell r="T917">
            <v>0</v>
          </cell>
          <cell r="U917" t="str">
            <v>Masinad ja seadmed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</row>
        <row r="918">
          <cell r="M918">
            <v>11019</v>
          </cell>
          <cell r="N918">
            <v>78998</v>
          </cell>
          <cell r="O918">
            <v>200</v>
          </cell>
          <cell r="P918">
            <v>1985</v>
          </cell>
          <cell r="Q918">
            <v>1019</v>
          </cell>
          <cell r="R918">
            <v>1019</v>
          </cell>
          <cell r="S918">
            <v>11019</v>
          </cell>
          <cell r="T918" t="str">
            <v>Maa</v>
          </cell>
          <cell r="U918" t="str">
            <v>Maa</v>
          </cell>
          <cell r="W918" t="str">
            <v>Maa</v>
          </cell>
          <cell r="X918" t="str">
            <v>Muud</v>
          </cell>
          <cell r="Y918" t="str">
            <v>Maa1985</v>
          </cell>
          <cell r="Z918" t="str">
            <v>Haljala - KANAL : Maa</v>
          </cell>
        </row>
        <row r="919">
          <cell r="M919">
            <v>0</v>
          </cell>
          <cell r="O919">
            <v>0</v>
          </cell>
          <cell r="P919">
            <v>0</v>
          </cell>
          <cell r="Q919">
            <v>1019</v>
          </cell>
          <cell r="R919">
            <v>0</v>
          </cell>
          <cell r="S919">
            <v>0</v>
          </cell>
          <cell r="T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</row>
        <row r="920">
          <cell r="M920">
            <v>0</v>
          </cell>
          <cell r="O920">
            <v>0</v>
          </cell>
          <cell r="P920">
            <v>0</v>
          </cell>
          <cell r="Q920">
            <v>1019</v>
          </cell>
          <cell r="R920">
            <v>0</v>
          </cell>
          <cell r="S920">
            <v>0</v>
          </cell>
          <cell r="T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</row>
        <row r="921">
          <cell r="M921">
            <v>0</v>
          </cell>
          <cell r="O921">
            <v>0</v>
          </cell>
          <cell r="P921">
            <v>0</v>
          </cell>
          <cell r="Q921">
            <v>1019</v>
          </cell>
          <cell r="R921">
            <v>0</v>
          </cell>
          <cell r="S921">
            <v>0</v>
          </cell>
          <cell r="T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</row>
        <row r="922">
          <cell r="M922">
            <v>11020</v>
          </cell>
          <cell r="N922">
            <v>15000</v>
          </cell>
          <cell r="O922">
            <v>40</v>
          </cell>
          <cell r="P922">
            <v>1985</v>
          </cell>
          <cell r="Q922">
            <v>1020</v>
          </cell>
          <cell r="R922">
            <v>1020</v>
          </cell>
          <cell r="S922">
            <v>11020</v>
          </cell>
          <cell r="T922" t="str">
            <v>Ehitised</v>
          </cell>
          <cell r="U922" t="str">
            <v>Ehitised</v>
          </cell>
          <cell r="W922" t="str">
            <v>hooned</v>
          </cell>
          <cell r="X922" t="str">
            <v>Hooned ja rajatised</v>
          </cell>
          <cell r="Y922" t="str">
            <v>Ehitised1985</v>
          </cell>
          <cell r="Z922" t="str">
            <v>Essu - KANAL : hooned</v>
          </cell>
        </row>
        <row r="923">
          <cell r="M923">
            <v>0</v>
          </cell>
          <cell r="O923">
            <v>0</v>
          </cell>
          <cell r="P923">
            <v>0</v>
          </cell>
          <cell r="Q923">
            <v>1020</v>
          </cell>
          <cell r="R923">
            <v>0</v>
          </cell>
          <cell r="S923">
            <v>0</v>
          </cell>
          <cell r="T923">
            <v>0</v>
          </cell>
          <cell r="U923" t="str">
            <v>Ehitised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</row>
        <row r="924">
          <cell r="M924">
            <v>11021</v>
          </cell>
          <cell r="N924">
            <v>440000</v>
          </cell>
          <cell r="O924">
            <v>40</v>
          </cell>
          <cell r="P924">
            <v>1985</v>
          </cell>
          <cell r="Q924">
            <v>1021</v>
          </cell>
          <cell r="R924">
            <v>1021</v>
          </cell>
          <cell r="S924">
            <v>11021</v>
          </cell>
          <cell r="T924" t="str">
            <v>Rajatised</v>
          </cell>
          <cell r="U924" t="str">
            <v>Rajatised</v>
          </cell>
          <cell r="W924" t="str">
            <v>rajatised</v>
          </cell>
          <cell r="X924" t="str">
            <v>Hooned ja rajatised</v>
          </cell>
          <cell r="Y924" t="str">
            <v>Rajatised1985</v>
          </cell>
          <cell r="Z924" t="str">
            <v>Essu - KANAL : rajatised</v>
          </cell>
        </row>
        <row r="925">
          <cell r="M925">
            <v>0</v>
          </cell>
          <cell r="O925">
            <v>0</v>
          </cell>
          <cell r="P925">
            <v>0</v>
          </cell>
          <cell r="Q925">
            <v>1021</v>
          </cell>
          <cell r="R925">
            <v>0</v>
          </cell>
          <cell r="S925">
            <v>0</v>
          </cell>
          <cell r="T925">
            <v>0</v>
          </cell>
          <cell r="U925" t="str">
            <v>Rajatised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</row>
        <row r="926">
          <cell r="M926">
            <v>0</v>
          </cell>
          <cell r="O926">
            <v>0</v>
          </cell>
          <cell r="P926">
            <v>1985</v>
          </cell>
          <cell r="Q926">
            <v>1021</v>
          </cell>
          <cell r="R926">
            <v>0</v>
          </cell>
          <cell r="S926">
            <v>0</v>
          </cell>
          <cell r="T926">
            <v>0</v>
          </cell>
          <cell r="U926" t="str">
            <v>Masinad ja seadmed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</row>
        <row r="927">
          <cell r="M927">
            <v>0</v>
          </cell>
          <cell r="O927">
            <v>0</v>
          </cell>
          <cell r="P927">
            <v>0</v>
          </cell>
          <cell r="Q927">
            <v>1021</v>
          </cell>
          <cell r="R927">
            <v>0</v>
          </cell>
          <cell r="S927">
            <v>0</v>
          </cell>
          <cell r="T927">
            <v>0</v>
          </cell>
          <cell r="U927" t="str">
            <v>Masinad ja seadmed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M928">
            <v>11022</v>
          </cell>
          <cell r="N928">
            <v>3150</v>
          </cell>
          <cell r="O928">
            <v>200</v>
          </cell>
          <cell r="P928">
            <v>1985</v>
          </cell>
          <cell r="Q928">
            <v>1022</v>
          </cell>
          <cell r="R928">
            <v>1022</v>
          </cell>
          <cell r="S928">
            <v>11022</v>
          </cell>
          <cell r="T928" t="str">
            <v>Maa</v>
          </cell>
          <cell r="U928" t="str">
            <v>Maa</v>
          </cell>
          <cell r="W928" t="str">
            <v>Maa</v>
          </cell>
          <cell r="X928" t="str">
            <v>Muud</v>
          </cell>
          <cell r="Y928" t="str">
            <v>Maa1985</v>
          </cell>
          <cell r="Z928" t="str">
            <v>Essu - KANAL : Maa</v>
          </cell>
        </row>
        <row r="929">
          <cell r="M929">
            <v>0</v>
          </cell>
          <cell r="O929">
            <v>0</v>
          </cell>
          <cell r="P929">
            <v>0</v>
          </cell>
          <cell r="Q929">
            <v>1022</v>
          </cell>
          <cell r="R929">
            <v>0</v>
          </cell>
          <cell r="S929">
            <v>0</v>
          </cell>
          <cell r="T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</row>
        <row r="930">
          <cell r="M930">
            <v>0</v>
          </cell>
          <cell r="O930">
            <v>0</v>
          </cell>
          <cell r="P930">
            <v>0</v>
          </cell>
          <cell r="Q930">
            <v>1022</v>
          </cell>
          <cell r="R930">
            <v>0</v>
          </cell>
          <cell r="S930">
            <v>0</v>
          </cell>
          <cell r="T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</row>
        <row r="931">
          <cell r="M931">
            <v>0</v>
          </cell>
          <cell r="O931">
            <v>0</v>
          </cell>
          <cell r="P931">
            <v>0</v>
          </cell>
          <cell r="Q931">
            <v>1022</v>
          </cell>
          <cell r="R931">
            <v>0</v>
          </cell>
          <cell r="S931">
            <v>0</v>
          </cell>
          <cell r="T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</row>
        <row r="932">
          <cell r="M932">
            <v>11023</v>
          </cell>
          <cell r="N932">
            <v>10000</v>
          </cell>
          <cell r="O932">
            <v>40</v>
          </cell>
          <cell r="P932">
            <v>1985</v>
          </cell>
          <cell r="Q932">
            <v>1023</v>
          </cell>
          <cell r="R932">
            <v>1023</v>
          </cell>
          <cell r="S932">
            <v>11023</v>
          </cell>
          <cell r="T932" t="str">
            <v>Ehitised</v>
          </cell>
          <cell r="U932" t="str">
            <v>Ehitised</v>
          </cell>
          <cell r="W932" t="str">
            <v>hooned</v>
          </cell>
          <cell r="X932" t="str">
            <v>Hooned ja rajatised</v>
          </cell>
          <cell r="Y932" t="str">
            <v>Ehitised1985</v>
          </cell>
          <cell r="Z932" t="str">
            <v>Aaspere keskus - KANAL : hooned</v>
          </cell>
        </row>
        <row r="933">
          <cell r="M933">
            <v>0</v>
          </cell>
          <cell r="O933">
            <v>0</v>
          </cell>
          <cell r="P933">
            <v>0</v>
          </cell>
          <cell r="Q933">
            <v>1023</v>
          </cell>
          <cell r="R933">
            <v>0</v>
          </cell>
          <cell r="S933">
            <v>0</v>
          </cell>
          <cell r="T933">
            <v>0</v>
          </cell>
          <cell r="U933" t="str">
            <v>Ehitised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</row>
        <row r="934">
          <cell r="M934">
            <v>11024</v>
          </cell>
          <cell r="N934">
            <v>470000</v>
          </cell>
          <cell r="O934">
            <v>40</v>
          </cell>
          <cell r="P934">
            <v>1985</v>
          </cell>
          <cell r="Q934">
            <v>1024</v>
          </cell>
          <cell r="R934">
            <v>1024</v>
          </cell>
          <cell r="S934">
            <v>11024</v>
          </cell>
          <cell r="T934" t="str">
            <v>Rajatised</v>
          </cell>
          <cell r="U934" t="str">
            <v>Rajatised</v>
          </cell>
          <cell r="W934" t="str">
            <v>rajatised</v>
          </cell>
          <cell r="X934" t="str">
            <v>Hooned ja rajatised</v>
          </cell>
          <cell r="Y934" t="str">
            <v>Rajatised1985</v>
          </cell>
          <cell r="Z934" t="str">
            <v>Aaspere keskus - KANAL : rajatised</v>
          </cell>
        </row>
        <row r="935">
          <cell r="M935">
            <v>0</v>
          </cell>
          <cell r="O935">
            <v>0</v>
          </cell>
          <cell r="P935">
            <v>0</v>
          </cell>
          <cell r="Q935">
            <v>1024</v>
          </cell>
          <cell r="R935">
            <v>0</v>
          </cell>
          <cell r="S935">
            <v>0</v>
          </cell>
          <cell r="T935">
            <v>0</v>
          </cell>
          <cell r="U935" t="str">
            <v>Rajatised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</row>
        <row r="936">
          <cell r="M936">
            <v>0</v>
          </cell>
          <cell r="O936">
            <v>0</v>
          </cell>
          <cell r="P936">
            <v>1985</v>
          </cell>
          <cell r="Q936">
            <v>1024</v>
          </cell>
          <cell r="R936">
            <v>0</v>
          </cell>
          <cell r="S936">
            <v>0</v>
          </cell>
          <cell r="T936">
            <v>0</v>
          </cell>
          <cell r="U936" t="str">
            <v>Masinad ja seadmed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</row>
        <row r="937">
          <cell r="M937">
            <v>0</v>
          </cell>
          <cell r="O937">
            <v>0</v>
          </cell>
          <cell r="P937">
            <v>0</v>
          </cell>
          <cell r="Q937">
            <v>1024</v>
          </cell>
          <cell r="R937">
            <v>0</v>
          </cell>
          <cell r="S937">
            <v>0</v>
          </cell>
          <cell r="T937">
            <v>0</v>
          </cell>
          <cell r="U937" t="str">
            <v>Masinad ja seadmed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</row>
        <row r="938">
          <cell r="M938">
            <v>11025</v>
          </cell>
          <cell r="N938">
            <v>43</v>
          </cell>
          <cell r="O938">
            <v>200</v>
          </cell>
          <cell r="P938">
            <v>1985</v>
          </cell>
          <cell r="Q938">
            <v>1025</v>
          </cell>
          <cell r="R938">
            <v>1025</v>
          </cell>
          <cell r="S938">
            <v>11025</v>
          </cell>
          <cell r="T938" t="str">
            <v>Maa</v>
          </cell>
          <cell r="U938" t="str">
            <v>Maa</v>
          </cell>
          <cell r="W938" t="str">
            <v>Maa</v>
          </cell>
          <cell r="X938" t="str">
            <v>Muud</v>
          </cell>
          <cell r="Y938" t="str">
            <v>Maa1985</v>
          </cell>
          <cell r="Z938" t="str">
            <v>Aaspere keskus - KANAL : Maa</v>
          </cell>
        </row>
        <row r="939">
          <cell r="M939">
            <v>0</v>
          </cell>
          <cell r="O939">
            <v>0</v>
          </cell>
          <cell r="P939">
            <v>0</v>
          </cell>
          <cell r="Q939">
            <v>1025</v>
          </cell>
          <cell r="R939">
            <v>0</v>
          </cell>
          <cell r="S939">
            <v>0</v>
          </cell>
          <cell r="T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</row>
        <row r="940">
          <cell r="M940">
            <v>0</v>
          </cell>
          <cell r="O940">
            <v>0</v>
          </cell>
          <cell r="P940">
            <v>0</v>
          </cell>
          <cell r="Q940">
            <v>1025</v>
          </cell>
          <cell r="R940">
            <v>0</v>
          </cell>
          <cell r="S940">
            <v>0</v>
          </cell>
          <cell r="T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M941">
            <v>0</v>
          </cell>
          <cell r="O941">
            <v>0</v>
          </cell>
          <cell r="P941">
            <v>0</v>
          </cell>
          <cell r="Q941">
            <v>1025</v>
          </cell>
          <cell r="R941">
            <v>0</v>
          </cell>
          <cell r="S941">
            <v>0</v>
          </cell>
          <cell r="T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</row>
        <row r="942">
          <cell r="M942">
            <v>11026</v>
          </cell>
          <cell r="N942">
            <v>20000</v>
          </cell>
          <cell r="O942">
            <v>40</v>
          </cell>
          <cell r="P942">
            <v>1985</v>
          </cell>
          <cell r="Q942">
            <v>1026</v>
          </cell>
          <cell r="R942">
            <v>1026</v>
          </cell>
          <cell r="S942">
            <v>11026</v>
          </cell>
          <cell r="T942" t="str">
            <v>Ehitised</v>
          </cell>
          <cell r="U942" t="str">
            <v>Ehitised</v>
          </cell>
          <cell r="W942" t="str">
            <v>hooned</v>
          </cell>
          <cell r="X942" t="str">
            <v>Hooned ja rajatised</v>
          </cell>
          <cell r="Y942" t="str">
            <v>Ehitised1985</v>
          </cell>
          <cell r="Z942" t="str">
            <v>Aaspere keskus - KANAL : hooned</v>
          </cell>
        </row>
        <row r="943">
          <cell r="M943">
            <v>0</v>
          </cell>
          <cell r="O943">
            <v>0</v>
          </cell>
          <cell r="P943">
            <v>0</v>
          </cell>
          <cell r="Q943">
            <v>1026</v>
          </cell>
          <cell r="R943">
            <v>0</v>
          </cell>
          <cell r="S943">
            <v>0</v>
          </cell>
          <cell r="T943">
            <v>0</v>
          </cell>
          <cell r="U943" t="str">
            <v>Ehitised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</row>
        <row r="944">
          <cell r="M944">
            <v>11027</v>
          </cell>
          <cell r="N944">
            <v>158000</v>
          </cell>
          <cell r="O944">
            <v>40</v>
          </cell>
          <cell r="P944">
            <v>1985</v>
          </cell>
          <cell r="Q944">
            <v>1027</v>
          </cell>
          <cell r="R944">
            <v>1027</v>
          </cell>
          <cell r="S944">
            <v>11027</v>
          </cell>
          <cell r="T944" t="str">
            <v>Rajatised</v>
          </cell>
          <cell r="U944" t="str">
            <v>Rajatised</v>
          </cell>
          <cell r="W944" t="str">
            <v>rajatised</v>
          </cell>
          <cell r="X944" t="str">
            <v>Hooned ja rajatised</v>
          </cell>
          <cell r="Y944" t="str">
            <v>Rajatised1985</v>
          </cell>
          <cell r="Z944" t="str">
            <v>Aaspere keskus - KANAL : rajatised</v>
          </cell>
        </row>
        <row r="945">
          <cell r="M945">
            <v>0</v>
          </cell>
          <cell r="O945">
            <v>0</v>
          </cell>
          <cell r="P945">
            <v>0</v>
          </cell>
          <cell r="Q945">
            <v>1027</v>
          </cell>
          <cell r="R945">
            <v>0</v>
          </cell>
          <cell r="S945">
            <v>0</v>
          </cell>
          <cell r="T945">
            <v>0</v>
          </cell>
          <cell r="U945" t="str">
            <v>Rajatised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</row>
        <row r="946">
          <cell r="M946">
            <v>11028</v>
          </cell>
          <cell r="N946">
            <v>0</v>
          </cell>
          <cell r="O946">
            <v>15</v>
          </cell>
          <cell r="P946">
            <v>1985</v>
          </cell>
          <cell r="Q946">
            <v>1028</v>
          </cell>
          <cell r="R946">
            <v>1028</v>
          </cell>
          <cell r="S946">
            <v>11028</v>
          </cell>
          <cell r="T946" t="str">
            <v>Masinad ja seadmed</v>
          </cell>
          <cell r="U946" t="str">
            <v>Masinad ja seadmed</v>
          </cell>
          <cell r="W946" t="str">
            <v>Masinad ja seadmed</v>
          </cell>
          <cell r="X946" t="str">
            <v>Masinad ja seadmed</v>
          </cell>
          <cell r="Y946" t="str">
            <v>Masinad ja seadmed1985</v>
          </cell>
          <cell r="Z946" t="str">
            <v>Aaspere keskus - KANAL : Masinad ja seadmed</v>
          </cell>
        </row>
        <row r="947">
          <cell r="M947">
            <v>0</v>
          </cell>
          <cell r="O947">
            <v>0</v>
          </cell>
          <cell r="P947">
            <v>0</v>
          </cell>
          <cell r="Q947">
            <v>1028</v>
          </cell>
          <cell r="R947">
            <v>0</v>
          </cell>
          <cell r="S947">
            <v>0</v>
          </cell>
          <cell r="T947">
            <v>0</v>
          </cell>
          <cell r="U947" t="str">
            <v>Masinad ja seadmed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</row>
        <row r="948">
          <cell r="M948">
            <v>11029</v>
          </cell>
          <cell r="N948">
            <v>259</v>
          </cell>
          <cell r="O948">
            <v>200</v>
          </cell>
          <cell r="P948">
            <v>1985</v>
          </cell>
          <cell r="Q948">
            <v>1029</v>
          </cell>
          <cell r="R948">
            <v>1029</v>
          </cell>
          <cell r="S948">
            <v>11029</v>
          </cell>
          <cell r="T948" t="str">
            <v>Maa</v>
          </cell>
          <cell r="U948" t="str">
            <v>Maa</v>
          </cell>
          <cell r="W948" t="str">
            <v>Maa</v>
          </cell>
          <cell r="X948" t="str">
            <v>Muud</v>
          </cell>
          <cell r="Y948" t="str">
            <v>Maa1985</v>
          </cell>
          <cell r="Z948" t="str">
            <v>Aaspere keskus - KANAL : Maa</v>
          </cell>
        </row>
        <row r="949">
          <cell r="M949">
            <v>0</v>
          </cell>
          <cell r="O949">
            <v>0</v>
          </cell>
          <cell r="P949">
            <v>0</v>
          </cell>
          <cell r="Q949">
            <v>1029</v>
          </cell>
          <cell r="R949">
            <v>0</v>
          </cell>
          <cell r="S949">
            <v>0</v>
          </cell>
          <cell r="T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</row>
        <row r="950">
          <cell r="M950">
            <v>0</v>
          </cell>
          <cell r="O950">
            <v>0</v>
          </cell>
          <cell r="P950">
            <v>0</v>
          </cell>
          <cell r="Q950">
            <v>1029</v>
          </cell>
          <cell r="R950">
            <v>0</v>
          </cell>
          <cell r="S950">
            <v>0</v>
          </cell>
          <cell r="T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</row>
        <row r="951">
          <cell r="M951">
            <v>0</v>
          </cell>
          <cell r="O951">
            <v>0</v>
          </cell>
          <cell r="P951">
            <v>0</v>
          </cell>
          <cell r="Q951">
            <v>1029</v>
          </cell>
          <cell r="R951">
            <v>0</v>
          </cell>
          <cell r="S951">
            <v>0</v>
          </cell>
          <cell r="T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</row>
        <row r="952">
          <cell r="M952">
            <v>0</v>
          </cell>
          <cell r="O952">
            <v>0</v>
          </cell>
          <cell r="P952">
            <v>0</v>
          </cell>
          <cell r="Q952">
            <v>1029</v>
          </cell>
          <cell r="R952">
            <v>0</v>
          </cell>
          <cell r="S952">
            <v>0</v>
          </cell>
          <cell r="T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</row>
        <row r="953">
          <cell r="M953">
            <v>0</v>
          </cell>
          <cell r="O953">
            <v>0</v>
          </cell>
          <cell r="P953">
            <v>0</v>
          </cell>
          <cell r="Q953">
            <v>1029</v>
          </cell>
          <cell r="R953">
            <v>0</v>
          </cell>
          <cell r="S953">
            <v>0</v>
          </cell>
          <cell r="T953">
            <v>0</v>
          </cell>
          <cell r="W953">
            <v>0</v>
          </cell>
          <cell r="X953">
            <v>0</v>
          </cell>
          <cell r="Y953">
            <v>0</v>
          </cell>
        </row>
        <row r="954">
          <cell r="M954">
            <v>0</v>
          </cell>
          <cell r="O954">
            <v>0</v>
          </cell>
          <cell r="P954">
            <v>0</v>
          </cell>
          <cell r="Q954">
            <v>1029</v>
          </cell>
          <cell r="R954">
            <v>0</v>
          </cell>
          <cell r="S954">
            <v>0</v>
          </cell>
          <cell r="T954">
            <v>0</v>
          </cell>
          <cell r="W954">
            <v>0</v>
          </cell>
          <cell r="X954">
            <v>0</v>
          </cell>
          <cell r="Y954">
            <v>0</v>
          </cell>
        </row>
        <row r="955">
          <cell r="M955">
            <v>0</v>
          </cell>
          <cell r="O955">
            <v>0</v>
          </cell>
          <cell r="P955">
            <v>0</v>
          </cell>
          <cell r="Q955">
            <v>1029</v>
          </cell>
          <cell r="R955">
            <v>0</v>
          </cell>
          <cell r="S955">
            <v>0</v>
          </cell>
          <cell r="T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</row>
        <row r="956">
          <cell r="M956">
            <v>0</v>
          </cell>
          <cell r="O956">
            <v>0</v>
          </cell>
          <cell r="P956">
            <v>0</v>
          </cell>
          <cell r="Q956">
            <v>1029</v>
          </cell>
          <cell r="R956">
            <v>0</v>
          </cell>
          <cell r="S956">
            <v>0</v>
          </cell>
          <cell r="T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</row>
        <row r="957">
          <cell r="M957">
            <v>11030</v>
          </cell>
          <cell r="N957">
            <v>10800000</v>
          </cell>
          <cell r="O957">
            <v>40</v>
          </cell>
          <cell r="P957">
            <v>1977</v>
          </cell>
          <cell r="Q957">
            <v>1030</v>
          </cell>
          <cell r="R957">
            <v>1030</v>
          </cell>
          <cell r="S957">
            <v>11030</v>
          </cell>
          <cell r="T957" t="str">
            <v>Rajatised</v>
          </cell>
          <cell r="U957" t="str">
            <v>Rajatised</v>
          </cell>
          <cell r="W957" t="str">
            <v>rajatised</v>
          </cell>
          <cell r="X957" t="str">
            <v>Hooned ja rajatised</v>
          </cell>
          <cell r="Y957" t="str">
            <v>Rajatised1977</v>
          </cell>
          <cell r="Z957" t="str">
            <v>Väike-Maarja : veetorustik</v>
          </cell>
        </row>
        <row r="958">
          <cell r="M958">
            <v>11031</v>
          </cell>
          <cell r="N958">
            <v>10800000</v>
          </cell>
          <cell r="O958">
            <v>40</v>
          </cell>
          <cell r="P958">
            <v>1999</v>
          </cell>
          <cell r="Q958">
            <v>1031</v>
          </cell>
          <cell r="R958">
            <v>1031</v>
          </cell>
          <cell r="S958">
            <v>11031</v>
          </cell>
          <cell r="T958" t="str">
            <v>Rajatised</v>
          </cell>
          <cell r="U958" t="str">
            <v>Rajatised</v>
          </cell>
          <cell r="W958" t="str">
            <v>rajatised</v>
          </cell>
          <cell r="X958" t="str">
            <v>Hooned ja rajatised</v>
          </cell>
          <cell r="Y958" t="str">
            <v>Rajatised1999</v>
          </cell>
          <cell r="Z958" t="str">
            <v>Väike-Maarja : veetorustik</v>
          </cell>
        </row>
        <row r="959">
          <cell r="M959">
            <v>11032</v>
          </cell>
          <cell r="N959">
            <v>10800000</v>
          </cell>
          <cell r="O959">
            <v>40</v>
          </cell>
          <cell r="P959">
            <v>2000</v>
          </cell>
          <cell r="Q959">
            <v>1032</v>
          </cell>
          <cell r="R959">
            <v>1032</v>
          </cell>
          <cell r="S959">
            <v>11032</v>
          </cell>
          <cell r="T959" t="str">
            <v>Rajatised</v>
          </cell>
          <cell r="U959" t="str">
            <v>Rajatised</v>
          </cell>
          <cell r="W959" t="str">
            <v>rajatised</v>
          </cell>
          <cell r="X959" t="str">
            <v>Hooned ja rajatised</v>
          </cell>
          <cell r="Y959" t="str">
            <v>Rajatised2000</v>
          </cell>
          <cell r="Z959" t="str">
            <v>Väike-Maarja : veetorustik</v>
          </cell>
        </row>
        <row r="960">
          <cell r="M960">
            <v>11033</v>
          </cell>
          <cell r="N960">
            <v>10800000</v>
          </cell>
          <cell r="O960">
            <v>40</v>
          </cell>
          <cell r="P960">
            <v>2005</v>
          </cell>
          <cell r="Q960">
            <v>1033</v>
          </cell>
          <cell r="R960">
            <v>1033</v>
          </cell>
          <cell r="S960">
            <v>11033</v>
          </cell>
          <cell r="T960" t="str">
            <v>Rajatised</v>
          </cell>
          <cell r="U960" t="str">
            <v>Rajatised</v>
          </cell>
          <cell r="W960" t="str">
            <v>rajatised</v>
          </cell>
          <cell r="X960" t="str">
            <v>Hooned ja rajatised</v>
          </cell>
          <cell r="Y960" t="str">
            <v>Rajatised2005</v>
          </cell>
          <cell r="Z960" t="str">
            <v>Väike-Maarja : veetorustik</v>
          </cell>
        </row>
        <row r="961">
          <cell r="M961">
            <v>0</v>
          </cell>
          <cell r="O961">
            <v>0</v>
          </cell>
          <cell r="P961">
            <v>0</v>
          </cell>
          <cell r="Q961">
            <v>1033</v>
          </cell>
          <cell r="R961">
            <v>0</v>
          </cell>
          <cell r="S961">
            <v>0</v>
          </cell>
          <cell r="T961">
            <v>0</v>
          </cell>
          <cell r="U961" t="str">
            <v>Rajatised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M962">
            <v>11034</v>
          </cell>
          <cell r="N962">
            <v>14065000</v>
          </cell>
          <cell r="O962">
            <v>40</v>
          </cell>
          <cell r="P962">
            <v>1977</v>
          </cell>
          <cell r="Q962">
            <v>1034</v>
          </cell>
          <cell r="R962">
            <v>1034</v>
          </cell>
          <cell r="S962">
            <v>11034</v>
          </cell>
          <cell r="T962" t="str">
            <v>Rajatised</v>
          </cell>
          <cell r="U962" t="str">
            <v>Rajatised</v>
          </cell>
          <cell r="W962" t="str">
            <v>rajatised</v>
          </cell>
          <cell r="X962" t="str">
            <v>Hooned ja rajatised</v>
          </cell>
          <cell r="Y962" t="str">
            <v>Rajatised1977</v>
          </cell>
          <cell r="Z962" t="str">
            <v>Väike-Maarja : kanalitorustik</v>
          </cell>
        </row>
        <row r="963">
          <cell r="M963">
            <v>11035</v>
          </cell>
          <cell r="N963">
            <v>14065000</v>
          </cell>
          <cell r="O963">
            <v>40</v>
          </cell>
          <cell r="P963">
            <v>2005</v>
          </cell>
          <cell r="Q963">
            <v>1035</v>
          </cell>
          <cell r="R963">
            <v>1035</v>
          </cell>
          <cell r="S963">
            <v>11035</v>
          </cell>
          <cell r="T963" t="str">
            <v>Rajatised</v>
          </cell>
          <cell r="U963" t="str">
            <v>Rajatised</v>
          </cell>
          <cell r="W963" t="str">
            <v>rajatised</v>
          </cell>
          <cell r="X963" t="str">
            <v>Hooned ja rajatised</v>
          </cell>
          <cell r="Y963" t="str">
            <v>Rajatised2005</v>
          </cell>
          <cell r="Z963" t="str">
            <v>Väike-Maarja : kanalitorustik</v>
          </cell>
        </row>
        <row r="964">
          <cell r="M964">
            <v>11036</v>
          </cell>
          <cell r="N964">
            <v>14065000</v>
          </cell>
          <cell r="O964">
            <v>40</v>
          </cell>
          <cell r="P964">
            <v>2000</v>
          </cell>
          <cell r="Q964">
            <v>1036</v>
          </cell>
          <cell r="R964">
            <v>1036</v>
          </cell>
          <cell r="S964">
            <v>11036</v>
          </cell>
          <cell r="T964" t="str">
            <v>Rajatised</v>
          </cell>
          <cell r="U964" t="str">
            <v>Rajatised</v>
          </cell>
          <cell r="W964" t="str">
            <v>rajatised</v>
          </cell>
          <cell r="X964" t="str">
            <v>Hooned ja rajatised</v>
          </cell>
          <cell r="Y964" t="str">
            <v>Rajatised2000</v>
          </cell>
          <cell r="Z964" t="str">
            <v>Väike-Maarja : kanalitorustik</v>
          </cell>
        </row>
        <row r="965">
          <cell r="M965">
            <v>11037</v>
          </cell>
          <cell r="N965">
            <v>14065000</v>
          </cell>
          <cell r="O965">
            <v>40</v>
          </cell>
          <cell r="P965">
            <v>2000</v>
          </cell>
          <cell r="Q965">
            <v>1037</v>
          </cell>
          <cell r="R965">
            <v>1037</v>
          </cell>
          <cell r="S965">
            <v>11037</v>
          </cell>
          <cell r="T965" t="str">
            <v>Rajatised</v>
          </cell>
          <cell r="U965" t="str">
            <v>Rajatised</v>
          </cell>
          <cell r="W965" t="str">
            <v>rajatised</v>
          </cell>
          <cell r="X965" t="str">
            <v>Hooned ja rajatised</v>
          </cell>
          <cell r="Y965" t="str">
            <v>Rajatised2000</v>
          </cell>
          <cell r="Z965" t="str">
            <v>Väike-Maarja : kanalitorustik</v>
          </cell>
        </row>
        <row r="966">
          <cell r="M966">
            <v>0</v>
          </cell>
          <cell r="O966">
            <v>0</v>
          </cell>
          <cell r="P966">
            <v>0</v>
          </cell>
          <cell r="Q966">
            <v>1037</v>
          </cell>
          <cell r="R966">
            <v>0</v>
          </cell>
          <cell r="S966">
            <v>0</v>
          </cell>
          <cell r="T966">
            <v>0</v>
          </cell>
          <cell r="U966" t="str">
            <v>Rajatised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</row>
        <row r="967">
          <cell r="M967">
            <v>0</v>
          </cell>
          <cell r="O967">
            <v>0</v>
          </cell>
          <cell r="P967">
            <v>0</v>
          </cell>
          <cell r="Q967">
            <v>1037</v>
          </cell>
          <cell r="R967">
            <v>0</v>
          </cell>
          <cell r="S967">
            <v>0</v>
          </cell>
          <cell r="T967">
            <v>0</v>
          </cell>
          <cell r="U967" t="str">
            <v>Rajatised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</row>
        <row r="968">
          <cell r="M968">
            <v>11038</v>
          </cell>
          <cell r="N968">
            <v>360000</v>
          </cell>
          <cell r="O968">
            <v>40</v>
          </cell>
          <cell r="P968">
            <v>1990</v>
          </cell>
          <cell r="Q968">
            <v>1038</v>
          </cell>
          <cell r="R968">
            <v>1038</v>
          </cell>
          <cell r="S968">
            <v>11038</v>
          </cell>
          <cell r="T968" t="str">
            <v>Rajatised</v>
          </cell>
          <cell r="U968" t="str">
            <v>Rajatised</v>
          </cell>
          <cell r="W968" t="str">
            <v>masinad ja seadmed</v>
          </cell>
          <cell r="X968" t="str">
            <v>Hooned ja rajatised</v>
          </cell>
          <cell r="Y968" t="str">
            <v>Rajatised1990</v>
          </cell>
          <cell r="Z968" t="str">
            <v>Väike-Maarja : puurkaev-pumplad</v>
          </cell>
        </row>
        <row r="969">
          <cell r="M969">
            <v>11039</v>
          </cell>
          <cell r="N969">
            <v>0</v>
          </cell>
          <cell r="O969">
            <v>15</v>
          </cell>
          <cell r="P969">
            <v>1988</v>
          </cell>
          <cell r="Q969">
            <v>1039</v>
          </cell>
          <cell r="R969">
            <v>1039</v>
          </cell>
          <cell r="S969">
            <v>11039</v>
          </cell>
          <cell r="T969" t="str">
            <v>Masinad ja seadmed</v>
          </cell>
          <cell r="U969" t="str">
            <v>Masinad ja seadmed</v>
          </cell>
          <cell r="W969" t="str">
            <v>masinad ja seadmed</v>
          </cell>
          <cell r="X969" t="str">
            <v>Masinad ja seadmed</v>
          </cell>
          <cell r="Y969" t="str">
            <v>Masinad ja seadmed1988</v>
          </cell>
          <cell r="Z969" t="str">
            <v>Väike-Maarja : astmepumplad</v>
          </cell>
        </row>
        <row r="970">
          <cell r="M970">
            <v>11040</v>
          </cell>
          <cell r="N970">
            <v>0</v>
          </cell>
          <cell r="O970">
            <v>15</v>
          </cell>
          <cell r="P970">
            <v>1988</v>
          </cell>
          <cell r="Q970">
            <v>1040</v>
          </cell>
          <cell r="R970">
            <v>1040</v>
          </cell>
          <cell r="S970">
            <v>11040</v>
          </cell>
          <cell r="T970" t="str">
            <v>Masinad ja seadmed</v>
          </cell>
          <cell r="U970" t="str">
            <v>Masinad ja seadmed</v>
          </cell>
          <cell r="W970" t="str">
            <v>masinad ja seadmed</v>
          </cell>
          <cell r="X970" t="str">
            <v>Masinad ja seadmed</v>
          </cell>
          <cell r="Y970" t="str">
            <v>Masinad ja seadmed1988</v>
          </cell>
          <cell r="Z970" t="str">
            <v>Väike-Maarja : veetöötlusjaamad</v>
          </cell>
        </row>
        <row r="971">
          <cell r="M971">
            <v>11041</v>
          </cell>
          <cell r="N971">
            <v>3724381</v>
          </cell>
          <cell r="O971">
            <v>15</v>
          </cell>
          <cell r="P971">
            <v>2001</v>
          </cell>
          <cell r="Q971">
            <v>1041</v>
          </cell>
          <cell r="R971">
            <v>1041</v>
          </cell>
          <cell r="S971">
            <v>11041</v>
          </cell>
          <cell r="T971" t="str">
            <v>Masinad ja seadmed</v>
          </cell>
          <cell r="U971" t="str">
            <v>Masinad ja seadmed</v>
          </cell>
          <cell r="W971" t="str">
            <v>masinad ja seadmed</v>
          </cell>
          <cell r="X971" t="str">
            <v>Masinad ja seadmed</v>
          </cell>
          <cell r="Y971" t="str">
            <v>Masinad ja seadmed2001</v>
          </cell>
          <cell r="Z971" t="str">
            <v>Väike-Maarja : RVP, lühiaj osa</v>
          </cell>
        </row>
        <row r="972">
          <cell r="M972">
            <v>11042</v>
          </cell>
          <cell r="N972">
            <v>2967176</v>
          </cell>
          <cell r="O972">
            <v>40</v>
          </cell>
          <cell r="P972">
            <v>2000</v>
          </cell>
          <cell r="Q972">
            <v>1042</v>
          </cell>
          <cell r="R972">
            <v>1042</v>
          </cell>
          <cell r="S972">
            <v>11042</v>
          </cell>
          <cell r="T972" t="str">
            <v>Ehitised</v>
          </cell>
          <cell r="U972" t="str">
            <v>Ehitised</v>
          </cell>
          <cell r="W972" t="str">
            <v>hooned</v>
          </cell>
          <cell r="X972" t="str">
            <v>Hooned ja rajatised</v>
          </cell>
          <cell r="Y972" t="str">
            <v>Ehitised2000</v>
          </cell>
          <cell r="Z972" t="str">
            <v>Väike-Maarja : RVP, pikaaj osa</v>
          </cell>
        </row>
        <row r="973">
          <cell r="M973">
            <v>11043</v>
          </cell>
          <cell r="N973">
            <v>1800000</v>
          </cell>
          <cell r="O973">
            <v>15</v>
          </cell>
          <cell r="P973">
            <v>1998</v>
          </cell>
          <cell r="Q973">
            <v>1043</v>
          </cell>
          <cell r="R973">
            <v>1043</v>
          </cell>
          <cell r="S973">
            <v>11043</v>
          </cell>
          <cell r="T973" t="str">
            <v>Masinad ja seadmed</v>
          </cell>
          <cell r="U973" t="str">
            <v>Masinad ja seadmed</v>
          </cell>
          <cell r="W973" t="str">
            <v>masinad ja seadmed</v>
          </cell>
          <cell r="X973" t="str">
            <v>Masinad ja seadmed</v>
          </cell>
          <cell r="Y973" t="str">
            <v>Masinad ja seadmed1998</v>
          </cell>
          <cell r="Z973" t="str">
            <v>Väike-Maarja : kanali-pumplad</v>
          </cell>
        </row>
        <row r="974">
          <cell r="M974">
            <v>11044</v>
          </cell>
          <cell r="N974">
            <v>0</v>
          </cell>
          <cell r="O974">
            <v>40</v>
          </cell>
          <cell r="P974">
            <v>1988</v>
          </cell>
          <cell r="Q974">
            <v>1044</v>
          </cell>
          <cell r="R974">
            <v>1044</v>
          </cell>
          <cell r="S974">
            <v>11044</v>
          </cell>
          <cell r="T974" t="str">
            <v>Rajatised</v>
          </cell>
          <cell r="U974" t="str">
            <v>Rajatised</v>
          </cell>
          <cell r="W974" t="str">
            <v>rajatised</v>
          </cell>
          <cell r="X974" t="str">
            <v>Hooned ja rajatised</v>
          </cell>
          <cell r="Y974" t="str">
            <v>Rajatised1988</v>
          </cell>
          <cell r="Z974" t="str">
            <v>Väike-Maarja : sadeveetorustikud</v>
          </cell>
        </row>
        <row r="975">
          <cell r="M975">
            <v>11045</v>
          </cell>
          <cell r="N975">
            <v>0</v>
          </cell>
          <cell r="O975">
            <v>15</v>
          </cell>
          <cell r="P975">
            <v>1988</v>
          </cell>
          <cell r="Q975">
            <v>1045</v>
          </cell>
          <cell r="R975">
            <v>1045</v>
          </cell>
          <cell r="S975">
            <v>11045</v>
          </cell>
          <cell r="T975" t="str">
            <v>Masinad ja seadmed</v>
          </cell>
          <cell r="U975" t="str">
            <v>Masinad ja seadmed</v>
          </cell>
          <cell r="W975" t="str">
            <v>masinad ja seadmed</v>
          </cell>
          <cell r="X975" t="str">
            <v>Masinad ja seadmed</v>
          </cell>
          <cell r="Y975" t="str">
            <v>Masinad ja seadmed1988</v>
          </cell>
          <cell r="Z975" t="str">
            <v>Väike-Maarja : sadeveepumplad</v>
          </cell>
        </row>
        <row r="976">
          <cell r="M976">
            <v>0</v>
          </cell>
          <cell r="O976">
            <v>0</v>
          </cell>
          <cell r="P976">
            <v>0</v>
          </cell>
          <cell r="Q976">
            <v>1045</v>
          </cell>
          <cell r="R976">
            <v>0</v>
          </cell>
          <cell r="S976">
            <v>0</v>
          </cell>
          <cell r="T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</row>
        <row r="977">
          <cell r="M977">
            <v>0</v>
          </cell>
          <cell r="O977">
            <v>0</v>
          </cell>
          <cell r="P977">
            <v>0</v>
          </cell>
          <cell r="Q977">
            <v>1045</v>
          </cell>
          <cell r="R977">
            <v>0</v>
          </cell>
          <cell r="S977">
            <v>0</v>
          </cell>
          <cell r="T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</row>
        <row r="978">
          <cell r="M978">
            <v>11046</v>
          </cell>
          <cell r="N978">
            <v>4860000</v>
          </cell>
          <cell r="O978">
            <v>40</v>
          </cell>
          <cell r="P978">
            <v>1999</v>
          </cell>
          <cell r="Q978">
            <v>1046</v>
          </cell>
          <cell r="R978">
            <v>1046</v>
          </cell>
          <cell r="S978">
            <v>11046</v>
          </cell>
          <cell r="T978" t="str">
            <v>Rajatised</v>
          </cell>
          <cell r="U978" t="str">
            <v>Rajatised</v>
          </cell>
          <cell r="W978" t="str">
            <v>rajatised</v>
          </cell>
          <cell r="X978" t="str">
            <v>Hooned ja rajatised</v>
          </cell>
          <cell r="Y978" t="str">
            <v>Rajatised1999</v>
          </cell>
          <cell r="Z978" t="str">
            <v>Triigi : veetorustik</v>
          </cell>
        </row>
        <row r="979">
          <cell r="M979">
            <v>11047</v>
          </cell>
          <cell r="N979">
            <v>5220000</v>
          </cell>
          <cell r="O979">
            <v>40</v>
          </cell>
          <cell r="P979">
            <v>2000</v>
          </cell>
          <cell r="Q979">
            <v>1047</v>
          </cell>
          <cell r="R979">
            <v>1047</v>
          </cell>
          <cell r="S979">
            <v>11047</v>
          </cell>
          <cell r="T979" t="str">
            <v>Rajatised</v>
          </cell>
          <cell r="U979" t="str">
            <v>Rajatised</v>
          </cell>
          <cell r="W979" t="str">
            <v>rajatised</v>
          </cell>
          <cell r="X979" t="str">
            <v>Hooned ja rajatised</v>
          </cell>
          <cell r="Y979" t="str">
            <v>Rajatised2000</v>
          </cell>
          <cell r="Z979" t="str">
            <v>Triigi : kanalitorustik</v>
          </cell>
        </row>
        <row r="980">
          <cell r="M980">
            <v>11048</v>
          </cell>
          <cell r="N980">
            <v>60000</v>
          </cell>
          <cell r="O980">
            <v>15</v>
          </cell>
          <cell r="P980">
            <v>1988</v>
          </cell>
          <cell r="Q980">
            <v>1048</v>
          </cell>
          <cell r="R980">
            <v>1048</v>
          </cell>
          <cell r="S980">
            <v>11048</v>
          </cell>
          <cell r="T980" t="str">
            <v>Masinad ja seadmed</v>
          </cell>
          <cell r="U980" t="str">
            <v>Masinad ja seadmed</v>
          </cell>
          <cell r="W980" t="str">
            <v>masinad ja seadmed</v>
          </cell>
          <cell r="X980" t="str">
            <v>Masinad ja seadmed</v>
          </cell>
          <cell r="Y980" t="str">
            <v>Masinad ja seadmed1988</v>
          </cell>
          <cell r="Z980" t="str">
            <v>Triigi : puurkaev-pumplad</v>
          </cell>
        </row>
        <row r="981">
          <cell r="M981">
            <v>11049</v>
          </cell>
          <cell r="N981">
            <v>0</v>
          </cell>
          <cell r="O981">
            <v>15</v>
          </cell>
          <cell r="P981">
            <v>1988</v>
          </cell>
          <cell r="Q981">
            <v>1049</v>
          </cell>
          <cell r="R981">
            <v>1049</v>
          </cell>
          <cell r="S981">
            <v>11049</v>
          </cell>
          <cell r="T981" t="str">
            <v>Masinad ja seadmed</v>
          </cell>
          <cell r="U981" t="str">
            <v>Masinad ja seadmed</v>
          </cell>
          <cell r="W981" t="str">
            <v>masinad ja seadmed</v>
          </cell>
          <cell r="X981" t="str">
            <v>Masinad ja seadmed</v>
          </cell>
          <cell r="Y981" t="str">
            <v>Masinad ja seadmed1988</v>
          </cell>
          <cell r="Z981" t="str">
            <v>Triigi : astmepumplad</v>
          </cell>
        </row>
        <row r="982">
          <cell r="M982">
            <v>11050</v>
          </cell>
          <cell r="N982">
            <v>0</v>
          </cell>
          <cell r="O982">
            <v>15</v>
          </cell>
          <cell r="P982">
            <v>1988</v>
          </cell>
          <cell r="Q982">
            <v>1050</v>
          </cell>
          <cell r="R982">
            <v>1050</v>
          </cell>
          <cell r="S982">
            <v>11050</v>
          </cell>
          <cell r="T982" t="str">
            <v>Masinad ja seadmed</v>
          </cell>
          <cell r="U982" t="str">
            <v>Masinad ja seadmed</v>
          </cell>
          <cell r="W982" t="str">
            <v>masinad ja seadmed</v>
          </cell>
          <cell r="X982" t="str">
            <v>Masinad ja seadmed</v>
          </cell>
          <cell r="Y982" t="str">
            <v>Masinad ja seadmed1988</v>
          </cell>
          <cell r="Z982" t="str">
            <v>Triigi : veetöötlusjaamad</v>
          </cell>
        </row>
        <row r="983">
          <cell r="M983">
            <v>11051</v>
          </cell>
          <cell r="N983">
            <v>304080</v>
          </cell>
          <cell r="O983">
            <v>15</v>
          </cell>
          <cell r="P983">
            <v>1990</v>
          </cell>
          <cell r="Q983">
            <v>1051</v>
          </cell>
          <cell r="R983">
            <v>1051</v>
          </cell>
          <cell r="S983">
            <v>11051</v>
          </cell>
          <cell r="T983" t="str">
            <v>Masinad ja seadmed</v>
          </cell>
          <cell r="U983" t="str">
            <v>Masinad ja seadmed</v>
          </cell>
          <cell r="W983" t="str">
            <v>masinad ja seadmed</v>
          </cell>
          <cell r="X983" t="str">
            <v>Masinad ja seadmed</v>
          </cell>
          <cell r="Y983" t="str">
            <v>Masinad ja seadmed1990</v>
          </cell>
          <cell r="Z983" t="str">
            <v>Triigi : RVP, lühiaj osa</v>
          </cell>
        </row>
        <row r="984">
          <cell r="M984">
            <v>11052</v>
          </cell>
          <cell r="N984">
            <v>567000</v>
          </cell>
          <cell r="O984">
            <v>40</v>
          </cell>
          <cell r="P984">
            <v>1990</v>
          </cell>
          <cell r="Q984">
            <v>1052</v>
          </cell>
          <cell r="R984">
            <v>1052</v>
          </cell>
          <cell r="S984">
            <v>11052</v>
          </cell>
          <cell r="T984" t="str">
            <v>Ehitised</v>
          </cell>
          <cell r="U984" t="str">
            <v>Ehitised</v>
          </cell>
          <cell r="W984" t="str">
            <v>hooned</v>
          </cell>
          <cell r="X984" t="str">
            <v>Hooned ja rajatised</v>
          </cell>
          <cell r="Y984" t="str">
            <v>Ehitised1990</v>
          </cell>
          <cell r="Z984" t="str">
            <v>Triigi : RVP, pikaaj osa</v>
          </cell>
        </row>
        <row r="985">
          <cell r="M985">
            <v>11053</v>
          </cell>
          <cell r="N985">
            <v>900000</v>
          </cell>
          <cell r="O985">
            <v>15</v>
          </cell>
          <cell r="P985">
            <v>1988</v>
          </cell>
          <cell r="Q985">
            <v>1053</v>
          </cell>
          <cell r="R985">
            <v>1053</v>
          </cell>
          <cell r="S985">
            <v>11053</v>
          </cell>
          <cell r="T985" t="str">
            <v>Masinad ja seadmed</v>
          </cell>
          <cell r="U985" t="str">
            <v>Masinad ja seadmed</v>
          </cell>
          <cell r="W985" t="str">
            <v>masinad ja seadmed</v>
          </cell>
          <cell r="X985" t="str">
            <v>Masinad ja seadmed</v>
          </cell>
          <cell r="Y985" t="str">
            <v>Masinad ja seadmed1988</v>
          </cell>
          <cell r="Z985" t="str">
            <v>Triigi : kanali-pumplad</v>
          </cell>
        </row>
        <row r="986">
          <cell r="M986">
            <v>11054</v>
          </cell>
          <cell r="N986">
            <v>0</v>
          </cell>
          <cell r="O986">
            <v>40</v>
          </cell>
          <cell r="P986">
            <v>1988</v>
          </cell>
          <cell r="Q986">
            <v>1054</v>
          </cell>
          <cell r="R986">
            <v>1054</v>
          </cell>
          <cell r="S986">
            <v>11054</v>
          </cell>
          <cell r="T986" t="str">
            <v>Rajatised</v>
          </cell>
          <cell r="U986" t="str">
            <v>Rajatised</v>
          </cell>
          <cell r="W986" t="str">
            <v>rajatised</v>
          </cell>
          <cell r="X986" t="str">
            <v>Hooned ja rajatised</v>
          </cell>
          <cell r="Y986" t="str">
            <v>Rajatised1988</v>
          </cell>
          <cell r="Z986" t="str">
            <v>Triigi : sadeveetorustikud</v>
          </cell>
        </row>
        <row r="987">
          <cell r="M987">
            <v>11055</v>
          </cell>
          <cell r="N987">
            <v>0</v>
          </cell>
          <cell r="O987">
            <v>15</v>
          </cell>
          <cell r="P987">
            <v>1988</v>
          </cell>
          <cell r="Q987">
            <v>1055</v>
          </cell>
          <cell r="R987">
            <v>1055</v>
          </cell>
          <cell r="S987">
            <v>11055</v>
          </cell>
          <cell r="T987" t="str">
            <v>Masinad ja seadmed</v>
          </cell>
          <cell r="U987" t="str">
            <v>Masinad ja seadmed</v>
          </cell>
          <cell r="W987" t="str">
            <v>masinad ja seadmed</v>
          </cell>
          <cell r="X987" t="str">
            <v>Masinad ja seadmed</v>
          </cell>
          <cell r="Y987" t="str">
            <v>Masinad ja seadmed1988</v>
          </cell>
          <cell r="Z987" t="str">
            <v>Triigi : sadeveepumplad</v>
          </cell>
        </row>
        <row r="988">
          <cell r="M988">
            <v>0</v>
          </cell>
          <cell r="O988">
            <v>0</v>
          </cell>
          <cell r="P988">
            <v>0</v>
          </cell>
          <cell r="Q988">
            <v>1055</v>
          </cell>
          <cell r="R988">
            <v>0</v>
          </cell>
          <cell r="S988">
            <v>0</v>
          </cell>
          <cell r="T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</row>
        <row r="989">
          <cell r="M989">
            <v>0</v>
          </cell>
          <cell r="O989">
            <v>0</v>
          </cell>
          <cell r="P989">
            <v>0</v>
          </cell>
          <cell r="Q989">
            <v>1055</v>
          </cell>
          <cell r="R989">
            <v>0</v>
          </cell>
          <cell r="S989">
            <v>0</v>
          </cell>
          <cell r="T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</row>
        <row r="990">
          <cell r="M990">
            <v>11056</v>
          </cell>
          <cell r="N990">
            <v>6480000</v>
          </cell>
          <cell r="O990">
            <v>40</v>
          </cell>
          <cell r="P990">
            <v>2000</v>
          </cell>
          <cell r="Q990">
            <v>1056</v>
          </cell>
          <cell r="R990">
            <v>1056</v>
          </cell>
          <cell r="S990">
            <v>11056</v>
          </cell>
          <cell r="T990" t="str">
            <v>Rajatised</v>
          </cell>
          <cell r="U990" t="str">
            <v>Rajatised</v>
          </cell>
          <cell r="W990" t="str">
            <v>rajatised</v>
          </cell>
          <cell r="X990" t="str">
            <v>Hooned ja rajatised</v>
          </cell>
          <cell r="Y990" t="str">
            <v>Rajatised2000</v>
          </cell>
          <cell r="Z990" t="str">
            <v>Simuna : veetorustik</v>
          </cell>
        </row>
        <row r="991">
          <cell r="M991">
            <v>11057</v>
          </cell>
          <cell r="N991">
            <v>5220000</v>
          </cell>
          <cell r="O991">
            <v>40</v>
          </cell>
          <cell r="P991">
            <v>1994</v>
          </cell>
          <cell r="Q991">
            <v>1057</v>
          </cell>
          <cell r="R991">
            <v>1057</v>
          </cell>
          <cell r="S991">
            <v>11057</v>
          </cell>
          <cell r="T991" t="str">
            <v>Rajatised</v>
          </cell>
          <cell r="U991" t="str">
            <v>Rajatised</v>
          </cell>
          <cell r="W991" t="str">
            <v>rajatised</v>
          </cell>
          <cell r="X991" t="str">
            <v>Hooned ja rajatised</v>
          </cell>
          <cell r="Y991" t="str">
            <v>Rajatised1994</v>
          </cell>
          <cell r="Z991" t="str">
            <v>Simuna : kanalitorustik</v>
          </cell>
        </row>
        <row r="992">
          <cell r="M992">
            <v>11058</v>
          </cell>
          <cell r="N992">
            <v>120000</v>
          </cell>
          <cell r="O992">
            <v>15</v>
          </cell>
          <cell r="P992">
            <v>2000</v>
          </cell>
          <cell r="Q992">
            <v>1058</v>
          </cell>
          <cell r="R992">
            <v>1058</v>
          </cell>
          <cell r="S992">
            <v>11058</v>
          </cell>
          <cell r="T992" t="str">
            <v>Masinad ja seadmed</v>
          </cell>
          <cell r="U992" t="str">
            <v>Masinad ja seadmed</v>
          </cell>
          <cell r="W992" t="str">
            <v>masinad ja seadmed</v>
          </cell>
          <cell r="X992" t="str">
            <v>Masinad ja seadmed</v>
          </cell>
          <cell r="Y992" t="str">
            <v>Masinad ja seadmed2000</v>
          </cell>
          <cell r="Z992" t="str">
            <v>Simuna : puurkaev-pumplad</v>
          </cell>
        </row>
        <row r="993">
          <cell r="M993">
            <v>11059</v>
          </cell>
          <cell r="N993">
            <v>0</v>
          </cell>
          <cell r="O993">
            <v>15</v>
          </cell>
          <cell r="P993">
            <v>1988</v>
          </cell>
          <cell r="Q993">
            <v>1059</v>
          </cell>
          <cell r="R993">
            <v>1059</v>
          </cell>
          <cell r="S993">
            <v>11059</v>
          </cell>
          <cell r="T993" t="str">
            <v>Masinad ja seadmed</v>
          </cell>
          <cell r="U993" t="str">
            <v>Masinad ja seadmed</v>
          </cell>
          <cell r="W993" t="str">
            <v>masinad ja seadmed</v>
          </cell>
          <cell r="X993" t="str">
            <v>Masinad ja seadmed</v>
          </cell>
          <cell r="Y993" t="str">
            <v>Masinad ja seadmed1988</v>
          </cell>
          <cell r="Z993" t="str">
            <v>Simuna : astmepumplad</v>
          </cell>
        </row>
        <row r="994">
          <cell r="M994">
            <v>11060</v>
          </cell>
          <cell r="N994">
            <v>0</v>
          </cell>
          <cell r="O994">
            <v>15</v>
          </cell>
          <cell r="P994">
            <v>1988</v>
          </cell>
          <cell r="Q994">
            <v>1060</v>
          </cell>
          <cell r="R994">
            <v>1060</v>
          </cell>
          <cell r="S994">
            <v>11060</v>
          </cell>
          <cell r="T994" t="str">
            <v>Masinad ja seadmed</v>
          </cell>
          <cell r="U994" t="str">
            <v>Masinad ja seadmed</v>
          </cell>
          <cell r="W994" t="str">
            <v>masinad ja seadmed</v>
          </cell>
          <cell r="X994" t="str">
            <v>Masinad ja seadmed</v>
          </cell>
          <cell r="Y994" t="str">
            <v>Masinad ja seadmed1988</v>
          </cell>
          <cell r="Z994" t="str">
            <v>Simuna : veetöötlusjaamad</v>
          </cell>
        </row>
        <row r="995">
          <cell r="M995">
            <v>11061</v>
          </cell>
          <cell r="N995">
            <v>600000</v>
          </cell>
          <cell r="O995">
            <v>15</v>
          </cell>
          <cell r="P995">
            <v>1992</v>
          </cell>
          <cell r="Q995">
            <v>1061</v>
          </cell>
          <cell r="R995">
            <v>1061</v>
          </cell>
          <cell r="S995">
            <v>11061</v>
          </cell>
          <cell r="T995" t="str">
            <v>Masinad ja seadmed</v>
          </cell>
          <cell r="U995" t="str">
            <v>Masinad ja seadmed</v>
          </cell>
          <cell r="W995" t="str">
            <v>masinad ja seadmed</v>
          </cell>
          <cell r="X995" t="str">
            <v>Masinad ja seadmed</v>
          </cell>
          <cell r="Y995" t="str">
            <v>Masinad ja seadmed1992</v>
          </cell>
          <cell r="Z995" t="str">
            <v>Simuna : RVP, lühiaj osa</v>
          </cell>
        </row>
        <row r="996">
          <cell r="M996">
            <v>11062</v>
          </cell>
          <cell r="N996">
            <v>600000</v>
          </cell>
          <cell r="O996">
            <v>40</v>
          </cell>
          <cell r="P996">
            <v>1992</v>
          </cell>
          <cell r="Q996">
            <v>1062</v>
          </cell>
          <cell r="R996">
            <v>1062</v>
          </cell>
          <cell r="S996">
            <v>11062</v>
          </cell>
          <cell r="T996" t="str">
            <v>Ehitised</v>
          </cell>
          <cell r="U996" t="str">
            <v>Ehitised</v>
          </cell>
          <cell r="W996" t="str">
            <v>hooned</v>
          </cell>
          <cell r="X996" t="str">
            <v>Hooned ja rajatised</v>
          </cell>
          <cell r="Y996" t="str">
            <v>Ehitised1992</v>
          </cell>
          <cell r="Z996" t="str">
            <v>Simuna : RVP, pikaaj osa</v>
          </cell>
        </row>
        <row r="997">
          <cell r="M997">
            <v>11063</v>
          </cell>
          <cell r="N997">
            <v>900000</v>
          </cell>
          <cell r="O997">
            <v>15</v>
          </cell>
          <cell r="P997">
            <v>2000</v>
          </cell>
          <cell r="Q997">
            <v>1063</v>
          </cell>
          <cell r="R997">
            <v>1063</v>
          </cell>
          <cell r="S997">
            <v>11063</v>
          </cell>
          <cell r="T997" t="str">
            <v>Masinad ja seadmed</v>
          </cell>
          <cell r="U997" t="str">
            <v>Masinad ja seadmed</v>
          </cell>
          <cell r="W997" t="str">
            <v>masinad ja seadmed</v>
          </cell>
          <cell r="X997" t="str">
            <v>Masinad ja seadmed</v>
          </cell>
          <cell r="Y997" t="str">
            <v>Masinad ja seadmed2000</v>
          </cell>
          <cell r="Z997" t="str">
            <v>Simuna : kanali-pumplad</v>
          </cell>
        </row>
        <row r="998">
          <cell r="M998">
            <v>11064</v>
          </cell>
          <cell r="N998">
            <v>0</v>
          </cell>
          <cell r="O998">
            <v>40</v>
          </cell>
          <cell r="P998">
            <v>1988</v>
          </cell>
          <cell r="Q998">
            <v>1064</v>
          </cell>
          <cell r="R998">
            <v>1064</v>
          </cell>
          <cell r="S998">
            <v>11064</v>
          </cell>
          <cell r="T998" t="str">
            <v>Rajatised</v>
          </cell>
          <cell r="U998" t="str">
            <v>Rajatised</v>
          </cell>
          <cell r="W998" t="str">
            <v>rajatised</v>
          </cell>
          <cell r="X998" t="str">
            <v>Hooned ja rajatised</v>
          </cell>
          <cell r="Y998" t="str">
            <v>Rajatised1988</v>
          </cell>
          <cell r="Z998" t="str">
            <v>Simuna : sadeveetorustikud</v>
          </cell>
        </row>
        <row r="999">
          <cell r="M999">
            <v>11065</v>
          </cell>
          <cell r="N999">
            <v>0</v>
          </cell>
          <cell r="O999">
            <v>15</v>
          </cell>
          <cell r="P999">
            <v>1988</v>
          </cell>
          <cell r="Q999">
            <v>1065</v>
          </cell>
          <cell r="R999">
            <v>1065</v>
          </cell>
          <cell r="S999">
            <v>11065</v>
          </cell>
          <cell r="T999" t="str">
            <v>Masinad ja seadmed</v>
          </cell>
          <cell r="U999" t="str">
            <v>Masinad ja seadmed</v>
          </cell>
          <cell r="W999" t="str">
            <v>masinad ja seadmed</v>
          </cell>
          <cell r="X999" t="str">
            <v>Masinad ja seadmed</v>
          </cell>
          <cell r="Y999" t="str">
            <v>Masinad ja seadmed1988</v>
          </cell>
          <cell r="Z999" t="str">
            <v>Simuna : sadeveepumplad</v>
          </cell>
        </row>
        <row r="1000">
          <cell r="M1000">
            <v>0</v>
          </cell>
          <cell r="O1000">
            <v>0</v>
          </cell>
          <cell r="P1000">
            <v>0</v>
          </cell>
          <cell r="Q1000">
            <v>1065</v>
          </cell>
          <cell r="R1000">
            <v>0</v>
          </cell>
          <cell r="S1000">
            <v>0</v>
          </cell>
          <cell r="T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</row>
        <row r="1001">
          <cell r="M1001">
            <v>0</v>
          </cell>
          <cell r="O1001">
            <v>0</v>
          </cell>
          <cell r="P1001">
            <v>0</v>
          </cell>
          <cell r="Q1001">
            <v>1065</v>
          </cell>
          <cell r="R1001">
            <v>0</v>
          </cell>
          <cell r="S1001">
            <v>0</v>
          </cell>
          <cell r="T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</row>
        <row r="1002">
          <cell r="M1002">
            <v>11066</v>
          </cell>
          <cell r="N1002">
            <v>4320000</v>
          </cell>
          <cell r="O1002">
            <v>40</v>
          </cell>
          <cell r="P1002">
            <v>2006</v>
          </cell>
          <cell r="Q1002">
            <v>1066</v>
          </cell>
          <cell r="R1002">
            <v>1066</v>
          </cell>
          <cell r="S1002">
            <v>11066</v>
          </cell>
          <cell r="T1002" t="str">
            <v>Rajatised</v>
          </cell>
          <cell r="U1002" t="str">
            <v>Rajatised</v>
          </cell>
          <cell r="W1002" t="str">
            <v>rajatised</v>
          </cell>
          <cell r="X1002" t="str">
            <v>Hooned ja rajatised</v>
          </cell>
          <cell r="Y1002" t="str">
            <v>Rajatised2006</v>
          </cell>
          <cell r="Z1002" t="str">
            <v>Aburi : veetorustik</v>
          </cell>
        </row>
        <row r="1003">
          <cell r="M1003">
            <v>11067</v>
          </cell>
          <cell r="N1003">
            <v>0</v>
          </cell>
          <cell r="O1003">
            <v>40</v>
          </cell>
          <cell r="P1003">
            <v>1985</v>
          </cell>
          <cell r="Q1003">
            <v>1067</v>
          </cell>
          <cell r="R1003">
            <v>1067</v>
          </cell>
          <cell r="S1003">
            <v>11067</v>
          </cell>
          <cell r="T1003" t="str">
            <v>Rajatised</v>
          </cell>
          <cell r="U1003" t="str">
            <v>Rajatised</v>
          </cell>
          <cell r="W1003" t="str">
            <v>rajatised</v>
          </cell>
          <cell r="X1003" t="str">
            <v>Hooned ja rajatised</v>
          </cell>
          <cell r="Y1003" t="str">
            <v>Rajatised1985</v>
          </cell>
          <cell r="Z1003" t="str">
            <v>Aburi : kanalitorustik</v>
          </cell>
        </row>
        <row r="1004">
          <cell r="M1004">
            <v>11068</v>
          </cell>
          <cell r="N1004">
            <v>60000</v>
          </cell>
          <cell r="O1004">
            <v>15</v>
          </cell>
          <cell r="P1004">
            <v>2000</v>
          </cell>
          <cell r="Q1004">
            <v>1068</v>
          </cell>
          <cell r="R1004">
            <v>1068</v>
          </cell>
          <cell r="S1004">
            <v>11068</v>
          </cell>
          <cell r="T1004" t="str">
            <v>Masinad ja seadmed</v>
          </cell>
          <cell r="U1004" t="str">
            <v>Masinad ja seadmed</v>
          </cell>
          <cell r="W1004" t="str">
            <v>masinad ja seadmed</v>
          </cell>
          <cell r="X1004" t="str">
            <v>Masinad ja seadmed</v>
          </cell>
          <cell r="Y1004" t="str">
            <v>Masinad ja seadmed2000</v>
          </cell>
          <cell r="Z1004" t="str">
            <v>Aburi : puurkaev-pumplad</v>
          </cell>
        </row>
        <row r="1005">
          <cell r="M1005">
            <v>11069</v>
          </cell>
          <cell r="N1005">
            <v>0</v>
          </cell>
          <cell r="O1005">
            <v>15</v>
          </cell>
          <cell r="P1005">
            <v>1988</v>
          </cell>
          <cell r="Q1005">
            <v>1069</v>
          </cell>
          <cell r="R1005">
            <v>1069</v>
          </cell>
          <cell r="S1005">
            <v>11069</v>
          </cell>
          <cell r="T1005" t="str">
            <v>Masinad ja seadmed</v>
          </cell>
          <cell r="U1005" t="str">
            <v>Masinad ja seadmed</v>
          </cell>
          <cell r="W1005" t="str">
            <v>masinad ja seadmed</v>
          </cell>
          <cell r="X1005" t="str">
            <v>Masinad ja seadmed</v>
          </cell>
          <cell r="Y1005" t="str">
            <v>Masinad ja seadmed1988</v>
          </cell>
          <cell r="Z1005" t="str">
            <v>Aburi : astmepumplad</v>
          </cell>
        </row>
        <row r="1006">
          <cell r="M1006">
            <v>11070</v>
          </cell>
          <cell r="N1006">
            <v>0</v>
          </cell>
          <cell r="O1006">
            <v>15</v>
          </cell>
          <cell r="P1006">
            <v>1988</v>
          </cell>
          <cell r="Q1006">
            <v>1070</v>
          </cell>
          <cell r="R1006">
            <v>1070</v>
          </cell>
          <cell r="S1006">
            <v>11070</v>
          </cell>
          <cell r="T1006" t="str">
            <v>Masinad ja seadmed</v>
          </cell>
          <cell r="U1006" t="str">
            <v>Masinad ja seadmed</v>
          </cell>
          <cell r="W1006" t="str">
            <v>masinad ja seadmed</v>
          </cell>
          <cell r="X1006" t="str">
            <v>Masinad ja seadmed</v>
          </cell>
          <cell r="Y1006" t="str">
            <v>Masinad ja seadmed1988</v>
          </cell>
          <cell r="Z1006" t="str">
            <v>Aburi : veetöötlusjaamad</v>
          </cell>
        </row>
        <row r="1007">
          <cell r="M1007">
            <v>11071</v>
          </cell>
          <cell r="N1007">
            <v>0</v>
          </cell>
          <cell r="O1007">
            <v>15</v>
          </cell>
          <cell r="P1007">
            <v>1990</v>
          </cell>
          <cell r="Q1007">
            <v>1071</v>
          </cell>
          <cell r="R1007">
            <v>1071</v>
          </cell>
          <cell r="S1007">
            <v>11071</v>
          </cell>
          <cell r="T1007" t="str">
            <v>Masinad ja seadmed</v>
          </cell>
          <cell r="U1007" t="str">
            <v>Masinad ja seadmed</v>
          </cell>
          <cell r="W1007" t="str">
            <v>masinad ja seadmed</v>
          </cell>
          <cell r="X1007" t="str">
            <v>Masinad ja seadmed</v>
          </cell>
          <cell r="Y1007" t="str">
            <v>Masinad ja seadmed1990</v>
          </cell>
          <cell r="Z1007" t="str">
            <v>Aburi : RVP, lühiaj osa</v>
          </cell>
        </row>
        <row r="1008">
          <cell r="M1008">
            <v>11072</v>
          </cell>
          <cell r="N1008">
            <v>0</v>
          </cell>
          <cell r="O1008">
            <v>40</v>
          </cell>
          <cell r="P1008">
            <v>1990</v>
          </cell>
          <cell r="Q1008">
            <v>1072</v>
          </cell>
          <cell r="R1008">
            <v>1072</v>
          </cell>
          <cell r="S1008">
            <v>11072</v>
          </cell>
          <cell r="T1008" t="str">
            <v>Ehitised</v>
          </cell>
          <cell r="U1008" t="str">
            <v>Ehitised</v>
          </cell>
          <cell r="W1008" t="str">
            <v>hooned</v>
          </cell>
          <cell r="X1008" t="str">
            <v>Hooned ja rajatised</v>
          </cell>
          <cell r="Y1008" t="str">
            <v>Ehitised1990</v>
          </cell>
          <cell r="Z1008" t="str">
            <v>Aburi : RVP, pikaaj osa</v>
          </cell>
        </row>
        <row r="1009">
          <cell r="M1009">
            <v>11073</v>
          </cell>
          <cell r="N1009">
            <v>0</v>
          </cell>
          <cell r="O1009">
            <v>15</v>
          </cell>
          <cell r="P1009">
            <v>2000</v>
          </cell>
          <cell r="Q1009">
            <v>1073</v>
          </cell>
          <cell r="R1009">
            <v>1073</v>
          </cell>
          <cell r="S1009">
            <v>11073</v>
          </cell>
          <cell r="T1009" t="str">
            <v>Masinad ja seadmed</v>
          </cell>
          <cell r="U1009" t="str">
            <v>Masinad ja seadmed</v>
          </cell>
          <cell r="W1009" t="str">
            <v>masinad ja seadmed</v>
          </cell>
          <cell r="X1009" t="str">
            <v>Masinad ja seadmed</v>
          </cell>
          <cell r="Y1009" t="str">
            <v>Masinad ja seadmed2000</v>
          </cell>
          <cell r="Z1009" t="str">
            <v>Aburi : kanali-pumplad</v>
          </cell>
        </row>
        <row r="1010">
          <cell r="M1010">
            <v>11074</v>
          </cell>
          <cell r="N1010">
            <v>0</v>
          </cell>
          <cell r="O1010">
            <v>40</v>
          </cell>
          <cell r="P1010">
            <v>1988</v>
          </cell>
          <cell r="Q1010">
            <v>1074</v>
          </cell>
          <cell r="R1010">
            <v>1074</v>
          </cell>
          <cell r="S1010">
            <v>11074</v>
          </cell>
          <cell r="T1010" t="str">
            <v>Rajatised</v>
          </cell>
          <cell r="U1010" t="str">
            <v>Rajatised</v>
          </cell>
          <cell r="W1010" t="str">
            <v>rajatised</v>
          </cell>
          <cell r="X1010" t="str">
            <v>Hooned ja rajatised</v>
          </cell>
          <cell r="Y1010" t="str">
            <v>Rajatised1988</v>
          </cell>
          <cell r="Z1010" t="str">
            <v>Aburi : sadeveetorustikud</v>
          </cell>
        </row>
        <row r="1011">
          <cell r="M1011">
            <v>11075</v>
          </cell>
          <cell r="N1011">
            <v>0</v>
          </cell>
          <cell r="O1011">
            <v>15</v>
          </cell>
          <cell r="P1011">
            <v>1988</v>
          </cell>
          <cell r="Q1011">
            <v>1075</v>
          </cell>
          <cell r="R1011">
            <v>1075</v>
          </cell>
          <cell r="S1011">
            <v>11075</v>
          </cell>
          <cell r="T1011" t="str">
            <v>Masinad ja seadmed</v>
          </cell>
          <cell r="U1011" t="str">
            <v>Masinad ja seadmed</v>
          </cell>
          <cell r="W1011" t="str">
            <v>masinad ja seadmed</v>
          </cell>
          <cell r="X1011" t="str">
            <v>Masinad ja seadmed</v>
          </cell>
          <cell r="Y1011" t="str">
            <v>Masinad ja seadmed1988</v>
          </cell>
          <cell r="Z1011" t="str">
            <v>Aburi : sadeveepumplad</v>
          </cell>
        </row>
        <row r="1012">
          <cell r="M1012">
            <v>0</v>
          </cell>
          <cell r="O1012">
            <v>0</v>
          </cell>
          <cell r="P1012">
            <v>0</v>
          </cell>
          <cell r="Q1012">
            <v>1075</v>
          </cell>
          <cell r="R1012">
            <v>0</v>
          </cell>
          <cell r="S1012">
            <v>0</v>
          </cell>
          <cell r="T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</row>
        <row r="1013">
          <cell r="M1013">
            <v>0</v>
          </cell>
          <cell r="O1013">
            <v>0</v>
          </cell>
          <cell r="P1013">
            <v>0</v>
          </cell>
          <cell r="Q1013">
            <v>1075</v>
          </cell>
          <cell r="R1013">
            <v>0</v>
          </cell>
          <cell r="S1013">
            <v>0</v>
          </cell>
          <cell r="T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</row>
        <row r="1014">
          <cell r="M1014">
            <v>11076</v>
          </cell>
          <cell r="N1014">
            <v>1755000</v>
          </cell>
          <cell r="O1014">
            <v>40</v>
          </cell>
          <cell r="P1014">
            <v>1985</v>
          </cell>
          <cell r="Q1014">
            <v>1076</v>
          </cell>
          <cell r="R1014">
            <v>1076</v>
          </cell>
          <cell r="S1014">
            <v>11076</v>
          </cell>
          <cell r="T1014" t="str">
            <v>Rajatised</v>
          </cell>
          <cell r="U1014" t="str">
            <v>Rajatised</v>
          </cell>
          <cell r="W1014" t="str">
            <v>rajatised</v>
          </cell>
          <cell r="X1014" t="str">
            <v>Hooned ja rajatised</v>
          </cell>
          <cell r="Y1014" t="str">
            <v>Rajatised1985</v>
          </cell>
          <cell r="Z1014" t="str">
            <v>Kiltsi : veetorustik</v>
          </cell>
        </row>
        <row r="1015">
          <cell r="M1015">
            <v>11077</v>
          </cell>
          <cell r="N1015">
            <v>3190000</v>
          </cell>
          <cell r="O1015">
            <v>40</v>
          </cell>
          <cell r="P1015">
            <v>1985</v>
          </cell>
          <cell r="Q1015">
            <v>1077</v>
          </cell>
          <cell r="R1015">
            <v>1077</v>
          </cell>
          <cell r="S1015">
            <v>11077</v>
          </cell>
          <cell r="T1015" t="str">
            <v>Rajatised</v>
          </cell>
          <cell r="U1015" t="str">
            <v>Rajatised</v>
          </cell>
          <cell r="W1015" t="str">
            <v>rajatised</v>
          </cell>
          <cell r="X1015" t="str">
            <v>Hooned ja rajatised</v>
          </cell>
          <cell r="Y1015" t="str">
            <v>Rajatised1985</v>
          </cell>
          <cell r="Z1015" t="str">
            <v>Kiltsi : kanalitorustik</v>
          </cell>
        </row>
        <row r="1016">
          <cell r="M1016">
            <v>11078</v>
          </cell>
          <cell r="N1016">
            <v>120000</v>
          </cell>
          <cell r="O1016">
            <v>15</v>
          </cell>
          <cell r="P1016">
            <v>2000</v>
          </cell>
          <cell r="Q1016">
            <v>1078</v>
          </cell>
          <cell r="R1016">
            <v>1078</v>
          </cell>
          <cell r="S1016">
            <v>11078</v>
          </cell>
          <cell r="T1016" t="str">
            <v>Masinad ja seadmed</v>
          </cell>
          <cell r="U1016" t="str">
            <v>Masinad ja seadmed</v>
          </cell>
          <cell r="W1016" t="str">
            <v>masinad ja seadmed</v>
          </cell>
          <cell r="X1016" t="str">
            <v>Masinad ja seadmed</v>
          </cell>
          <cell r="Y1016" t="str">
            <v>Masinad ja seadmed2000</v>
          </cell>
          <cell r="Z1016" t="str">
            <v>Kiltsi : puurkaev-pumplad</v>
          </cell>
        </row>
        <row r="1017">
          <cell r="M1017">
            <v>11079</v>
          </cell>
          <cell r="N1017">
            <v>0</v>
          </cell>
          <cell r="O1017">
            <v>15</v>
          </cell>
          <cell r="P1017">
            <v>1988</v>
          </cell>
          <cell r="Q1017">
            <v>1079</v>
          </cell>
          <cell r="R1017">
            <v>1079</v>
          </cell>
          <cell r="S1017">
            <v>11079</v>
          </cell>
          <cell r="T1017" t="str">
            <v>Masinad ja seadmed</v>
          </cell>
          <cell r="U1017" t="str">
            <v>Masinad ja seadmed</v>
          </cell>
          <cell r="W1017" t="str">
            <v>masinad ja seadmed</v>
          </cell>
          <cell r="X1017" t="str">
            <v>Masinad ja seadmed</v>
          </cell>
          <cell r="Y1017" t="str">
            <v>Masinad ja seadmed1988</v>
          </cell>
          <cell r="Z1017" t="str">
            <v>Kiltsi : astmepumplad</v>
          </cell>
        </row>
        <row r="1018">
          <cell r="M1018">
            <v>11080</v>
          </cell>
          <cell r="N1018">
            <v>0</v>
          </cell>
          <cell r="O1018">
            <v>15</v>
          </cell>
          <cell r="P1018">
            <v>1988</v>
          </cell>
          <cell r="Q1018">
            <v>1080</v>
          </cell>
          <cell r="R1018">
            <v>1080</v>
          </cell>
          <cell r="S1018">
            <v>11080</v>
          </cell>
          <cell r="T1018" t="str">
            <v>Masinad ja seadmed</v>
          </cell>
          <cell r="U1018" t="str">
            <v>Masinad ja seadmed</v>
          </cell>
          <cell r="W1018" t="str">
            <v>masinad ja seadmed</v>
          </cell>
          <cell r="X1018" t="str">
            <v>Masinad ja seadmed</v>
          </cell>
          <cell r="Y1018" t="str">
            <v>Masinad ja seadmed1988</v>
          </cell>
          <cell r="Z1018" t="str">
            <v>Kiltsi : veetöötlusjaamad</v>
          </cell>
        </row>
        <row r="1019">
          <cell r="M1019">
            <v>11081</v>
          </cell>
          <cell r="N1019">
            <v>126650</v>
          </cell>
          <cell r="O1019">
            <v>15</v>
          </cell>
          <cell r="P1019">
            <v>1990</v>
          </cell>
          <cell r="Q1019">
            <v>1081</v>
          </cell>
          <cell r="R1019">
            <v>1081</v>
          </cell>
          <cell r="S1019">
            <v>11081</v>
          </cell>
          <cell r="T1019" t="str">
            <v>Masinad ja seadmed</v>
          </cell>
          <cell r="U1019" t="str">
            <v>Masinad ja seadmed</v>
          </cell>
          <cell r="W1019" t="str">
            <v>masinad ja seadmed</v>
          </cell>
          <cell r="X1019" t="str">
            <v>Masinad ja seadmed</v>
          </cell>
          <cell r="Y1019" t="str">
            <v>Masinad ja seadmed1990</v>
          </cell>
          <cell r="Z1019" t="str">
            <v>Kiltsi : RVP, lühiaj osa</v>
          </cell>
        </row>
        <row r="1020">
          <cell r="M1020">
            <v>11082</v>
          </cell>
          <cell r="N1020">
            <v>0</v>
          </cell>
          <cell r="O1020">
            <v>40</v>
          </cell>
          <cell r="P1020">
            <v>1990</v>
          </cell>
          <cell r="Q1020">
            <v>1082</v>
          </cell>
          <cell r="R1020">
            <v>1082</v>
          </cell>
          <cell r="S1020">
            <v>11082</v>
          </cell>
          <cell r="T1020" t="str">
            <v>Ehitised</v>
          </cell>
          <cell r="U1020" t="str">
            <v>Ehitised</v>
          </cell>
          <cell r="W1020" t="str">
            <v>hooned</v>
          </cell>
          <cell r="X1020" t="str">
            <v>Hooned ja rajatised</v>
          </cell>
          <cell r="Y1020" t="str">
            <v>Ehitised1990</v>
          </cell>
          <cell r="Z1020" t="str">
            <v>Kiltsi : RVP, pikaaj osa</v>
          </cell>
        </row>
        <row r="1021">
          <cell r="M1021">
            <v>11083</v>
          </cell>
          <cell r="N1021">
            <v>200000</v>
          </cell>
          <cell r="O1021">
            <v>15</v>
          </cell>
          <cell r="P1021">
            <v>2000</v>
          </cell>
          <cell r="Q1021">
            <v>1083</v>
          </cell>
          <cell r="R1021">
            <v>1083</v>
          </cell>
          <cell r="S1021">
            <v>11083</v>
          </cell>
          <cell r="T1021" t="str">
            <v>Masinad ja seadmed</v>
          </cell>
          <cell r="U1021" t="str">
            <v>Masinad ja seadmed</v>
          </cell>
          <cell r="W1021" t="str">
            <v>masinad ja seadmed</v>
          </cell>
          <cell r="X1021" t="str">
            <v>Masinad ja seadmed</v>
          </cell>
          <cell r="Y1021" t="str">
            <v>Masinad ja seadmed2000</v>
          </cell>
          <cell r="Z1021" t="str">
            <v>Kiltsi : kanali-pumplad</v>
          </cell>
        </row>
        <row r="1022">
          <cell r="M1022">
            <v>11084</v>
          </cell>
          <cell r="N1022">
            <v>0</v>
          </cell>
          <cell r="O1022">
            <v>40</v>
          </cell>
          <cell r="P1022">
            <v>1988</v>
          </cell>
          <cell r="Q1022">
            <v>1084</v>
          </cell>
          <cell r="R1022">
            <v>1084</v>
          </cell>
          <cell r="S1022">
            <v>11084</v>
          </cell>
          <cell r="T1022" t="str">
            <v>Rajatised</v>
          </cell>
          <cell r="U1022" t="str">
            <v>Rajatised</v>
          </cell>
          <cell r="W1022" t="str">
            <v>rajatised</v>
          </cell>
          <cell r="X1022" t="str">
            <v>Hooned ja rajatised</v>
          </cell>
          <cell r="Y1022" t="str">
            <v>Rajatised1988</v>
          </cell>
          <cell r="Z1022" t="str">
            <v>Kiltsi : sadeveetorustikud</v>
          </cell>
        </row>
        <row r="1023">
          <cell r="M1023">
            <v>11085</v>
          </cell>
          <cell r="N1023">
            <v>0</v>
          </cell>
          <cell r="O1023">
            <v>15</v>
          </cell>
          <cell r="P1023">
            <v>1988</v>
          </cell>
          <cell r="Q1023">
            <v>1085</v>
          </cell>
          <cell r="R1023">
            <v>1085</v>
          </cell>
          <cell r="S1023">
            <v>11085</v>
          </cell>
          <cell r="T1023" t="str">
            <v>Masinad ja seadmed</v>
          </cell>
          <cell r="U1023" t="str">
            <v>Masinad ja seadmed</v>
          </cell>
          <cell r="W1023" t="str">
            <v>masinad ja seadmed</v>
          </cell>
          <cell r="X1023" t="str">
            <v>Masinad ja seadmed</v>
          </cell>
          <cell r="Y1023" t="str">
            <v>Masinad ja seadmed1988</v>
          </cell>
          <cell r="Z1023" t="str">
            <v>Kiltsi : sadeveepumplad</v>
          </cell>
        </row>
        <row r="1024">
          <cell r="M1024">
            <v>0</v>
          </cell>
          <cell r="O1024">
            <v>0</v>
          </cell>
          <cell r="P1024">
            <v>0</v>
          </cell>
          <cell r="Q1024">
            <v>1085</v>
          </cell>
          <cell r="R1024">
            <v>0</v>
          </cell>
          <cell r="S1024">
            <v>0</v>
          </cell>
          <cell r="T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</row>
        <row r="1025">
          <cell r="M1025">
            <v>0</v>
          </cell>
          <cell r="O1025">
            <v>0</v>
          </cell>
          <cell r="P1025">
            <v>0</v>
          </cell>
          <cell r="Q1025">
            <v>1085</v>
          </cell>
          <cell r="R1025">
            <v>0</v>
          </cell>
          <cell r="S1025">
            <v>0</v>
          </cell>
          <cell r="T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</row>
        <row r="1026">
          <cell r="M1026">
            <v>0</v>
          </cell>
          <cell r="O1026">
            <v>0</v>
          </cell>
          <cell r="P1026">
            <v>0</v>
          </cell>
          <cell r="Q1026">
            <v>1085</v>
          </cell>
          <cell r="R1026">
            <v>0</v>
          </cell>
          <cell r="S1026">
            <v>0</v>
          </cell>
          <cell r="T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</row>
        <row r="1027">
          <cell r="M1027">
            <v>11086</v>
          </cell>
          <cell r="N1027">
            <v>8640000</v>
          </cell>
          <cell r="O1027">
            <v>40</v>
          </cell>
          <cell r="P1027">
            <v>2000</v>
          </cell>
          <cell r="Q1027">
            <v>1086</v>
          </cell>
          <cell r="R1027">
            <v>1086</v>
          </cell>
          <cell r="S1027">
            <v>11086</v>
          </cell>
          <cell r="T1027" t="str">
            <v>Rajatised</v>
          </cell>
          <cell r="U1027" t="str">
            <v>Rajatised</v>
          </cell>
          <cell r="W1027" t="str">
            <v>rajatised</v>
          </cell>
          <cell r="X1027" t="str">
            <v>Hooned ja rajatised</v>
          </cell>
          <cell r="Y1027" t="str">
            <v>Rajatised2000</v>
          </cell>
          <cell r="Z1027" t="str">
            <v>Kihlevere : veetorustik</v>
          </cell>
        </row>
        <row r="1028">
          <cell r="M1028">
            <v>11087</v>
          </cell>
          <cell r="N1028">
            <v>10360000</v>
          </cell>
          <cell r="O1028">
            <v>40</v>
          </cell>
          <cell r="P1028">
            <v>1985</v>
          </cell>
          <cell r="Q1028">
            <v>1087</v>
          </cell>
          <cell r="R1028">
            <v>1087</v>
          </cell>
          <cell r="S1028">
            <v>11087</v>
          </cell>
          <cell r="T1028" t="str">
            <v>Rajatised</v>
          </cell>
          <cell r="U1028" t="str">
            <v>Rajatised</v>
          </cell>
          <cell r="W1028" t="str">
            <v>rajatised</v>
          </cell>
          <cell r="X1028" t="str">
            <v>Hooned ja rajatised</v>
          </cell>
          <cell r="Y1028" t="str">
            <v>Rajatised1985</v>
          </cell>
          <cell r="Z1028" t="str">
            <v>Kihlevere : kanalitorustik</v>
          </cell>
        </row>
        <row r="1029">
          <cell r="M1029">
            <v>0</v>
          </cell>
          <cell r="O1029">
            <v>0</v>
          </cell>
          <cell r="P1029">
            <v>0</v>
          </cell>
          <cell r="Q1029">
            <v>1087</v>
          </cell>
          <cell r="R1029">
            <v>0</v>
          </cell>
          <cell r="S1029">
            <v>0</v>
          </cell>
          <cell r="T1029">
            <v>0</v>
          </cell>
          <cell r="U1029" t="str">
            <v>Masinad ja seadmed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</row>
        <row r="1030">
          <cell r="M1030">
            <v>0</v>
          </cell>
          <cell r="O1030">
            <v>0</v>
          </cell>
          <cell r="P1030">
            <v>0</v>
          </cell>
          <cell r="Q1030">
            <v>1087</v>
          </cell>
          <cell r="R1030">
            <v>0</v>
          </cell>
          <cell r="S1030">
            <v>0</v>
          </cell>
          <cell r="T1030">
            <v>0</v>
          </cell>
          <cell r="U1030" t="str">
            <v>Masinad ja seadmed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</row>
        <row r="1031">
          <cell r="M1031">
            <v>0</v>
          </cell>
          <cell r="O1031">
            <v>0</v>
          </cell>
          <cell r="P1031">
            <v>0</v>
          </cell>
          <cell r="Q1031">
            <v>1087</v>
          </cell>
          <cell r="R1031">
            <v>0</v>
          </cell>
          <cell r="S1031">
            <v>0</v>
          </cell>
          <cell r="T1031">
            <v>0</v>
          </cell>
          <cell r="U1031" t="str">
            <v>Masinad ja seadmed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</row>
        <row r="1032">
          <cell r="M1032">
            <v>11088</v>
          </cell>
          <cell r="N1032">
            <v>800000</v>
          </cell>
          <cell r="O1032">
            <v>15</v>
          </cell>
          <cell r="P1032">
            <v>1990</v>
          </cell>
          <cell r="Q1032">
            <v>1088</v>
          </cell>
          <cell r="R1032">
            <v>1088</v>
          </cell>
          <cell r="S1032">
            <v>11088</v>
          </cell>
          <cell r="T1032" t="str">
            <v>Masinad ja seadmed</v>
          </cell>
          <cell r="U1032" t="str">
            <v>Masinad ja seadmed</v>
          </cell>
          <cell r="W1032" t="str">
            <v>masinad ja seadmed</v>
          </cell>
          <cell r="X1032" t="str">
            <v>Masinad ja seadmed</v>
          </cell>
          <cell r="Y1032" t="str">
            <v>Masinad ja seadmed1990</v>
          </cell>
          <cell r="Z1032" t="str">
            <v>Kihlevere : RVP, lühiaj osa</v>
          </cell>
        </row>
        <row r="1033">
          <cell r="M1033">
            <v>11089</v>
          </cell>
          <cell r="N1033">
            <v>800000</v>
          </cell>
          <cell r="O1033">
            <v>40</v>
          </cell>
          <cell r="P1033">
            <v>1990</v>
          </cell>
          <cell r="Q1033">
            <v>1089</v>
          </cell>
          <cell r="R1033">
            <v>1089</v>
          </cell>
          <cell r="S1033">
            <v>11089</v>
          </cell>
          <cell r="T1033" t="str">
            <v>Ehitised</v>
          </cell>
          <cell r="U1033" t="str">
            <v>Ehitised</v>
          </cell>
          <cell r="W1033" t="str">
            <v>hooned</v>
          </cell>
          <cell r="X1033" t="str">
            <v>Hooned ja rajatised</v>
          </cell>
          <cell r="Y1033" t="str">
            <v>Ehitised1990</v>
          </cell>
          <cell r="Z1033" t="str">
            <v>Kihlevere : RVP, pikaaj osa</v>
          </cell>
        </row>
        <row r="1034">
          <cell r="M1034">
            <v>11090</v>
          </cell>
          <cell r="N1034">
            <v>300000</v>
          </cell>
          <cell r="O1034">
            <v>15</v>
          </cell>
          <cell r="P1034">
            <v>1990</v>
          </cell>
          <cell r="Q1034">
            <v>1090</v>
          </cell>
          <cell r="R1034">
            <v>1090</v>
          </cell>
          <cell r="S1034">
            <v>11090</v>
          </cell>
          <cell r="T1034" t="str">
            <v>Masinad ja seadmed</v>
          </cell>
          <cell r="U1034" t="str">
            <v>Masinad ja seadmed</v>
          </cell>
          <cell r="W1034" t="str">
            <v>masinad ja seadmed</v>
          </cell>
          <cell r="X1034" t="str">
            <v>Masinad ja seadmed</v>
          </cell>
          <cell r="Y1034" t="str">
            <v>Masinad ja seadmed1990</v>
          </cell>
          <cell r="Z1034" t="str">
            <v>Kihlevere : kanali-pumplad</v>
          </cell>
        </row>
        <row r="1035">
          <cell r="M1035">
            <v>0</v>
          </cell>
          <cell r="O1035">
            <v>0</v>
          </cell>
          <cell r="P1035">
            <v>0</v>
          </cell>
          <cell r="Q1035">
            <v>1090</v>
          </cell>
          <cell r="R1035">
            <v>0</v>
          </cell>
          <cell r="S1035">
            <v>0</v>
          </cell>
          <cell r="T1035">
            <v>0</v>
          </cell>
          <cell r="U1035" t="str">
            <v>Rajatised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</row>
        <row r="1036">
          <cell r="M1036">
            <v>0</v>
          </cell>
          <cell r="O1036">
            <v>0</v>
          </cell>
          <cell r="P1036">
            <v>0</v>
          </cell>
          <cell r="Q1036">
            <v>1090</v>
          </cell>
          <cell r="R1036">
            <v>0</v>
          </cell>
          <cell r="S1036">
            <v>0</v>
          </cell>
          <cell r="T1036">
            <v>0</v>
          </cell>
          <cell r="U1036" t="str">
            <v>Masinad ja seadmed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</row>
        <row r="1037">
          <cell r="M1037">
            <v>0</v>
          </cell>
          <cell r="O1037">
            <v>0</v>
          </cell>
          <cell r="P1037">
            <v>0</v>
          </cell>
          <cell r="Q1037">
            <v>1090</v>
          </cell>
          <cell r="R1037">
            <v>0</v>
          </cell>
          <cell r="S1037">
            <v>0</v>
          </cell>
          <cell r="T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</row>
        <row r="1038">
          <cell r="M1038">
            <v>0</v>
          </cell>
          <cell r="O1038">
            <v>0</v>
          </cell>
          <cell r="P1038">
            <v>0</v>
          </cell>
          <cell r="Q1038">
            <v>1090</v>
          </cell>
          <cell r="R1038">
            <v>0</v>
          </cell>
          <cell r="S1038">
            <v>0</v>
          </cell>
          <cell r="T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</row>
        <row r="1039">
          <cell r="M1039">
            <v>11091</v>
          </cell>
          <cell r="N1039">
            <v>2430000</v>
          </cell>
          <cell r="O1039">
            <v>40</v>
          </cell>
          <cell r="P1039">
            <v>2000</v>
          </cell>
          <cell r="Q1039">
            <v>1091</v>
          </cell>
          <cell r="R1039">
            <v>1091</v>
          </cell>
          <cell r="S1039">
            <v>11091</v>
          </cell>
          <cell r="T1039" t="str">
            <v>Rajatised</v>
          </cell>
          <cell r="U1039" t="str">
            <v>Rajatised</v>
          </cell>
          <cell r="W1039" t="str">
            <v>rajatised</v>
          </cell>
          <cell r="X1039" t="str">
            <v>Hooned ja rajatised</v>
          </cell>
          <cell r="Y1039" t="str">
            <v>Rajatised2000</v>
          </cell>
          <cell r="Z1039" t="str">
            <v>Viitna : veetorustik</v>
          </cell>
        </row>
        <row r="1040">
          <cell r="M1040">
            <v>11092</v>
          </cell>
          <cell r="N1040">
            <v>3360000</v>
          </cell>
          <cell r="O1040">
            <v>40</v>
          </cell>
          <cell r="P1040">
            <v>2000</v>
          </cell>
          <cell r="Q1040">
            <v>1092</v>
          </cell>
          <cell r="R1040">
            <v>1092</v>
          </cell>
          <cell r="S1040">
            <v>11092</v>
          </cell>
          <cell r="T1040" t="str">
            <v>Rajatised</v>
          </cell>
          <cell r="U1040" t="str">
            <v>Rajatised</v>
          </cell>
          <cell r="W1040" t="str">
            <v>rajatised</v>
          </cell>
          <cell r="X1040" t="str">
            <v>Hooned ja rajatised</v>
          </cell>
          <cell r="Y1040" t="str">
            <v>Rajatised2000</v>
          </cell>
          <cell r="Z1040" t="str">
            <v>Viitna : kanalitorustik</v>
          </cell>
        </row>
        <row r="1041">
          <cell r="M1041">
            <v>0</v>
          </cell>
          <cell r="O1041">
            <v>0</v>
          </cell>
          <cell r="P1041">
            <v>0</v>
          </cell>
          <cell r="Q1041">
            <v>1092</v>
          </cell>
          <cell r="R1041">
            <v>0</v>
          </cell>
          <cell r="S1041">
            <v>0</v>
          </cell>
          <cell r="T1041">
            <v>0</v>
          </cell>
          <cell r="U1041" t="str">
            <v>Masinad ja seadmed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</row>
        <row r="1042">
          <cell r="M1042">
            <v>0</v>
          </cell>
          <cell r="O1042">
            <v>0</v>
          </cell>
          <cell r="P1042">
            <v>0</v>
          </cell>
          <cell r="Q1042">
            <v>1092</v>
          </cell>
          <cell r="R1042">
            <v>0</v>
          </cell>
          <cell r="S1042">
            <v>0</v>
          </cell>
          <cell r="T1042">
            <v>0</v>
          </cell>
          <cell r="U1042" t="str">
            <v>Masinad ja seadmed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</row>
        <row r="1043">
          <cell r="M1043">
            <v>0</v>
          </cell>
          <cell r="O1043">
            <v>0</v>
          </cell>
          <cell r="P1043">
            <v>0</v>
          </cell>
          <cell r="Q1043">
            <v>1092</v>
          </cell>
          <cell r="R1043">
            <v>0</v>
          </cell>
          <cell r="S1043">
            <v>0</v>
          </cell>
          <cell r="T1043">
            <v>0</v>
          </cell>
          <cell r="U1043" t="str">
            <v>Masinad ja seadmed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</row>
        <row r="1044">
          <cell r="M1044">
            <v>11093</v>
          </cell>
          <cell r="N1044">
            <v>800000</v>
          </cell>
          <cell r="O1044">
            <v>15</v>
          </cell>
          <cell r="P1044">
            <v>1990</v>
          </cell>
          <cell r="Q1044">
            <v>1093</v>
          </cell>
          <cell r="R1044">
            <v>1093</v>
          </cell>
          <cell r="S1044">
            <v>11093</v>
          </cell>
          <cell r="T1044" t="str">
            <v>Masinad ja seadmed</v>
          </cell>
          <cell r="U1044" t="str">
            <v>Masinad ja seadmed</v>
          </cell>
          <cell r="W1044" t="str">
            <v>masinad ja seadmed</v>
          </cell>
          <cell r="X1044" t="str">
            <v>Masinad ja seadmed</v>
          </cell>
          <cell r="Y1044" t="str">
            <v>Masinad ja seadmed1990</v>
          </cell>
          <cell r="Z1044" t="str">
            <v>Viitna : RVP, lühiaj osa</v>
          </cell>
        </row>
        <row r="1045">
          <cell r="M1045">
            <v>11094</v>
          </cell>
          <cell r="N1045">
            <v>800000</v>
          </cell>
          <cell r="O1045">
            <v>40</v>
          </cell>
          <cell r="P1045">
            <v>1990</v>
          </cell>
          <cell r="Q1045">
            <v>1094</v>
          </cell>
          <cell r="R1045">
            <v>1094</v>
          </cell>
          <cell r="S1045">
            <v>11094</v>
          </cell>
          <cell r="T1045" t="str">
            <v>Ehitised</v>
          </cell>
          <cell r="U1045" t="str">
            <v>Ehitised</v>
          </cell>
          <cell r="W1045" t="str">
            <v>hooned</v>
          </cell>
          <cell r="X1045" t="str">
            <v>Hooned ja rajatised</v>
          </cell>
          <cell r="Y1045" t="str">
            <v>Ehitised1990</v>
          </cell>
          <cell r="Z1045" t="str">
            <v>Viitna : RVP, pikaaj osa</v>
          </cell>
        </row>
        <row r="1046">
          <cell r="M1046">
            <v>0</v>
          </cell>
          <cell r="O1046">
            <v>0</v>
          </cell>
          <cell r="P1046">
            <v>0</v>
          </cell>
          <cell r="Q1046">
            <v>1094</v>
          </cell>
          <cell r="R1046">
            <v>0</v>
          </cell>
          <cell r="S1046">
            <v>0</v>
          </cell>
          <cell r="T1046">
            <v>0</v>
          </cell>
          <cell r="U1046" t="str">
            <v>Masinad ja seadmed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</row>
        <row r="1047">
          <cell r="M1047">
            <v>0</v>
          </cell>
          <cell r="O1047">
            <v>0</v>
          </cell>
          <cell r="P1047">
            <v>0</v>
          </cell>
          <cell r="Q1047">
            <v>1094</v>
          </cell>
          <cell r="R1047">
            <v>0</v>
          </cell>
          <cell r="S1047">
            <v>0</v>
          </cell>
          <cell r="T1047">
            <v>0</v>
          </cell>
          <cell r="U1047" t="str">
            <v>Rajatised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</row>
        <row r="1048">
          <cell r="M1048">
            <v>0</v>
          </cell>
          <cell r="O1048">
            <v>0</v>
          </cell>
          <cell r="P1048">
            <v>0</v>
          </cell>
          <cell r="Q1048">
            <v>1094</v>
          </cell>
          <cell r="R1048">
            <v>0</v>
          </cell>
          <cell r="S1048">
            <v>0</v>
          </cell>
          <cell r="T1048">
            <v>0</v>
          </cell>
          <cell r="U1048" t="str">
            <v>Masinad ja seadmed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</row>
        <row r="1049">
          <cell r="M1049">
            <v>0</v>
          </cell>
          <cell r="O1049">
            <v>0</v>
          </cell>
          <cell r="P1049">
            <v>0</v>
          </cell>
          <cell r="Q1049">
            <v>1094</v>
          </cell>
          <cell r="R1049">
            <v>0</v>
          </cell>
          <cell r="S1049">
            <v>0</v>
          </cell>
          <cell r="T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</row>
        <row r="1050">
          <cell r="M1050">
            <v>0</v>
          </cell>
          <cell r="O1050">
            <v>0</v>
          </cell>
          <cell r="P1050">
            <v>0</v>
          </cell>
          <cell r="Q1050">
            <v>1094</v>
          </cell>
          <cell r="R1050">
            <v>0</v>
          </cell>
          <cell r="S1050">
            <v>0</v>
          </cell>
          <cell r="T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</row>
        <row r="1051">
          <cell r="M1051">
            <v>11095</v>
          </cell>
          <cell r="N1051">
            <v>4050000</v>
          </cell>
          <cell r="O1051">
            <v>40</v>
          </cell>
          <cell r="P1051">
            <v>1988</v>
          </cell>
          <cell r="Q1051">
            <v>1095</v>
          </cell>
          <cell r="R1051">
            <v>1095</v>
          </cell>
          <cell r="S1051">
            <v>11095</v>
          </cell>
          <cell r="T1051" t="str">
            <v>Rajatised</v>
          </cell>
          <cell r="U1051" t="str">
            <v>Rajatised</v>
          </cell>
          <cell r="W1051" t="str">
            <v>rajatised</v>
          </cell>
          <cell r="X1051" t="str">
            <v>Hooned ja rajatised</v>
          </cell>
          <cell r="Y1051" t="str">
            <v>Rajatised1988</v>
          </cell>
          <cell r="Z1051" t="str">
            <v>Hulja : veetorustik</v>
          </cell>
        </row>
        <row r="1052">
          <cell r="M1052">
            <v>0</v>
          </cell>
          <cell r="O1052">
            <v>0</v>
          </cell>
          <cell r="P1052">
            <v>0</v>
          </cell>
          <cell r="Q1052">
            <v>1095</v>
          </cell>
          <cell r="R1052">
            <v>0</v>
          </cell>
          <cell r="S1052">
            <v>0</v>
          </cell>
          <cell r="T1052">
            <v>0</v>
          </cell>
          <cell r="U1052" t="str">
            <v>Rajatised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</row>
        <row r="1053">
          <cell r="M1053">
            <v>0</v>
          </cell>
          <cell r="O1053">
            <v>0</v>
          </cell>
          <cell r="P1053">
            <v>0</v>
          </cell>
          <cell r="Q1053">
            <v>1095</v>
          </cell>
          <cell r="R1053">
            <v>0</v>
          </cell>
          <cell r="S1053">
            <v>0</v>
          </cell>
          <cell r="T1053">
            <v>0</v>
          </cell>
          <cell r="U1053" t="str">
            <v>Masinad ja seadmed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</row>
        <row r="1054">
          <cell r="M1054">
            <v>0</v>
          </cell>
          <cell r="O1054">
            <v>0</v>
          </cell>
          <cell r="P1054">
            <v>0</v>
          </cell>
          <cell r="Q1054">
            <v>1095</v>
          </cell>
          <cell r="R1054">
            <v>0</v>
          </cell>
          <cell r="S1054">
            <v>0</v>
          </cell>
          <cell r="T1054">
            <v>0</v>
          </cell>
          <cell r="U1054" t="str">
            <v>Masinad ja seadmed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</row>
        <row r="1055">
          <cell r="M1055">
            <v>0</v>
          </cell>
          <cell r="O1055">
            <v>0</v>
          </cell>
          <cell r="P1055">
            <v>0</v>
          </cell>
          <cell r="Q1055">
            <v>1095</v>
          </cell>
          <cell r="R1055">
            <v>0</v>
          </cell>
          <cell r="S1055">
            <v>0</v>
          </cell>
          <cell r="T1055">
            <v>0</v>
          </cell>
          <cell r="U1055" t="str">
            <v>Masinad ja seadmed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</row>
        <row r="1056">
          <cell r="M1056">
            <v>11096</v>
          </cell>
          <cell r="N1056">
            <v>1200000</v>
          </cell>
          <cell r="O1056">
            <v>15</v>
          </cell>
          <cell r="P1056">
            <v>1988</v>
          </cell>
          <cell r="Q1056">
            <v>1096</v>
          </cell>
          <cell r="R1056">
            <v>1096</v>
          </cell>
          <cell r="S1056">
            <v>11096</v>
          </cell>
          <cell r="T1056" t="str">
            <v>Masinad ja seadmed</v>
          </cell>
          <cell r="U1056" t="str">
            <v>Masinad ja seadmed</v>
          </cell>
          <cell r="W1056" t="str">
            <v>masinad ja seadmed</v>
          </cell>
          <cell r="X1056" t="str">
            <v>Masinad ja seadmed</v>
          </cell>
          <cell r="Y1056" t="str">
            <v>Masinad ja seadmed1988</v>
          </cell>
          <cell r="Z1056" t="str">
            <v>Hulja : RVP, lühiaj osa</v>
          </cell>
        </row>
        <row r="1057">
          <cell r="M1057">
            <v>11097</v>
          </cell>
          <cell r="N1057">
            <v>1200000</v>
          </cell>
          <cell r="O1057">
            <v>40</v>
          </cell>
          <cell r="P1057">
            <v>1988</v>
          </cell>
          <cell r="Q1057">
            <v>1097</v>
          </cell>
          <cell r="R1057">
            <v>1097</v>
          </cell>
          <cell r="S1057">
            <v>11097</v>
          </cell>
          <cell r="T1057" t="str">
            <v>Ehitised</v>
          </cell>
          <cell r="U1057" t="str">
            <v>Ehitised</v>
          </cell>
          <cell r="W1057" t="str">
            <v>hooned</v>
          </cell>
          <cell r="X1057" t="str">
            <v>Hooned ja rajatised</v>
          </cell>
          <cell r="Y1057" t="str">
            <v>Ehitised1988</v>
          </cell>
          <cell r="Z1057" t="str">
            <v>Hulja : RVP, pikaaj osa</v>
          </cell>
        </row>
        <row r="1058">
          <cell r="M1058">
            <v>11098</v>
          </cell>
          <cell r="N1058">
            <v>600000</v>
          </cell>
          <cell r="O1058">
            <v>15</v>
          </cell>
          <cell r="P1058">
            <v>1988</v>
          </cell>
          <cell r="Q1058">
            <v>1098</v>
          </cell>
          <cell r="R1058">
            <v>1098</v>
          </cell>
          <cell r="S1058">
            <v>11098</v>
          </cell>
          <cell r="T1058" t="str">
            <v>Masinad ja seadmed</v>
          </cell>
          <cell r="U1058" t="str">
            <v>Masinad ja seadmed</v>
          </cell>
          <cell r="W1058" t="str">
            <v>masinad ja seadmed</v>
          </cell>
          <cell r="X1058" t="str">
            <v>Masinad ja seadmed</v>
          </cell>
          <cell r="Y1058" t="str">
            <v>Masinad ja seadmed1988</v>
          </cell>
          <cell r="Z1058" t="str">
            <v>Hulja : kanali-pumplad</v>
          </cell>
        </row>
        <row r="1059">
          <cell r="M1059">
            <v>0</v>
          </cell>
          <cell r="O1059">
            <v>0</v>
          </cell>
          <cell r="P1059">
            <v>0</v>
          </cell>
          <cell r="Q1059">
            <v>1098</v>
          </cell>
          <cell r="R1059">
            <v>0</v>
          </cell>
          <cell r="S1059">
            <v>0</v>
          </cell>
          <cell r="T1059">
            <v>0</v>
          </cell>
          <cell r="U1059" t="str">
            <v>Rajatised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</row>
        <row r="1060">
          <cell r="M1060">
            <v>0</v>
          </cell>
          <cell r="O1060">
            <v>0</v>
          </cell>
          <cell r="P1060">
            <v>0</v>
          </cell>
          <cell r="Q1060">
            <v>1098</v>
          </cell>
          <cell r="R1060">
            <v>0</v>
          </cell>
          <cell r="S1060">
            <v>0</v>
          </cell>
          <cell r="T1060">
            <v>0</v>
          </cell>
          <cell r="U1060" t="str">
            <v>Masinad ja seadmed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</row>
        <row r="1061">
          <cell r="M1061">
            <v>0</v>
          </cell>
          <cell r="O1061">
            <v>0</v>
          </cell>
          <cell r="P1061">
            <v>0</v>
          </cell>
          <cell r="Q1061">
            <v>1098</v>
          </cell>
          <cell r="R1061">
            <v>0</v>
          </cell>
          <cell r="S1061">
            <v>0</v>
          </cell>
          <cell r="T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</row>
        <row r="1062">
          <cell r="M1062">
            <v>0</v>
          </cell>
          <cell r="O1062">
            <v>0</v>
          </cell>
          <cell r="P1062">
            <v>0</v>
          </cell>
          <cell r="Q1062">
            <v>1098</v>
          </cell>
          <cell r="R1062">
            <v>0</v>
          </cell>
          <cell r="S1062">
            <v>0</v>
          </cell>
          <cell r="T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</row>
        <row r="1063">
          <cell r="M1063">
            <v>11099</v>
          </cell>
          <cell r="N1063">
            <v>1620000</v>
          </cell>
          <cell r="O1063">
            <v>40</v>
          </cell>
          <cell r="P1063">
            <v>1995</v>
          </cell>
          <cell r="Q1063">
            <v>1099</v>
          </cell>
          <cell r="R1063">
            <v>1099</v>
          </cell>
          <cell r="S1063">
            <v>11099</v>
          </cell>
          <cell r="T1063" t="str">
            <v>Rajatised</v>
          </cell>
          <cell r="U1063" t="str">
            <v>Rajatised</v>
          </cell>
          <cell r="W1063" t="str">
            <v>rajatised</v>
          </cell>
          <cell r="X1063" t="str">
            <v>Hooned ja rajatised</v>
          </cell>
          <cell r="Y1063" t="str">
            <v>Rajatised1995</v>
          </cell>
          <cell r="Z1063" t="str">
            <v>Neeruti : veetorustik</v>
          </cell>
        </row>
        <row r="1064">
          <cell r="M1064">
            <v>11100</v>
          </cell>
          <cell r="N1064">
            <v>1620000</v>
          </cell>
          <cell r="O1064">
            <v>40</v>
          </cell>
          <cell r="P1064">
            <v>2000</v>
          </cell>
          <cell r="Q1064">
            <v>1100</v>
          </cell>
          <cell r="R1064">
            <v>1100</v>
          </cell>
          <cell r="S1064">
            <v>11100</v>
          </cell>
          <cell r="T1064" t="str">
            <v>Rajatised</v>
          </cell>
          <cell r="U1064" t="str">
            <v>Rajatised</v>
          </cell>
          <cell r="W1064" t="str">
            <v>rajatised</v>
          </cell>
          <cell r="X1064" t="str">
            <v>Hooned ja rajatised</v>
          </cell>
          <cell r="Y1064" t="str">
            <v>Rajatised2000</v>
          </cell>
          <cell r="Z1064" t="str">
            <v>Neeruti : veetorustik</v>
          </cell>
        </row>
        <row r="1065">
          <cell r="M1065">
            <v>0</v>
          </cell>
          <cell r="O1065">
            <v>0</v>
          </cell>
          <cell r="P1065">
            <v>0</v>
          </cell>
          <cell r="Q1065">
            <v>1100</v>
          </cell>
          <cell r="R1065">
            <v>0</v>
          </cell>
          <cell r="S1065">
            <v>0</v>
          </cell>
          <cell r="T1065">
            <v>0</v>
          </cell>
          <cell r="U1065" t="str">
            <v>Masinad ja seadmed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</row>
        <row r="1066">
          <cell r="M1066">
            <v>0</v>
          </cell>
          <cell r="O1066">
            <v>0</v>
          </cell>
          <cell r="P1066">
            <v>0</v>
          </cell>
          <cell r="Q1066">
            <v>1100</v>
          </cell>
          <cell r="R1066">
            <v>0</v>
          </cell>
          <cell r="S1066">
            <v>0</v>
          </cell>
          <cell r="T1066">
            <v>0</v>
          </cell>
          <cell r="U1066" t="str">
            <v>Masinad ja seadmed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</row>
        <row r="1067">
          <cell r="M1067">
            <v>0</v>
          </cell>
          <cell r="O1067">
            <v>0</v>
          </cell>
          <cell r="P1067">
            <v>0</v>
          </cell>
          <cell r="Q1067">
            <v>1100</v>
          </cell>
          <cell r="R1067">
            <v>0</v>
          </cell>
          <cell r="S1067">
            <v>0</v>
          </cell>
          <cell r="T1067">
            <v>0</v>
          </cell>
          <cell r="U1067" t="str">
            <v>Masinad ja seadmed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</row>
        <row r="1068">
          <cell r="M1068">
            <v>0</v>
          </cell>
          <cell r="O1068">
            <v>0</v>
          </cell>
          <cell r="P1068">
            <v>0</v>
          </cell>
          <cell r="Q1068">
            <v>1100</v>
          </cell>
          <cell r="R1068">
            <v>0</v>
          </cell>
          <cell r="S1068">
            <v>0</v>
          </cell>
          <cell r="T1068">
            <v>0</v>
          </cell>
          <cell r="U1068" t="str">
            <v>Masinad ja seadmed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</row>
        <row r="1069">
          <cell r="M1069">
            <v>0</v>
          </cell>
          <cell r="O1069">
            <v>0</v>
          </cell>
          <cell r="P1069">
            <v>0</v>
          </cell>
          <cell r="Q1069">
            <v>1100</v>
          </cell>
          <cell r="R1069">
            <v>0</v>
          </cell>
          <cell r="S1069">
            <v>0</v>
          </cell>
          <cell r="T1069">
            <v>0</v>
          </cell>
          <cell r="U1069" t="str">
            <v>Ehitised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</row>
        <row r="1070">
          <cell r="M1070">
            <v>0</v>
          </cell>
          <cell r="O1070">
            <v>0</v>
          </cell>
          <cell r="P1070">
            <v>0</v>
          </cell>
          <cell r="Q1070">
            <v>1100</v>
          </cell>
          <cell r="R1070">
            <v>0</v>
          </cell>
          <cell r="S1070">
            <v>0</v>
          </cell>
          <cell r="T1070">
            <v>0</v>
          </cell>
          <cell r="U1070" t="str">
            <v>Masinad ja seadmed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</row>
        <row r="1071">
          <cell r="M1071">
            <v>0</v>
          </cell>
          <cell r="O1071">
            <v>0</v>
          </cell>
          <cell r="P1071">
            <v>0</v>
          </cell>
          <cell r="Q1071">
            <v>1100</v>
          </cell>
          <cell r="R1071">
            <v>0</v>
          </cell>
          <cell r="S1071">
            <v>0</v>
          </cell>
          <cell r="T1071">
            <v>0</v>
          </cell>
          <cell r="U1071" t="str">
            <v>Rajatised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</row>
        <row r="1072">
          <cell r="M1072">
            <v>0</v>
          </cell>
          <cell r="O1072">
            <v>0</v>
          </cell>
          <cell r="P1072">
            <v>0</v>
          </cell>
          <cell r="Q1072">
            <v>1100</v>
          </cell>
          <cell r="R1072">
            <v>0</v>
          </cell>
          <cell r="S1072">
            <v>0</v>
          </cell>
          <cell r="T1072">
            <v>0</v>
          </cell>
          <cell r="U1072" t="str">
            <v>Masinad ja seadmed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</row>
        <row r="1073">
          <cell r="M1073">
            <v>0</v>
          </cell>
          <cell r="O1073">
            <v>0</v>
          </cell>
          <cell r="P1073">
            <v>0</v>
          </cell>
          <cell r="Q1073">
            <v>1100</v>
          </cell>
          <cell r="R1073">
            <v>0</v>
          </cell>
          <cell r="S1073">
            <v>0</v>
          </cell>
          <cell r="T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</row>
        <row r="1074">
          <cell r="M1074">
            <v>0</v>
          </cell>
          <cell r="O1074">
            <v>0</v>
          </cell>
          <cell r="P1074">
            <v>0</v>
          </cell>
          <cell r="Q1074">
            <v>1100</v>
          </cell>
          <cell r="R1074">
            <v>0</v>
          </cell>
          <cell r="S1074">
            <v>0</v>
          </cell>
          <cell r="T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</row>
        <row r="1075">
          <cell r="M1075">
            <v>11101</v>
          </cell>
          <cell r="N1075">
            <v>1620000</v>
          </cell>
          <cell r="O1075">
            <v>40</v>
          </cell>
          <cell r="P1075">
            <v>1995</v>
          </cell>
          <cell r="Q1075">
            <v>1101</v>
          </cell>
          <cell r="R1075">
            <v>1101</v>
          </cell>
          <cell r="S1075">
            <v>11101</v>
          </cell>
          <cell r="T1075" t="str">
            <v>Rajatised</v>
          </cell>
          <cell r="U1075" t="str">
            <v>Rajatised</v>
          </cell>
          <cell r="W1075" t="str">
            <v>rajatised</v>
          </cell>
          <cell r="X1075" t="str">
            <v>Hooned ja rajatised</v>
          </cell>
          <cell r="Y1075" t="str">
            <v>Rajatised1995</v>
          </cell>
          <cell r="Z1075" t="str">
            <v>Vohnja : veetorustik</v>
          </cell>
        </row>
        <row r="1076">
          <cell r="M1076">
            <v>11102</v>
          </cell>
          <cell r="N1076">
            <v>2240000</v>
          </cell>
          <cell r="O1076">
            <v>40</v>
          </cell>
          <cell r="P1076">
            <v>2000</v>
          </cell>
          <cell r="Q1076">
            <v>1102</v>
          </cell>
          <cell r="R1076">
            <v>1102</v>
          </cell>
          <cell r="S1076">
            <v>11102</v>
          </cell>
          <cell r="T1076" t="str">
            <v>Rajatised</v>
          </cell>
          <cell r="U1076" t="str">
            <v>Rajatised</v>
          </cell>
          <cell r="W1076" t="str">
            <v>rajatised</v>
          </cell>
          <cell r="X1076" t="str">
            <v>Hooned ja rajatised</v>
          </cell>
          <cell r="Y1076" t="str">
            <v>Rajatised2000</v>
          </cell>
          <cell r="Z1076" t="str">
            <v>Vohnja : kanalitorustik</v>
          </cell>
        </row>
        <row r="1077">
          <cell r="M1077">
            <v>0</v>
          </cell>
          <cell r="O1077">
            <v>0</v>
          </cell>
          <cell r="P1077">
            <v>0</v>
          </cell>
          <cell r="Q1077">
            <v>1102</v>
          </cell>
          <cell r="R1077">
            <v>0</v>
          </cell>
          <cell r="S1077">
            <v>0</v>
          </cell>
          <cell r="T1077">
            <v>0</v>
          </cell>
          <cell r="U1077" t="str">
            <v>Masinad ja seadmed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</row>
        <row r="1078">
          <cell r="M1078">
            <v>0</v>
          </cell>
          <cell r="O1078">
            <v>0</v>
          </cell>
          <cell r="P1078">
            <v>0</v>
          </cell>
          <cell r="Q1078">
            <v>1102</v>
          </cell>
          <cell r="R1078">
            <v>0</v>
          </cell>
          <cell r="S1078">
            <v>0</v>
          </cell>
          <cell r="T1078">
            <v>0</v>
          </cell>
          <cell r="U1078" t="str">
            <v>Masinad ja seadmed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</row>
        <row r="1079">
          <cell r="M1079">
            <v>0</v>
          </cell>
          <cell r="O1079">
            <v>0</v>
          </cell>
          <cell r="P1079">
            <v>0</v>
          </cell>
          <cell r="Q1079">
            <v>1102</v>
          </cell>
          <cell r="R1079">
            <v>0</v>
          </cell>
          <cell r="S1079">
            <v>0</v>
          </cell>
          <cell r="T1079">
            <v>0</v>
          </cell>
          <cell r="U1079" t="str">
            <v>Masinad ja seadmed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</row>
        <row r="1080">
          <cell r="M1080">
            <v>11103</v>
          </cell>
          <cell r="N1080">
            <v>600000</v>
          </cell>
          <cell r="O1080">
            <v>15</v>
          </cell>
          <cell r="P1080">
            <v>2000</v>
          </cell>
          <cell r="Q1080">
            <v>1103</v>
          </cell>
          <cell r="R1080">
            <v>1103</v>
          </cell>
          <cell r="S1080">
            <v>11103</v>
          </cell>
          <cell r="T1080" t="str">
            <v>Masinad ja seadmed</v>
          </cell>
          <cell r="U1080" t="str">
            <v>Masinad ja seadmed</v>
          </cell>
          <cell r="W1080" t="str">
            <v>masinad ja seadmed</v>
          </cell>
          <cell r="X1080" t="str">
            <v>Masinad ja seadmed</v>
          </cell>
          <cell r="Y1080" t="str">
            <v>Masinad ja seadmed2000</v>
          </cell>
          <cell r="Z1080" t="str">
            <v>Vohnja : RVP, lühiaj osa</v>
          </cell>
        </row>
        <row r="1081">
          <cell r="M1081">
            <v>11104</v>
          </cell>
          <cell r="N1081">
            <v>600000</v>
          </cell>
          <cell r="O1081">
            <v>40</v>
          </cell>
          <cell r="P1081">
            <v>2000</v>
          </cell>
          <cell r="Q1081">
            <v>1104</v>
          </cell>
          <cell r="R1081">
            <v>1104</v>
          </cell>
          <cell r="S1081">
            <v>11104</v>
          </cell>
          <cell r="T1081" t="str">
            <v>Ehitised</v>
          </cell>
          <cell r="U1081" t="str">
            <v>Ehitised</v>
          </cell>
          <cell r="W1081" t="str">
            <v>hooned</v>
          </cell>
          <cell r="X1081" t="str">
            <v>Hooned ja rajatised</v>
          </cell>
          <cell r="Y1081" t="str">
            <v>Ehitised2000</v>
          </cell>
          <cell r="Z1081" t="str">
            <v>Vohnja : RVP, pikaaj osa</v>
          </cell>
        </row>
        <row r="1082">
          <cell r="M1082">
            <v>0</v>
          </cell>
          <cell r="O1082">
            <v>0</v>
          </cell>
          <cell r="P1082">
            <v>0</v>
          </cell>
          <cell r="Q1082">
            <v>1104</v>
          </cell>
          <cell r="R1082">
            <v>0</v>
          </cell>
          <cell r="S1082">
            <v>0</v>
          </cell>
          <cell r="T1082">
            <v>0</v>
          </cell>
          <cell r="U1082" t="str">
            <v>Masinad ja seadmed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</row>
        <row r="1083">
          <cell r="M1083">
            <v>0</v>
          </cell>
          <cell r="O1083">
            <v>0</v>
          </cell>
          <cell r="P1083">
            <v>0</v>
          </cell>
          <cell r="Q1083">
            <v>1104</v>
          </cell>
          <cell r="R1083">
            <v>0</v>
          </cell>
          <cell r="S1083">
            <v>0</v>
          </cell>
          <cell r="T1083">
            <v>0</v>
          </cell>
          <cell r="U1083" t="str">
            <v>Rajatised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</row>
        <row r="1084">
          <cell r="M1084">
            <v>0</v>
          </cell>
          <cell r="O1084">
            <v>0</v>
          </cell>
          <cell r="P1084">
            <v>0</v>
          </cell>
          <cell r="Q1084">
            <v>1104</v>
          </cell>
          <cell r="R1084">
            <v>0</v>
          </cell>
          <cell r="S1084">
            <v>0</v>
          </cell>
          <cell r="T1084">
            <v>0</v>
          </cell>
          <cell r="U1084" t="str">
            <v>Masinad ja seadmed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</row>
        <row r="1085">
          <cell r="M1085">
            <v>0</v>
          </cell>
          <cell r="O1085">
            <v>0</v>
          </cell>
          <cell r="P1085">
            <v>0</v>
          </cell>
          <cell r="Q1085">
            <v>1104</v>
          </cell>
          <cell r="R1085">
            <v>0</v>
          </cell>
          <cell r="S1085">
            <v>0</v>
          </cell>
          <cell r="T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</row>
        <row r="1086">
          <cell r="M1086">
            <v>0</v>
          </cell>
          <cell r="O1086">
            <v>0</v>
          </cell>
          <cell r="P1086">
            <v>0</v>
          </cell>
          <cell r="Q1086">
            <v>1104</v>
          </cell>
          <cell r="R1086">
            <v>0</v>
          </cell>
          <cell r="S1086">
            <v>0</v>
          </cell>
          <cell r="T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</row>
        <row r="1087">
          <cell r="M1087">
            <v>11105</v>
          </cell>
          <cell r="N1087">
            <v>810000</v>
          </cell>
          <cell r="O1087">
            <v>40</v>
          </cell>
          <cell r="P1087">
            <v>1995</v>
          </cell>
          <cell r="Q1087">
            <v>1105</v>
          </cell>
          <cell r="R1087">
            <v>1105</v>
          </cell>
          <cell r="S1087">
            <v>11105</v>
          </cell>
          <cell r="T1087" t="str">
            <v>Rajatised</v>
          </cell>
          <cell r="U1087" t="str">
            <v>Rajatised</v>
          </cell>
          <cell r="W1087" t="str">
            <v>rajatised</v>
          </cell>
          <cell r="X1087" t="str">
            <v>Hooned ja rajatised</v>
          </cell>
          <cell r="Y1087" t="str">
            <v>Rajatised1995</v>
          </cell>
          <cell r="Z1087" t="str">
            <v>Salda : veetorustik</v>
          </cell>
        </row>
        <row r="1088">
          <cell r="M1088">
            <v>11106</v>
          </cell>
          <cell r="N1088">
            <v>840000</v>
          </cell>
          <cell r="O1088">
            <v>40</v>
          </cell>
          <cell r="P1088">
            <v>1995</v>
          </cell>
          <cell r="Q1088">
            <v>1106</v>
          </cell>
          <cell r="R1088">
            <v>1106</v>
          </cell>
          <cell r="S1088">
            <v>11106</v>
          </cell>
          <cell r="T1088" t="str">
            <v>Rajatised</v>
          </cell>
          <cell r="U1088" t="str">
            <v>Rajatised</v>
          </cell>
          <cell r="W1088" t="str">
            <v>rajatised</v>
          </cell>
          <cell r="X1088" t="str">
            <v>Hooned ja rajatised</v>
          </cell>
          <cell r="Y1088" t="str">
            <v>Rajatised1995</v>
          </cell>
          <cell r="Z1088" t="str">
            <v>Salda : kanalitorustik</v>
          </cell>
        </row>
        <row r="1089">
          <cell r="M1089">
            <v>0</v>
          </cell>
          <cell r="O1089">
            <v>0</v>
          </cell>
          <cell r="P1089">
            <v>0</v>
          </cell>
          <cell r="Q1089">
            <v>1106</v>
          </cell>
          <cell r="R1089">
            <v>0</v>
          </cell>
          <cell r="S1089">
            <v>0</v>
          </cell>
          <cell r="T1089">
            <v>0</v>
          </cell>
          <cell r="U1089" t="str">
            <v>Masinad ja seadmed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</row>
        <row r="1090">
          <cell r="M1090">
            <v>0</v>
          </cell>
          <cell r="O1090">
            <v>0</v>
          </cell>
          <cell r="P1090">
            <v>0</v>
          </cell>
          <cell r="Q1090">
            <v>1106</v>
          </cell>
          <cell r="R1090">
            <v>0</v>
          </cell>
          <cell r="S1090">
            <v>0</v>
          </cell>
          <cell r="T1090">
            <v>0</v>
          </cell>
          <cell r="U1090" t="str">
            <v>Masinad ja seadmed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</row>
        <row r="1091">
          <cell r="M1091">
            <v>0</v>
          </cell>
          <cell r="O1091">
            <v>0</v>
          </cell>
          <cell r="P1091">
            <v>0</v>
          </cell>
          <cell r="Q1091">
            <v>1106</v>
          </cell>
          <cell r="R1091">
            <v>0</v>
          </cell>
          <cell r="S1091">
            <v>0</v>
          </cell>
          <cell r="T1091">
            <v>0</v>
          </cell>
          <cell r="U1091" t="str">
            <v>Masinad ja seadmed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</row>
        <row r="1092">
          <cell r="M1092">
            <v>0</v>
          </cell>
          <cell r="O1092">
            <v>0</v>
          </cell>
          <cell r="P1092">
            <v>0</v>
          </cell>
          <cell r="Q1092">
            <v>1106</v>
          </cell>
          <cell r="R1092">
            <v>0</v>
          </cell>
          <cell r="S1092">
            <v>0</v>
          </cell>
          <cell r="T1092">
            <v>0</v>
          </cell>
          <cell r="U1092" t="str">
            <v>Masinad ja seadmed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</row>
        <row r="1093">
          <cell r="M1093">
            <v>0</v>
          </cell>
          <cell r="O1093">
            <v>0</v>
          </cell>
          <cell r="P1093">
            <v>0</v>
          </cell>
          <cell r="Q1093">
            <v>1106</v>
          </cell>
          <cell r="R1093">
            <v>0</v>
          </cell>
          <cell r="S1093">
            <v>0</v>
          </cell>
          <cell r="T1093">
            <v>0</v>
          </cell>
          <cell r="U1093" t="str">
            <v>Ehitised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</row>
        <row r="1094">
          <cell r="M1094">
            <v>0</v>
          </cell>
          <cell r="O1094">
            <v>0</v>
          </cell>
          <cell r="P1094">
            <v>0</v>
          </cell>
          <cell r="Q1094">
            <v>1106</v>
          </cell>
          <cell r="R1094">
            <v>0</v>
          </cell>
          <cell r="S1094">
            <v>0</v>
          </cell>
          <cell r="T1094">
            <v>0</v>
          </cell>
          <cell r="U1094" t="str">
            <v>Masinad ja seadmed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</row>
        <row r="1095">
          <cell r="M1095">
            <v>0</v>
          </cell>
          <cell r="O1095">
            <v>0</v>
          </cell>
          <cell r="P1095">
            <v>0</v>
          </cell>
          <cell r="Q1095">
            <v>1106</v>
          </cell>
          <cell r="R1095">
            <v>0</v>
          </cell>
          <cell r="S1095">
            <v>0</v>
          </cell>
          <cell r="T1095">
            <v>0</v>
          </cell>
          <cell r="U1095" t="str">
            <v>Rajatised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</row>
        <row r="1096">
          <cell r="M1096">
            <v>0</v>
          </cell>
          <cell r="O1096">
            <v>0</v>
          </cell>
          <cell r="P1096">
            <v>0</v>
          </cell>
          <cell r="Q1096">
            <v>1106</v>
          </cell>
          <cell r="R1096">
            <v>0</v>
          </cell>
          <cell r="S1096">
            <v>0</v>
          </cell>
          <cell r="T1096">
            <v>0</v>
          </cell>
          <cell r="U1096" t="str">
            <v>Masinad ja seadmed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</row>
        <row r="1097">
          <cell r="M1097">
            <v>0</v>
          </cell>
          <cell r="O1097">
            <v>0</v>
          </cell>
          <cell r="P1097">
            <v>0</v>
          </cell>
          <cell r="Q1097">
            <v>1106</v>
          </cell>
          <cell r="R1097">
            <v>0</v>
          </cell>
          <cell r="S1097">
            <v>0</v>
          </cell>
          <cell r="T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</row>
        <row r="1098">
          <cell r="M1098">
            <v>0</v>
          </cell>
          <cell r="O1098">
            <v>0</v>
          </cell>
          <cell r="P1098">
            <v>0</v>
          </cell>
          <cell r="Q1098">
            <v>1106</v>
          </cell>
          <cell r="R1098">
            <v>0</v>
          </cell>
          <cell r="S1098">
            <v>0</v>
          </cell>
          <cell r="T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</row>
        <row r="1099">
          <cell r="M1099">
            <v>11107</v>
          </cell>
          <cell r="N1099">
            <v>540000</v>
          </cell>
          <cell r="O1099">
            <v>40</v>
          </cell>
          <cell r="P1099">
            <v>1995</v>
          </cell>
          <cell r="Q1099">
            <v>1107</v>
          </cell>
          <cell r="R1099">
            <v>1107</v>
          </cell>
          <cell r="S1099">
            <v>11107</v>
          </cell>
          <cell r="T1099" t="str">
            <v>Rajatised</v>
          </cell>
          <cell r="U1099" t="str">
            <v>Rajatised</v>
          </cell>
          <cell r="W1099" t="str">
            <v>rajatised</v>
          </cell>
          <cell r="X1099" t="str">
            <v>Hooned ja rajatised</v>
          </cell>
          <cell r="Y1099" t="str">
            <v>Rajatised1995</v>
          </cell>
          <cell r="Z1099" t="str">
            <v>Kiku : veetorustik</v>
          </cell>
        </row>
        <row r="1100">
          <cell r="M1100">
            <v>11108</v>
          </cell>
          <cell r="N1100">
            <v>0</v>
          </cell>
          <cell r="O1100">
            <v>40</v>
          </cell>
          <cell r="P1100">
            <v>1995</v>
          </cell>
          <cell r="Q1100">
            <v>1108</v>
          </cell>
          <cell r="R1100">
            <v>1108</v>
          </cell>
          <cell r="S1100">
            <v>11108</v>
          </cell>
          <cell r="T1100" t="str">
            <v>Rajatised</v>
          </cell>
          <cell r="U1100" t="str">
            <v>Rajatised</v>
          </cell>
          <cell r="W1100" t="str">
            <v>rajatised</v>
          </cell>
          <cell r="X1100" t="str">
            <v>Hooned ja rajatised</v>
          </cell>
          <cell r="Y1100" t="str">
            <v>Rajatised1995</v>
          </cell>
          <cell r="Z1100" t="str">
            <v>Kiku : kanalitorustik</v>
          </cell>
        </row>
        <row r="1101">
          <cell r="M1101">
            <v>0</v>
          </cell>
          <cell r="O1101">
            <v>0</v>
          </cell>
          <cell r="P1101">
            <v>0</v>
          </cell>
          <cell r="Q1101">
            <v>1108</v>
          </cell>
          <cell r="R1101">
            <v>0</v>
          </cell>
          <cell r="S1101">
            <v>0</v>
          </cell>
          <cell r="T1101">
            <v>0</v>
          </cell>
          <cell r="U1101" t="str">
            <v>Masinad ja seadmed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</row>
        <row r="1102">
          <cell r="M1102">
            <v>0</v>
          </cell>
          <cell r="O1102">
            <v>0</v>
          </cell>
          <cell r="P1102">
            <v>0</v>
          </cell>
          <cell r="Q1102">
            <v>1108</v>
          </cell>
          <cell r="R1102">
            <v>0</v>
          </cell>
          <cell r="S1102">
            <v>0</v>
          </cell>
          <cell r="T1102">
            <v>0</v>
          </cell>
          <cell r="U1102" t="str">
            <v>Masinad ja seadmed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</row>
        <row r="1103">
          <cell r="M1103">
            <v>0</v>
          </cell>
          <cell r="O1103">
            <v>0</v>
          </cell>
          <cell r="P1103">
            <v>0</v>
          </cell>
          <cell r="Q1103">
            <v>1108</v>
          </cell>
          <cell r="R1103">
            <v>0</v>
          </cell>
          <cell r="S1103">
            <v>0</v>
          </cell>
          <cell r="T1103">
            <v>0</v>
          </cell>
          <cell r="U1103" t="str">
            <v>Masinad ja seadmed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</row>
        <row r="1104">
          <cell r="M1104">
            <v>0</v>
          </cell>
          <cell r="O1104">
            <v>0</v>
          </cell>
          <cell r="P1104">
            <v>0</v>
          </cell>
          <cell r="Q1104">
            <v>1108</v>
          </cell>
          <cell r="R1104">
            <v>0</v>
          </cell>
          <cell r="S1104">
            <v>0</v>
          </cell>
          <cell r="T1104">
            <v>0</v>
          </cell>
          <cell r="U1104" t="str">
            <v>Masinad ja seadmed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</row>
        <row r="1105">
          <cell r="M1105">
            <v>0</v>
          </cell>
          <cell r="O1105">
            <v>0</v>
          </cell>
          <cell r="P1105">
            <v>0</v>
          </cell>
          <cell r="Q1105">
            <v>1108</v>
          </cell>
          <cell r="R1105">
            <v>0</v>
          </cell>
          <cell r="S1105">
            <v>0</v>
          </cell>
          <cell r="T1105">
            <v>0</v>
          </cell>
          <cell r="U1105" t="str">
            <v>Ehitised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</row>
        <row r="1106">
          <cell r="M1106">
            <v>0</v>
          </cell>
          <cell r="O1106">
            <v>0</v>
          </cell>
          <cell r="P1106">
            <v>0</v>
          </cell>
          <cell r="Q1106">
            <v>1108</v>
          </cell>
          <cell r="R1106">
            <v>0</v>
          </cell>
          <cell r="S1106">
            <v>0</v>
          </cell>
          <cell r="T1106">
            <v>0</v>
          </cell>
          <cell r="U1106" t="str">
            <v>Masinad ja seadmed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</row>
        <row r="1107">
          <cell r="M1107">
            <v>0</v>
          </cell>
          <cell r="O1107">
            <v>0</v>
          </cell>
          <cell r="P1107">
            <v>0</v>
          </cell>
          <cell r="Q1107">
            <v>1108</v>
          </cell>
          <cell r="R1107">
            <v>0</v>
          </cell>
          <cell r="S1107">
            <v>0</v>
          </cell>
          <cell r="T1107">
            <v>0</v>
          </cell>
          <cell r="U1107" t="str">
            <v>Rajatised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</row>
        <row r="1108">
          <cell r="M1108">
            <v>0</v>
          </cell>
          <cell r="O1108">
            <v>0</v>
          </cell>
          <cell r="P1108">
            <v>0</v>
          </cell>
          <cell r="Q1108">
            <v>1108</v>
          </cell>
          <cell r="R1108">
            <v>0</v>
          </cell>
          <cell r="S1108">
            <v>0</v>
          </cell>
          <cell r="T1108">
            <v>0</v>
          </cell>
          <cell r="U1108" t="str">
            <v>Masinad ja seadmed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</row>
        <row r="1109">
          <cell r="M1109">
            <v>0</v>
          </cell>
          <cell r="O1109">
            <v>0</v>
          </cell>
          <cell r="P1109">
            <v>0</v>
          </cell>
          <cell r="Q1109">
            <v>1108</v>
          </cell>
          <cell r="R1109">
            <v>0</v>
          </cell>
          <cell r="S1109">
            <v>0</v>
          </cell>
          <cell r="T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</row>
        <row r="1110">
          <cell r="M1110">
            <v>0</v>
          </cell>
          <cell r="O1110">
            <v>0</v>
          </cell>
          <cell r="P1110">
            <v>0</v>
          </cell>
          <cell r="Q1110">
            <v>1108</v>
          </cell>
          <cell r="R1110">
            <v>0</v>
          </cell>
          <cell r="S1110">
            <v>0</v>
          </cell>
          <cell r="T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</row>
        <row r="1111">
          <cell r="M1111">
            <v>11109</v>
          </cell>
          <cell r="N1111">
            <v>540000</v>
          </cell>
          <cell r="O1111">
            <v>40</v>
          </cell>
          <cell r="P1111">
            <v>1995</v>
          </cell>
          <cell r="Q1111">
            <v>1109</v>
          </cell>
          <cell r="R1111">
            <v>1109</v>
          </cell>
          <cell r="S1111">
            <v>11109</v>
          </cell>
          <cell r="T1111" t="str">
            <v>Rajatised</v>
          </cell>
          <cell r="U1111" t="str">
            <v>Rajatised</v>
          </cell>
          <cell r="W1111" t="str">
            <v>rajatised</v>
          </cell>
          <cell r="X1111" t="str">
            <v>Hooned ja rajatised</v>
          </cell>
          <cell r="Y1111" t="str">
            <v>Rajatised1995</v>
          </cell>
          <cell r="Z1111" t="str">
            <v>Ridaküla : veetorustik</v>
          </cell>
        </row>
        <row r="1112">
          <cell r="M1112">
            <v>11110</v>
          </cell>
          <cell r="N1112">
            <v>0</v>
          </cell>
          <cell r="O1112">
            <v>40</v>
          </cell>
          <cell r="P1112">
            <v>1995</v>
          </cell>
          <cell r="Q1112">
            <v>1110</v>
          </cell>
          <cell r="R1112">
            <v>1110</v>
          </cell>
          <cell r="S1112">
            <v>11110</v>
          </cell>
          <cell r="T1112" t="str">
            <v>Rajatised</v>
          </cell>
          <cell r="U1112" t="str">
            <v>Rajatised</v>
          </cell>
          <cell r="W1112" t="str">
            <v>rajatised</v>
          </cell>
          <cell r="X1112" t="str">
            <v>Hooned ja rajatised</v>
          </cell>
          <cell r="Y1112" t="str">
            <v>Rajatised1995</v>
          </cell>
          <cell r="Z1112" t="str">
            <v>Ridaküla : kanalitorustik</v>
          </cell>
        </row>
        <row r="1113">
          <cell r="M1113">
            <v>0</v>
          </cell>
          <cell r="O1113">
            <v>0</v>
          </cell>
          <cell r="P1113">
            <v>0</v>
          </cell>
          <cell r="Q1113">
            <v>1110</v>
          </cell>
          <cell r="R1113">
            <v>0</v>
          </cell>
          <cell r="S1113">
            <v>0</v>
          </cell>
          <cell r="T1113">
            <v>0</v>
          </cell>
          <cell r="U1113" t="str">
            <v>Masinad ja seadmed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</row>
        <row r="1114">
          <cell r="M1114">
            <v>0</v>
          </cell>
          <cell r="O1114">
            <v>0</v>
          </cell>
          <cell r="P1114">
            <v>0</v>
          </cell>
          <cell r="Q1114">
            <v>1110</v>
          </cell>
          <cell r="R1114">
            <v>0</v>
          </cell>
          <cell r="S1114">
            <v>0</v>
          </cell>
          <cell r="T1114">
            <v>0</v>
          </cell>
          <cell r="U1114" t="str">
            <v>Masinad ja seadmed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</row>
        <row r="1115">
          <cell r="M1115">
            <v>0</v>
          </cell>
          <cell r="O1115">
            <v>0</v>
          </cell>
          <cell r="P1115">
            <v>0</v>
          </cell>
          <cell r="Q1115">
            <v>1110</v>
          </cell>
          <cell r="R1115">
            <v>0</v>
          </cell>
          <cell r="S1115">
            <v>0</v>
          </cell>
          <cell r="T1115">
            <v>0</v>
          </cell>
          <cell r="U1115" t="str">
            <v>Masinad ja seadmed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</row>
        <row r="1116">
          <cell r="M1116">
            <v>0</v>
          </cell>
          <cell r="O1116">
            <v>0</v>
          </cell>
          <cell r="P1116">
            <v>0</v>
          </cell>
          <cell r="Q1116">
            <v>1110</v>
          </cell>
          <cell r="R1116">
            <v>0</v>
          </cell>
          <cell r="S1116">
            <v>0</v>
          </cell>
          <cell r="T1116">
            <v>0</v>
          </cell>
          <cell r="U1116" t="str">
            <v>Masinad ja seadmed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</row>
        <row r="1117">
          <cell r="M1117">
            <v>0</v>
          </cell>
          <cell r="O1117">
            <v>0</v>
          </cell>
          <cell r="P1117">
            <v>0</v>
          </cell>
          <cell r="Q1117">
            <v>1110</v>
          </cell>
          <cell r="R1117">
            <v>0</v>
          </cell>
          <cell r="S1117">
            <v>0</v>
          </cell>
          <cell r="T1117">
            <v>0</v>
          </cell>
          <cell r="U1117" t="str">
            <v>Ehitised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</row>
        <row r="1118">
          <cell r="M1118">
            <v>0</v>
          </cell>
          <cell r="O1118">
            <v>0</v>
          </cell>
          <cell r="P1118">
            <v>0</v>
          </cell>
          <cell r="Q1118">
            <v>1110</v>
          </cell>
          <cell r="R1118">
            <v>0</v>
          </cell>
          <cell r="S1118">
            <v>0</v>
          </cell>
          <cell r="T1118">
            <v>0</v>
          </cell>
          <cell r="U1118" t="str">
            <v>Masinad ja seadmed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</row>
        <row r="1119">
          <cell r="M1119">
            <v>0</v>
          </cell>
          <cell r="O1119">
            <v>0</v>
          </cell>
          <cell r="P1119">
            <v>0</v>
          </cell>
          <cell r="Q1119">
            <v>1110</v>
          </cell>
          <cell r="R1119">
            <v>0</v>
          </cell>
          <cell r="S1119">
            <v>0</v>
          </cell>
          <cell r="T1119">
            <v>0</v>
          </cell>
          <cell r="U1119" t="str">
            <v>Rajatised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</row>
        <row r="1120">
          <cell r="M1120">
            <v>0</v>
          </cell>
          <cell r="O1120">
            <v>0</v>
          </cell>
          <cell r="P1120">
            <v>0</v>
          </cell>
          <cell r="Q1120">
            <v>1110</v>
          </cell>
          <cell r="R1120">
            <v>0</v>
          </cell>
          <cell r="S1120">
            <v>0</v>
          </cell>
          <cell r="T1120">
            <v>0</v>
          </cell>
          <cell r="U1120" t="str">
            <v>Masinad ja seadmed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</row>
        <row r="1121">
          <cell r="M1121">
            <v>0</v>
          </cell>
          <cell r="O1121">
            <v>0</v>
          </cell>
          <cell r="P1121">
            <v>0</v>
          </cell>
          <cell r="Q1121">
            <v>1110</v>
          </cell>
          <cell r="R1121">
            <v>0</v>
          </cell>
          <cell r="S1121">
            <v>0</v>
          </cell>
          <cell r="T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</row>
        <row r="1122">
          <cell r="M1122">
            <v>0</v>
          </cell>
          <cell r="O1122">
            <v>0</v>
          </cell>
          <cell r="P1122">
            <v>0</v>
          </cell>
          <cell r="Q1122">
            <v>1110</v>
          </cell>
          <cell r="R1122">
            <v>0</v>
          </cell>
          <cell r="S1122">
            <v>0</v>
          </cell>
          <cell r="T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</row>
        <row r="1123">
          <cell r="M1123">
            <v>11111</v>
          </cell>
          <cell r="N1123">
            <v>0</v>
          </cell>
          <cell r="O1123">
            <v>40</v>
          </cell>
          <cell r="P1123">
            <v>1995</v>
          </cell>
          <cell r="Q1123">
            <v>1111</v>
          </cell>
          <cell r="R1123">
            <v>1111</v>
          </cell>
          <cell r="S1123">
            <v>11111</v>
          </cell>
          <cell r="T1123" t="str">
            <v>Rajatised</v>
          </cell>
          <cell r="U1123" t="str">
            <v>Rajatised</v>
          </cell>
          <cell r="W1123" t="str">
            <v>rajatised</v>
          </cell>
          <cell r="X1123" t="str">
            <v>Hooned ja rajatised</v>
          </cell>
          <cell r="Y1123" t="str">
            <v>Rajatised1995</v>
          </cell>
          <cell r="Z1123" t="str">
            <v>Leikude : veetorustik</v>
          </cell>
        </row>
        <row r="1124">
          <cell r="M1124">
            <v>11112</v>
          </cell>
          <cell r="N1124">
            <v>0</v>
          </cell>
          <cell r="O1124">
            <v>40</v>
          </cell>
          <cell r="P1124">
            <v>1995</v>
          </cell>
          <cell r="Q1124">
            <v>1112</v>
          </cell>
          <cell r="R1124">
            <v>1112</v>
          </cell>
          <cell r="S1124">
            <v>11112</v>
          </cell>
          <cell r="T1124" t="str">
            <v>Rajatised</v>
          </cell>
          <cell r="U1124" t="str">
            <v>Rajatised</v>
          </cell>
          <cell r="W1124" t="str">
            <v>rajatised</v>
          </cell>
          <cell r="X1124" t="str">
            <v>Hooned ja rajatised</v>
          </cell>
          <cell r="Y1124" t="str">
            <v>Rajatised1995</v>
          </cell>
          <cell r="Z1124" t="str">
            <v>Leikude : kanalitorustik</v>
          </cell>
        </row>
        <row r="1125">
          <cell r="M1125">
            <v>0</v>
          </cell>
          <cell r="O1125">
            <v>0</v>
          </cell>
          <cell r="P1125">
            <v>0</v>
          </cell>
          <cell r="Q1125">
            <v>1112</v>
          </cell>
          <cell r="R1125">
            <v>0</v>
          </cell>
          <cell r="S1125">
            <v>0</v>
          </cell>
          <cell r="T1125">
            <v>0</v>
          </cell>
          <cell r="U1125" t="str">
            <v>Masinad ja seadmed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</row>
        <row r="1126">
          <cell r="M1126">
            <v>0</v>
          </cell>
          <cell r="O1126">
            <v>0</v>
          </cell>
          <cell r="P1126">
            <v>0</v>
          </cell>
          <cell r="Q1126">
            <v>1112</v>
          </cell>
          <cell r="R1126">
            <v>0</v>
          </cell>
          <cell r="S1126">
            <v>0</v>
          </cell>
          <cell r="T1126">
            <v>0</v>
          </cell>
          <cell r="U1126" t="str">
            <v>Masinad ja seadmed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</row>
        <row r="1127">
          <cell r="M1127">
            <v>0</v>
          </cell>
          <cell r="O1127">
            <v>0</v>
          </cell>
          <cell r="P1127">
            <v>0</v>
          </cell>
          <cell r="Q1127">
            <v>1112</v>
          </cell>
          <cell r="R1127">
            <v>0</v>
          </cell>
          <cell r="S1127">
            <v>0</v>
          </cell>
          <cell r="T1127">
            <v>0</v>
          </cell>
          <cell r="U1127" t="str">
            <v>Masinad ja seadmed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</row>
        <row r="1128">
          <cell r="M1128">
            <v>0</v>
          </cell>
          <cell r="O1128">
            <v>0</v>
          </cell>
          <cell r="P1128">
            <v>0</v>
          </cell>
          <cell r="Q1128">
            <v>1112</v>
          </cell>
          <cell r="R1128">
            <v>0</v>
          </cell>
          <cell r="S1128">
            <v>0</v>
          </cell>
          <cell r="T1128">
            <v>0</v>
          </cell>
          <cell r="U1128" t="str">
            <v>Masinad ja seadmed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</row>
        <row r="1129">
          <cell r="M1129">
            <v>0</v>
          </cell>
          <cell r="O1129">
            <v>0</v>
          </cell>
          <cell r="P1129">
            <v>0</v>
          </cell>
          <cell r="Q1129">
            <v>1112</v>
          </cell>
          <cell r="R1129">
            <v>0</v>
          </cell>
          <cell r="S1129">
            <v>0</v>
          </cell>
          <cell r="T1129">
            <v>0</v>
          </cell>
          <cell r="U1129" t="str">
            <v>Ehitised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</row>
        <row r="1130">
          <cell r="M1130">
            <v>0</v>
          </cell>
          <cell r="O1130">
            <v>0</v>
          </cell>
          <cell r="P1130">
            <v>0</v>
          </cell>
          <cell r="Q1130">
            <v>1112</v>
          </cell>
          <cell r="R1130">
            <v>0</v>
          </cell>
          <cell r="S1130">
            <v>0</v>
          </cell>
          <cell r="T1130">
            <v>0</v>
          </cell>
          <cell r="U1130" t="str">
            <v>Masinad ja seadmed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</row>
        <row r="1131">
          <cell r="M1131">
            <v>0</v>
          </cell>
          <cell r="O1131">
            <v>0</v>
          </cell>
          <cell r="P1131">
            <v>0</v>
          </cell>
          <cell r="Q1131">
            <v>1112</v>
          </cell>
          <cell r="R1131">
            <v>0</v>
          </cell>
          <cell r="S1131">
            <v>0</v>
          </cell>
          <cell r="T1131">
            <v>0</v>
          </cell>
          <cell r="U1131" t="str">
            <v>Rajatised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</row>
        <row r="1132">
          <cell r="M1132">
            <v>0</v>
          </cell>
          <cell r="O1132">
            <v>0</v>
          </cell>
          <cell r="P1132">
            <v>0</v>
          </cell>
          <cell r="Q1132">
            <v>1112</v>
          </cell>
          <cell r="R1132">
            <v>0</v>
          </cell>
          <cell r="S1132">
            <v>0</v>
          </cell>
          <cell r="T1132">
            <v>0</v>
          </cell>
          <cell r="U1132" t="str">
            <v>Masinad ja seadmed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</row>
        <row r="1133">
          <cell r="M1133">
            <v>0</v>
          </cell>
          <cell r="O1133">
            <v>0</v>
          </cell>
          <cell r="P1133">
            <v>0</v>
          </cell>
          <cell r="Q1133">
            <v>1112</v>
          </cell>
          <cell r="R1133">
            <v>0</v>
          </cell>
          <cell r="S1133">
            <v>0</v>
          </cell>
          <cell r="T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</row>
        <row r="1134">
          <cell r="M1134">
            <v>0</v>
          </cell>
          <cell r="O1134">
            <v>0</v>
          </cell>
          <cell r="P1134">
            <v>0</v>
          </cell>
          <cell r="Q1134">
            <v>1112</v>
          </cell>
          <cell r="R1134">
            <v>0</v>
          </cell>
          <cell r="S1134">
            <v>0</v>
          </cell>
          <cell r="T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</row>
        <row r="1135">
          <cell r="M1135">
            <v>11113</v>
          </cell>
          <cell r="N1135">
            <v>15012000</v>
          </cell>
          <cell r="O1135">
            <v>40</v>
          </cell>
          <cell r="P1135">
            <v>1995</v>
          </cell>
          <cell r="Q1135">
            <v>1113</v>
          </cell>
          <cell r="R1135">
            <v>1113</v>
          </cell>
          <cell r="S1135">
            <v>11113</v>
          </cell>
          <cell r="T1135" t="str">
            <v>Rajatised</v>
          </cell>
          <cell r="U1135" t="str">
            <v>Rajatised</v>
          </cell>
          <cell r="W1135" t="str">
            <v>rajatised</v>
          </cell>
          <cell r="X1135" t="str">
            <v>Hooned ja rajatised</v>
          </cell>
          <cell r="Y1135" t="str">
            <v>Rajatised1995</v>
          </cell>
          <cell r="Z1135" t="str">
            <v>Kadrina : veetorustik</v>
          </cell>
        </row>
        <row r="1136">
          <cell r="M1136">
            <v>11114</v>
          </cell>
          <cell r="N1136">
            <v>30184000</v>
          </cell>
          <cell r="O1136">
            <v>40</v>
          </cell>
          <cell r="P1136">
            <v>2000</v>
          </cell>
          <cell r="Q1136">
            <v>1114</v>
          </cell>
          <cell r="R1136">
            <v>1114</v>
          </cell>
          <cell r="S1136">
            <v>11114</v>
          </cell>
          <cell r="T1136" t="str">
            <v>Rajatised</v>
          </cell>
          <cell r="U1136" t="str">
            <v>Rajatised</v>
          </cell>
          <cell r="W1136" t="str">
            <v>rajatised</v>
          </cell>
          <cell r="X1136" t="str">
            <v>Hooned ja rajatised</v>
          </cell>
          <cell r="Y1136" t="str">
            <v>Rajatised2000</v>
          </cell>
          <cell r="Z1136" t="str">
            <v>Kadrina : kanalitorustik</v>
          </cell>
        </row>
        <row r="1137">
          <cell r="M1137">
            <v>11115</v>
          </cell>
          <cell r="N1137">
            <v>15012000</v>
          </cell>
          <cell r="O1137">
            <v>40</v>
          </cell>
          <cell r="P1137">
            <v>1987</v>
          </cell>
          <cell r="Q1137">
            <v>1115</v>
          </cell>
          <cell r="R1137">
            <v>1115</v>
          </cell>
          <cell r="S1137">
            <v>11115</v>
          </cell>
          <cell r="T1137" t="str">
            <v>Rajatised</v>
          </cell>
          <cell r="U1137" t="str">
            <v>Rajatised</v>
          </cell>
          <cell r="W1137" t="str">
            <v>masinad ja seadmed</v>
          </cell>
          <cell r="X1137" t="str">
            <v>Hooned ja rajatised</v>
          </cell>
          <cell r="Y1137" t="str">
            <v>Rajatised1987</v>
          </cell>
          <cell r="Z1137" t="str">
            <v>Kadrina : veetorustik</v>
          </cell>
        </row>
        <row r="1138">
          <cell r="M1138">
            <v>0</v>
          </cell>
          <cell r="O1138">
            <v>0</v>
          </cell>
          <cell r="P1138">
            <v>0</v>
          </cell>
          <cell r="Q1138">
            <v>1115</v>
          </cell>
          <cell r="R1138">
            <v>0</v>
          </cell>
          <cell r="S1138">
            <v>0</v>
          </cell>
          <cell r="T1138">
            <v>0</v>
          </cell>
          <cell r="U1138" t="str">
            <v>Masinad ja seadmed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</row>
        <row r="1139">
          <cell r="M1139">
            <v>0</v>
          </cell>
          <cell r="O1139">
            <v>0</v>
          </cell>
          <cell r="P1139">
            <v>0</v>
          </cell>
          <cell r="Q1139">
            <v>1115</v>
          </cell>
          <cell r="R1139">
            <v>0</v>
          </cell>
          <cell r="S1139">
            <v>0</v>
          </cell>
          <cell r="T1139">
            <v>0</v>
          </cell>
          <cell r="U1139" t="str">
            <v>Masinad ja seadmed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</row>
        <row r="1140">
          <cell r="M1140">
            <v>0</v>
          </cell>
          <cell r="O1140">
            <v>0</v>
          </cell>
          <cell r="P1140">
            <v>0</v>
          </cell>
          <cell r="Q1140">
            <v>1115</v>
          </cell>
          <cell r="R1140">
            <v>0</v>
          </cell>
          <cell r="S1140">
            <v>0</v>
          </cell>
          <cell r="T1140">
            <v>0</v>
          </cell>
          <cell r="U1140" t="str">
            <v>Masinad ja seadmed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</row>
        <row r="1141">
          <cell r="M1141">
            <v>0</v>
          </cell>
          <cell r="O1141">
            <v>0</v>
          </cell>
          <cell r="P1141">
            <v>0</v>
          </cell>
          <cell r="Q1141">
            <v>1115</v>
          </cell>
          <cell r="R1141">
            <v>0</v>
          </cell>
          <cell r="S1141">
            <v>0</v>
          </cell>
          <cell r="T1141">
            <v>0</v>
          </cell>
          <cell r="U1141" t="str">
            <v>Ehitised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</row>
        <row r="1142">
          <cell r="M1142">
            <v>11116</v>
          </cell>
          <cell r="N1142">
            <v>1200000</v>
          </cell>
          <cell r="O1142">
            <v>15</v>
          </cell>
          <cell r="P1142">
            <v>2005</v>
          </cell>
          <cell r="Q1142">
            <v>1116</v>
          </cell>
          <cell r="R1142">
            <v>1116</v>
          </cell>
          <cell r="S1142">
            <v>11116</v>
          </cell>
          <cell r="T1142" t="str">
            <v>Masinad ja seadmed</v>
          </cell>
          <cell r="U1142" t="str">
            <v>Masinad ja seadmed</v>
          </cell>
          <cell r="W1142" t="str">
            <v>masinad ja seadmed</v>
          </cell>
          <cell r="X1142" t="str">
            <v>Masinad ja seadmed</v>
          </cell>
          <cell r="Y1142" t="str">
            <v>Masinad ja seadmed2005</v>
          </cell>
          <cell r="Z1142" t="str">
            <v>Kadrina : kanali-pumplad</v>
          </cell>
        </row>
        <row r="1143">
          <cell r="M1143">
            <v>11117</v>
          </cell>
          <cell r="N1143">
            <v>600000</v>
          </cell>
          <cell r="O1143">
            <v>40</v>
          </cell>
          <cell r="P1143">
            <v>1995</v>
          </cell>
          <cell r="Q1143">
            <v>1117</v>
          </cell>
          <cell r="R1143">
            <v>1117</v>
          </cell>
          <cell r="S1143">
            <v>11117</v>
          </cell>
          <cell r="T1143" t="str">
            <v>Rajatised</v>
          </cell>
          <cell r="U1143" t="str">
            <v>Rajatised</v>
          </cell>
          <cell r="W1143" t="str">
            <v>rajatised</v>
          </cell>
          <cell r="X1143" t="str">
            <v>Hooned ja rajatised</v>
          </cell>
          <cell r="Y1143" t="str">
            <v>Rajatised1995</v>
          </cell>
          <cell r="Z1143" t="str">
            <v>Kadrina : sadeveetorustikud</v>
          </cell>
        </row>
        <row r="1144">
          <cell r="M1144">
            <v>0</v>
          </cell>
          <cell r="O1144">
            <v>0</v>
          </cell>
          <cell r="P1144">
            <v>0</v>
          </cell>
          <cell r="Q1144">
            <v>1117</v>
          </cell>
          <cell r="R1144">
            <v>0</v>
          </cell>
          <cell r="S1144">
            <v>0</v>
          </cell>
          <cell r="T1144">
            <v>0</v>
          </cell>
          <cell r="U1144" t="str">
            <v>Masinad ja seadmed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</row>
        <row r="1145">
          <cell r="M1145">
            <v>0</v>
          </cell>
          <cell r="O1145">
            <v>0</v>
          </cell>
          <cell r="P1145">
            <v>0</v>
          </cell>
          <cell r="Q1145">
            <v>1117</v>
          </cell>
          <cell r="R1145">
            <v>0</v>
          </cell>
          <cell r="S1145">
            <v>0</v>
          </cell>
          <cell r="T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</row>
        <row r="1146">
          <cell r="M1146">
            <v>0</v>
          </cell>
          <cell r="O1146">
            <v>0</v>
          </cell>
          <cell r="P1146">
            <v>0</v>
          </cell>
          <cell r="Q1146">
            <v>1117</v>
          </cell>
          <cell r="R1146">
            <v>0</v>
          </cell>
          <cell r="S1146">
            <v>0</v>
          </cell>
          <cell r="T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</row>
        <row r="1147">
          <cell r="M1147">
            <v>0</v>
          </cell>
          <cell r="O1147">
            <v>0</v>
          </cell>
          <cell r="P1147">
            <v>0</v>
          </cell>
          <cell r="Q1147">
            <v>1117</v>
          </cell>
          <cell r="R1147">
            <v>0</v>
          </cell>
          <cell r="S1147">
            <v>0</v>
          </cell>
          <cell r="T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</row>
        <row r="1148">
          <cell r="M1148">
            <v>11118</v>
          </cell>
          <cell r="N1148">
            <v>14175000</v>
          </cell>
          <cell r="O1148">
            <v>40</v>
          </cell>
          <cell r="P1148">
            <v>1985</v>
          </cell>
          <cell r="Q1148">
            <v>1118</v>
          </cell>
          <cell r="R1148">
            <v>1118</v>
          </cell>
          <cell r="S1148">
            <v>11118</v>
          </cell>
          <cell r="T1148" t="str">
            <v>Rajatised</v>
          </cell>
          <cell r="U1148" t="str">
            <v>Rajatised</v>
          </cell>
          <cell r="W1148" t="str">
            <v>rajatised</v>
          </cell>
          <cell r="X1148" t="str">
            <v>Hooned ja rajatised</v>
          </cell>
          <cell r="Y1148" t="str">
            <v>Rajatised1985</v>
          </cell>
          <cell r="Z1148" t="str">
            <v>Tamsalu+Sääse : veetorustik</v>
          </cell>
        </row>
        <row r="1149">
          <cell r="M1149">
            <v>11119</v>
          </cell>
          <cell r="N1149">
            <v>14490000</v>
          </cell>
          <cell r="O1149">
            <v>40</v>
          </cell>
          <cell r="P1149">
            <v>1995</v>
          </cell>
          <cell r="Q1149">
            <v>1119</v>
          </cell>
          <cell r="R1149">
            <v>1119</v>
          </cell>
          <cell r="S1149">
            <v>11119</v>
          </cell>
          <cell r="T1149" t="str">
            <v>Rajatised</v>
          </cell>
          <cell r="U1149" t="str">
            <v>Rajatised</v>
          </cell>
          <cell r="W1149" t="str">
            <v>rajatised</v>
          </cell>
          <cell r="X1149" t="str">
            <v>Hooned ja rajatised</v>
          </cell>
          <cell r="Y1149" t="str">
            <v>Rajatised1995</v>
          </cell>
          <cell r="Z1149" t="str">
            <v>Tamsalu+Sääse : kanalitorustik</v>
          </cell>
        </row>
        <row r="1150">
          <cell r="M1150">
            <v>11120</v>
          </cell>
          <cell r="N1150">
            <v>14175000</v>
          </cell>
          <cell r="O1150">
            <v>40</v>
          </cell>
          <cell r="P1150">
            <v>2000</v>
          </cell>
          <cell r="Q1150">
            <v>1120</v>
          </cell>
          <cell r="R1150">
            <v>1120</v>
          </cell>
          <cell r="S1150">
            <v>11120</v>
          </cell>
          <cell r="T1150" t="str">
            <v>Rajatised</v>
          </cell>
          <cell r="U1150" t="str">
            <v>Rajatised</v>
          </cell>
          <cell r="W1150" t="str">
            <v>rajatised</v>
          </cell>
          <cell r="X1150" t="str">
            <v>Hooned ja rajatised</v>
          </cell>
          <cell r="Y1150" t="str">
            <v>Rajatised2000</v>
          </cell>
          <cell r="Z1150" t="str">
            <v>Tamsalu+Sääse : veetorustik</v>
          </cell>
        </row>
        <row r="1151">
          <cell r="M1151">
            <v>11121</v>
          </cell>
          <cell r="N1151">
            <v>14490000</v>
          </cell>
          <cell r="O1151">
            <v>40</v>
          </cell>
          <cell r="P1151">
            <v>2000</v>
          </cell>
          <cell r="Q1151">
            <v>1121</v>
          </cell>
          <cell r="R1151">
            <v>1121</v>
          </cell>
          <cell r="S1151">
            <v>11121</v>
          </cell>
          <cell r="T1151" t="str">
            <v>Rajatised</v>
          </cell>
          <cell r="U1151" t="str">
            <v>Rajatised</v>
          </cell>
          <cell r="W1151" t="str">
            <v>rajatised</v>
          </cell>
          <cell r="X1151" t="str">
            <v>Hooned ja rajatised</v>
          </cell>
          <cell r="Y1151" t="str">
            <v>Rajatised2000</v>
          </cell>
          <cell r="Z1151" t="str">
            <v>Tamsalu+Sääse : kanalitorustik</v>
          </cell>
        </row>
        <row r="1152">
          <cell r="M1152">
            <v>11122</v>
          </cell>
          <cell r="N1152">
            <v>28350000</v>
          </cell>
          <cell r="O1152">
            <v>40</v>
          </cell>
          <cell r="P1152">
            <v>2005</v>
          </cell>
          <cell r="Q1152">
            <v>1122</v>
          </cell>
          <cell r="R1152">
            <v>1122</v>
          </cell>
          <cell r="S1152">
            <v>11122</v>
          </cell>
          <cell r="T1152" t="str">
            <v>Rajatised</v>
          </cell>
          <cell r="U1152" t="str">
            <v>Rajatised</v>
          </cell>
          <cell r="W1152" t="str">
            <v>rajatised</v>
          </cell>
          <cell r="X1152" t="str">
            <v>Hooned ja rajatised</v>
          </cell>
          <cell r="Y1152" t="str">
            <v>Rajatised2005</v>
          </cell>
          <cell r="Z1152" t="str">
            <v>Tamsalu+Sääse : veetorustik</v>
          </cell>
        </row>
        <row r="1153">
          <cell r="M1153">
            <v>11123</v>
          </cell>
          <cell r="N1153">
            <v>28980000</v>
          </cell>
          <cell r="O1153">
            <v>40</v>
          </cell>
          <cell r="P1153">
            <v>2005</v>
          </cell>
          <cell r="Q1153">
            <v>1123</v>
          </cell>
          <cell r="R1153">
            <v>1123</v>
          </cell>
          <cell r="S1153">
            <v>11123</v>
          </cell>
          <cell r="T1153" t="str">
            <v>Rajatised</v>
          </cell>
          <cell r="U1153" t="str">
            <v>Rajatised</v>
          </cell>
          <cell r="W1153" t="str">
            <v>rajatised</v>
          </cell>
          <cell r="X1153" t="str">
            <v>Hooned ja rajatised</v>
          </cell>
          <cell r="Y1153" t="str">
            <v>Rajatised2005</v>
          </cell>
          <cell r="Z1153" t="str">
            <v>Tamsalu+Sääse : kanalitorustik</v>
          </cell>
        </row>
        <row r="1154">
          <cell r="M1154">
            <v>11124</v>
          </cell>
          <cell r="N1154">
            <v>600000</v>
          </cell>
          <cell r="O1154">
            <v>15</v>
          </cell>
          <cell r="P1154">
            <v>1994</v>
          </cell>
          <cell r="Q1154">
            <v>1124</v>
          </cell>
          <cell r="R1154">
            <v>1124</v>
          </cell>
          <cell r="S1154">
            <v>11124</v>
          </cell>
          <cell r="T1154" t="str">
            <v>Masinad ja seadmed</v>
          </cell>
          <cell r="U1154" t="str">
            <v>Masinad ja seadmed</v>
          </cell>
          <cell r="W1154" t="str">
            <v>masinad ja seadmed</v>
          </cell>
          <cell r="X1154" t="str">
            <v>Masinad ja seadmed</v>
          </cell>
          <cell r="Y1154" t="str">
            <v>Masinad ja seadmed1994</v>
          </cell>
          <cell r="Z1154" t="str">
            <v>Tamsalu+Sääse : puurkaev-pumplad</v>
          </cell>
        </row>
        <row r="1155">
          <cell r="M1155">
            <v>11125</v>
          </cell>
          <cell r="N1155">
            <v>303068</v>
          </cell>
          <cell r="O1155">
            <v>15</v>
          </cell>
          <cell r="P1155">
            <v>1994</v>
          </cell>
          <cell r="Q1155">
            <v>1125</v>
          </cell>
          <cell r="R1155">
            <v>1125</v>
          </cell>
          <cell r="S1155">
            <v>11125</v>
          </cell>
          <cell r="T1155" t="str">
            <v>Masinad ja seadmed</v>
          </cell>
          <cell r="U1155" t="str">
            <v>Masinad ja seadmed</v>
          </cell>
          <cell r="W1155" t="str">
            <v>masinad ja seadmed</v>
          </cell>
          <cell r="X1155" t="str">
            <v>Masinad ja seadmed</v>
          </cell>
          <cell r="Y1155" t="str">
            <v>Masinad ja seadmed1994</v>
          </cell>
          <cell r="Z1155" t="str">
            <v>Tamsalu+Sääse : astmepumplad</v>
          </cell>
        </row>
        <row r="1156">
          <cell r="M1156">
            <v>11126</v>
          </cell>
          <cell r="N1156">
            <v>665114</v>
          </cell>
          <cell r="O1156">
            <v>40</v>
          </cell>
          <cell r="P1156">
            <v>1994</v>
          </cell>
          <cell r="Q1156">
            <v>1126</v>
          </cell>
          <cell r="R1156">
            <v>1126</v>
          </cell>
          <cell r="S1156">
            <v>11126</v>
          </cell>
          <cell r="T1156" t="str">
            <v>Rajatised</v>
          </cell>
          <cell r="U1156" t="str">
            <v>Rajatised</v>
          </cell>
          <cell r="W1156" t="str">
            <v>rajatised</v>
          </cell>
          <cell r="X1156" t="str">
            <v>Hooned ja rajatised</v>
          </cell>
          <cell r="Y1156" t="str">
            <v>Rajatised1994</v>
          </cell>
          <cell r="Z1156" t="str">
            <v>Tamsalu+Sääse : veetöötlusjaamad</v>
          </cell>
        </row>
        <row r="1157">
          <cell r="M1157">
            <v>11127</v>
          </cell>
          <cell r="N1157">
            <v>2074050</v>
          </cell>
          <cell r="O1157">
            <v>15</v>
          </cell>
          <cell r="P1157">
            <v>1999</v>
          </cell>
          <cell r="Q1157">
            <v>1127</v>
          </cell>
          <cell r="R1157">
            <v>1127</v>
          </cell>
          <cell r="S1157">
            <v>11127</v>
          </cell>
          <cell r="T1157" t="str">
            <v>Masinad ja seadmed</v>
          </cell>
          <cell r="U1157" t="str">
            <v>Masinad ja seadmed</v>
          </cell>
          <cell r="W1157" t="str">
            <v>masinad ja seadmed</v>
          </cell>
          <cell r="X1157" t="str">
            <v>Masinad ja seadmed</v>
          </cell>
          <cell r="Y1157" t="str">
            <v>Masinad ja seadmed1999</v>
          </cell>
          <cell r="Z1157" t="str">
            <v>Tamsalu+Sääse : RVP, lühiaj osa</v>
          </cell>
        </row>
        <row r="1158">
          <cell r="M1158">
            <v>11128</v>
          </cell>
          <cell r="N1158">
            <v>4806183</v>
          </cell>
          <cell r="O1158">
            <v>40</v>
          </cell>
          <cell r="P1158">
            <v>1999</v>
          </cell>
          <cell r="Q1158">
            <v>1128</v>
          </cell>
          <cell r="R1158">
            <v>1128</v>
          </cell>
          <cell r="S1158">
            <v>11128</v>
          </cell>
          <cell r="T1158" t="str">
            <v>Ehitised</v>
          </cell>
          <cell r="U1158" t="str">
            <v>Ehitised</v>
          </cell>
          <cell r="W1158" t="str">
            <v>hooned</v>
          </cell>
          <cell r="X1158" t="str">
            <v>Hooned ja rajatised</v>
          </cell>
          <cell r="Y1158" t="str">
            <v>Ehitised1999</v>
          </cell>
          <cell r="Z1158" t="str">
            <v>Tamsalu+Sääse : RVP, pikaaj osa</v>
          </cell>
        </row>
        <row r="1159">
          <cell r="M1159">
            <v>11129</v>
          </cell>
          <cell r="N1159">
            <v>1800000</v>
          </cell>
          <cell r="O1159">
            <v>15</v>
          </cell>
          <cell r="P1159">
            <v>2005</v>
          </cell>
          <cell r="Q1159">
            <v>1129</v>
          </cell>
          <cell r="R1159">
            <v>1129</v>
          </cell>
          <cell r="S1159">
            <v>11129</v>
          </cell>
          <cell r="T1159" t="str">
            <v>Masinad ja seadmed</v>
          </cell>
          <cell r="U1159" t="str">
            <v>Masinad ja seadmed</v>
          </cell>
          <cell r="W1159" t="str">
            <v>masinad ja seadmed</v>
          </cell>
          <cell r="X1159" t="str">
            <v>Masinad ja seadmed</v>
          </cell>
          <cell r="Y1159" t="str">
            <v>Masinad ja seadmed2005</v>
          </cell>
          <cell r="Z1159" t="str">
            <v>Tamsalu+Sääse : kanali-pumplad</v>
          </cell>
        </row>
        <row r="1160">
          <cell r="M1160">
            <v>11130</v>
          </cell>
          <cell r="N1160">
            <v>2100000</v>
          </cell>
          <cell r="O1160">
            <v>40</v>
          </cell>
          <cell r="P1160">
            <v>2006</v>
          </cell>
          <cell r="Q1160">
            <v>1130</v>
          </cell>
          <cell r="R1160">
            <v>1130</v>
          </cell>
          <cell r="S1160">
            <v>11130</v>
          </cell>
          <cell r="T1160" t="str">
            <v>Rajatised</v>
          </cell>
          <cell r="U1160" t="str">
            <v>Rajatised</v>
          </cell>
          <cell r="W1160" t="str">
            <v>rajatised</v>
          </cell>
          <cell r="X1160" t="str">
            <v>Hooned ja rajatised</v>
          </cell>
          <cell r="Y1160" t="str">
            <v>Rajatised2006</v>
          </cell>
          <cell r="Z1160" t="str">
            <v>Tamsalu+Sääse : sadeveetorustikud</v>
          </cell>
        </row>
        <row r="1161">
          <cell r="M1161">
            <v>11131</v>
          </cell>
          <cell r="N1161">
            <v>150000</v>
          </cell>
          <cell r="O1161">
            <v>15</v>
          </cell>
          <cell r="P1161">
            <v>2006</v>
          </cell>
          <cell r="Q1161">
            <v>1131</v>
          </cell>
          <cell r="R1161">
            <v>1131</v>
          </cell>
          <cell r="S1161">
            <v>11131</v>
          </cell>
          <cell r="T1161" t="str">
            <v>Masinad ja seadmed</v>
          </cell>
          <cell r="U1161" t="str">
            <v>Masinad ja seadmed</v>
          </cell>
          <cell r="W1161" t="str">
            <v>masinad ja seadmed</v>
          </cell>
          <cell r="X1161" t="str">
            <v>Masinad ja seadmed</v>
          </cell>
          <cell r="Y1161" t="str">
            <v>Masinad ja seadmed2006</v>
          </cell>
          <cell r="Z1161" t="str">
            <v>Tamsalu+Sääse : sadeveepumplad</v>
          </cell>
        </row>
        <row r="1162">
          <cell r="M1162">
            <v>0</v>
          </cell>
          <cell r="O1162">
            <v>0</v>
          </cell>
          <cell r="P1162">
            <v>0</v>
          </cell>
          <cell r="Q1162">
            <v>1131</v>
          </cell>
          <cell r="R1162">
            <v>0</v>
          </cell>
          <cell r="S1162">
            <v>0</v>
          </cell>
          <cell r="T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</row>
        <row r="1163">
          <cell r="M1163">
            <v>0</v>
          </cell>
          <cell r="O1163">
            <v>0</v>
          </cell>
          <cell r="P1163">
            <v>0</v>
          </cell>
          <cell r="Q1163">
            <v>1131</v>
          </cell>
          <cell r="R1163">
            <v>0</v>
          </cell>
          <cell r="S1163">
            <v>0</v>
          </cell>
          <cell r="T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</row>
        <row r="1164">
          <cell r="M1164">
            <v>0</v>
          </cell>
          <cell r="O1164">
            <v>0</v>
          </cell>
          <cell r="P1164">
            <v>0</v>
          </cell>
          <cell r="Q1164">
            <v>1131</v>
          </cell>
          <cell r="R1164">
            <v>0</v>
          </cell>
          <cell r="S1164">
            <v>0</v>
          </cell>
          <cell r="T1164">
            <v>0</v>
          </cell>
          <cell r="U1164" t="str">
            <v>Rajatised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</row>
        <row r="1165">
          <cell r="M1165">
            <v>0</v>
          </cell>
          <cell r="O1165">
            <v>0</v>
          </cell>
          <cell r="P1165">
            <v>0</v>
          </cell>
          <cell r="Q1165">
            <v>1131</v>
          </cell>
          <cell r="R1165">
            <v>0</v>
          </cell>
          <cell r="S1165">
            <v>0</v>
          </cell>
          <cell r="T1165">
            <v>0</v>
          </cell>
          <cell r="U1165" t="str">
            <v>Rajatised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</row>
        <row r="1166">
          <cell r="M1166">
            <v>0</v>
          </cell>
          <cell r="O1166">
            <v>0</v>
          </cell>
          <cell r="P1166">
            <v>0</v>
          </cell>
          <cell r="Q1166">
            <v>1131</v>
          </cell>
          <cell r="R1166">
            <v>0</v>
          </cell>
          <cell r="S1166">
            <v>0</v>
          </cell>
          <cell r="T1166">
            <v>0</v>
          </cell>
          <cell r="U1166" t="str">
            <v>Masinad ja seadmed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</row>
        <row r="1167">
          <cell r="M1167">
            <v>0</v>
          </cell>
          <cell r="O1167">
            <v>0</v>
          </cell>
          <cell r="P1167">
            <v>0</v>
          </cell>
          <cell r="Q1167">
            <v>1131</v>
          </cell>
          <cell r="R1167">
            <v>0</v>
          </cell>
          <cell r="S1167">
            <v>0</v>
          </cell>
          <cell r="T1167">
            <v>0</v>
          </cell>
          <cell r="U1167" t="str">
            <v>Masinad ja seadmed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</row>
        <row r="1168">
          <cell r="M1168">
            <v>0</v>
          </cell>
          <cell r="O1168">
            <v>0</v>
          </cell>
          <cell r="P1168">
            <v>0</v>
          </cell>
          <cell r="Q1168">
            <v>1131</v>
          </cell>
          <cell r="R1168">
            <v>0</v>
          </cell>
          <cell r="S1168">
            <v>0</v>
          </cell>
          <cell r="T1168">
            <v>0</v>
          </cell>
          <cell r="U1168" t="str">
            <v>Masinad ja seadmed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</row>
        <row r="1169">
          <cell r="M1169">
            <v>11132</v>
          </cell>
          <cell r="N1169">
            <v>881644</v>
          </cell>
          <cell r="O1169">
            <v>15</v>
          </cell>
          <cell r="P1169">
            <v>2006</v>
          </cell>
          <cell r="Q1169">
            <v>1132</v>
          </cell>
          <cell r="R1169">
            <v>1132</v>
          </cell>
          <cell r="S1169">
            <v>11132</v>
          </cell>
          <cell r="T1169" t="str">
            <v>Masinad ja seadmed</v>
          </cell>
          <cell r="U1169" t="str">
            <v>Masinad ja seadmed</v>
          </cell>
          <cell r="W1169" t="str">
            <v>masinad ja seadmed</v>
          </cell>
          <cell r="X1169" t="str">
            <v>Masinad ja seadmed</v>
          </cell>
          <cell r="Y1169" t="str">
            <v>Masinad ja seadmed2006</v>
          </cell>
          <cell r="Z1169" t="str">
            <v>Porkuni : RVP, lühiaj osa</v>
          </cell>
        </row>
        <row r="1170">
          <cell r="M1170">
            <v>11133</v>
          </cell>
          <cell r="N1170">
            <v>881644</v>
          </cell>
          <cell r="O1170">
            <v>40</v>
          </cell>
          <cell r="P1170">
            <v>2006</v>
          </cell>
          <cell r="Q1170">
            <v>1133</v>
          </cell>
          <cell r="R1170">
            <v>1133</v>
          </cell>
          <cell r="S1170">
            <v>11133</v>
          </cell>
          <cell r="T1170" t="str">
            <v>Ehitised</v>
          </cell>
          <cell r="U1170" t="str">
            <v>Ehitised</v>
          </cell>
          <cell r="W1170" t="str">
            <v>hooned</v>
          </cell>
          <cell r="X1170" t="str">
            <v>Hooned ja rajatised</v>
          </cell>
          <cell r="Y1170" t="str">
            <v>Ehitised2006</v>
          </cell>
          <cell r="Z1170" t="str">
            <v>Porkuni : RVP, pikaaj osa</v>
          </cell>
        </row>
        <row r="1171">
          <cell r="M1171">
            <v>11134</v>
          </cell>
          <cell r="N1171">
            <v>300000</v>
          </cell>
          <cell r="O1171">
            <v>15</v>
          </cell>
          <cell r="P1171">
            <v>2000</v>
          </cell>
          <cell r="Q1171">
            <v>1134</v>
          </cell>
          <cell r="R1171">
            <v>1134</v>
          </cell>
          <cell r="S1171">
            <v>11134</v>
          </cell>
          <cell r="T1171" t="str">
            <v>Masinad ja seadmed</v>
          </cell>
          <cell r="U1171" t="str">
            <v>Masinad ja seadmed</v>
          </cell>
          <cell r="W1171" t="str">
            <v>masinad ja seadmed</v>
          </cell>
          <cell r="X1171" t="str">
            <v>Masinad ja seadmed</v>
          </cell>
          <cell r="Y1171" t="str">
            <v>Masinad ja seadmed2000</v>
          </cell>
          <cell r="Z1171" t="str">
            <v>Porkuni : kanali-pumplad</v>
          </cell>
        </row>
        <row r="1172">
          <cell r="M1172">
            <v>0</v>
          </cell>
          <cell r="O1172">
            <v>0</v>
          </cell>
          <cell r="P1172">
            <v>0</v>
          </cell>
          <cell r="Q1172">
            <v>1134</v>
          </cell>
          <cell r="R1172">
            <v>0</v>
          </cell>
          <cell r="S1172">
            <v>0</v>
          </cell>
          <cell r="T1172">
            <v>0</v>
          </cell>
          <cell r="U1172" t="str">
            <v>Rajatised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</row>
        <row r="1173">
          <cell r="M1173">
            <v>0</v>
          </cell>
          <cell r="O1173">
            <v>0</v>
          </cell>
          <cell r="P1173">
            <v>0</v>
          </cell>
          <cell r="Q1173">
            <v>1134</v>
          </cell>
          <cell r="R1173">
            <v>0</v>
          </cell>
          <cell r="S1173">
            <v>0</v>
          </cell>
          <cell r="T1173">
            <v>0</v>
          </cell>
          <cell r="U1173" t="str">
            <v>Masinad ja seadmed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</row>
        <row r="1174">
          <cell r="M1174">
            <v>0</v>
          </cell>
          <cell r="O1174">
            <v>0</v>
          </cell>
          <cell r="P1174">
            <v>0</v>
          </cell>
          <cell r="Q1174">
            <v>1134</v>
          </cell>
          <cell r="R1174">
            <v>0</v>
          </cell>
          <cell r="S1174">
            <v>0</v>
          </cell>
          <cell r="T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</row>
        <row r="1175">
          <cell r="M1175">
            <v>0</v>
          </cell>
          <cell r="O1175">
            <v>0</v>
          </cell>
          <cell r="P1175">
            <v>0</v>
          </cell>
          <cell r="Q1175">
            <v>1134</v>
          </cell>
          <cell r="R1175">
            <v>0</v>
          </cell>
          <cell r="S1175">
            <v>0</v>
          </cell>
          <cell r="T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</row>
        <row r="1176">
          <cell r="M1176">
            <v>11135</v>
          </cell>
          <cell r="N1176">
            <v>7020000</v>
          </cell>
          <cell r="O1176">
            <v>40</v>
          </cell>
          <cell r="P1176">
            <v>2006</v>
          </cell>
          <cell r="Q1176">
            <v>1135</v>
          </cell>
          <cell r="R1176">
            <v>1135</v>
          </cell>
          <cell r="S1176">
            <v>11135</v>
          </cell>
          <cell r="T1176" t="str">
            <v>Rajatised</v>
          </cell>
          <cell r="U1176" t="str">
            <v>Rajatised</v>
          </cell>
          <cell r="W1176" t="str">
            <v>rajatised</v>
          </cell>
          <cell r="X1176" t="str">
            <v>Hooned ja rajatised</v>
          </cell>
          <cell r="Y1176" t="str">
            <v>Rajatised2006</v>
          </cell>
          <cell r="Z1176" t="str">
            <v>Vajangu : veetorustik</v>
          </cell>
        </row>
        <row r="1177">
          <cell r="M1177">
            <v>0</v>
          </cell>
          <cell r="O1177">
            <v>0</v>
          </cell>
          <cell r="P1177">
            <v>0</v>
          </cell>
          <cell r="Q1177">
            <v>1135</v>
          </cell>
          <cell r="R1177">
            <v>0</v>
          </cell>
          <cell r="S1177">
            <v>0</v>
          </cell>
          <cell r="T1177">
            <v>0</v>
          </cell>
          <cell r="U1177" t="str">
            <v>Rajatised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</row>
        <row r="1178">
          <cell r="M1178">
            <v>0</v>
          </cell>
          <cell r="O1178">
            <v>0</v>
          </cell>
          <cell r="P1178">
            <v>0</v>
          </cell>
          <cell r="Q1178">
            <v>1135</v>
          </cell>
          <cell r="R1178">
            <v>0</v>
          </cell>
          <cell r="S1178">
            <v>0</v>
          </cell>
          <cell r="T1178">
            <v>0</v>
          </cell>
          <cell r="U1178" t="str">
            <v>Masinad ja seadmed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</row>
        <row r="1179">
          <cell r="M1179">
            <v>0</v>
          </cell>
          <cell r="O1179">
            <v>0</v>
          </cell>
          <cell r="P1179">
            <v>0</v>
          </cell>
          <cell r="Q1179">
            <v>1135</v>
          </cell>
          <cell r="R1179">
            <v>0</v>
          </cell>
          <cell r="S1179">
            <v>0</v>
          </cell>
          <cell r="T1179">
            <v>0</v>
          </cell>
          <cell r="U1179" t="str">
            <v>Masinad ja seadmed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</row>
        <row r="1180">
          <cell r="M1180">
            <v>0</v>
          </cell>
          <cell r="O1180">
            <v>0</v>
          </cell>
          <cell r="P1180">
            <v>0</v>
          </cell>
          <cell r="Q1180">
            <v>1135</v>
          </cell>
          <cell r="R1180">
            <v>0</v>
          </cell>
          <cell r="S1180">
            <v>0</v>
          </cell>
          <cell r="T1180">
            <v>0</v>
          </cell>
          <cell r="U1180" t="str">
            <v>Masinad ja seadmed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</row>
        <row r="1181">
          <cell r="M1181">
            <v>11136</v>
          </cell>
          <cell r="N1181">
            <v>600000</v>
          </cell>
          <cell r="O1181">
            <v>15</v>
          </cell>
          <cell r="P1181">
            <v>2005</v>
          </cell>
          <cell r="Q1181">
            <v>1136</v>
          </cell>
          <cell r="R1181">
            <v>1136</v>
          </cell>
          <cell r="S1181">
            <v>11136</v>
          </cell>
          <cell r="T1181" t="str">
            <v>Masinad ja seadmed</v>
          </cell>
          <cell r="U1181" t="str">
            <v>Masinad ja seadmed</v>
          </cell>
          <cell r="W1181" t="str">
            <v>masinad ja seadmed</v>
          </cell>
          <cell r="X1181" t="str">
            <v>Masinad ja seadmed</v>
          </cell>
          <cell r="Y1181" t="str">
            <v>Masinad ja seadmed2005</v>
          </cell>
          <cell r="Z1181" t="str">
            <v>Vajangu : RVP, lühiaj osa</v>
          </cell>
        </row>
        <row r="1182">
          <cell r="M1182">
            <v>11137</v>
          </cell>
          <cell r="N1182">
            <v>600000</v>
          </cell>
          <cell r="O1182">
            <v>40</v>
          </cell>
          <cell r="P1182">
            <v>2005</v>
          </cell>
          <cell r="Q1182">
            <v>1137</v>
          </cell>
          <cell r="R1182">
            <v>1137</v>
          </cell>
          <cell r="S1182">
            <v>11137</v>
          </cell>
          <cell r="T1182" t="str">
            <v>Ehitised</v>
          </cell>
          <cell r="U1182" t="str">
            <v>Ehitised</v>
          </cell>
          <cell r="W1182" t="str">
            <v>hooned</v>
          </cell>
          <cell r="X1182" t="str">
            <v>Hooned ja rajatised</v>
          </cell>
          <cell r="Y1182" t="str">
            <v>Ehitised2005</v>
          </cell>
          <cell r="Z1182" t="str">
            <v>Vajangu : RVP, pikaaj osa</v>
          </cell>
        </row>
        <row r="1183">
          <cell r="M1183">
            <v>11138</v>
          </cell>
          <cell r="N1183">
            <v>300000</v>
          </cell>
          <cell r="O1183">
            <v>15</v>
          </cell>
          <cell r="P1183">
            <v>2005</v>
          </cell>
          <cell r="Q1183">
            <v>1138</v>
          </cell>
          <cell r="R1183">
            <v>1138</v>
          </cell>
          <cell r="S1183">
            <v>11138</v>
          </cell>
          <cell r="T1183" t="str">
            <v>Masinad ja seadmed</v>
          </cell>
          <cell r="U1183" t="str">
            <v>Masinad ja seadmed</v>
          </cell>
          <cell r="W1183" t="str">
            <v>masinad ja seadmed</v>
          </cell>
          <cell r="X1183" t="str">
            <v>Masinad ja seadmed</v>
          </cell>
          <cell r="Y1183" t="str">
            <v>Masinad ja seadmed2005</v>
          </cell>
          <cell r="Z1183" t="str">
            <v>Vajangu : kanali-pumplad</v>
          </cell>
        </row>
        <row r="1184">
          <cell r="M1184">
            <v>0</v>
          </cell>
          <cell r="O1184">
            <v>0</v>
          </cell>
          <cell r="P1184">
            <v>0</v>
          </cell>
          <cell r="Q1184">
            <v>1138</v>
          </cell>
          <cell r="R1184">
            <v>0</v>
          </cell>
          <cell r="S1184">
            <v>0</v>
          </cell>
          <cell r="T1184">
            <v>0</v>
          </cell>
          <cell r="U1184" t="str">
            <v>Rajatised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</row>
        <row r="1185">
          <cell r="M1185">
            <v>0</v>
          </cell>
          <cell r="O1185">
            <v>0</v>
          </cell>
          <cell r="P1185">
            <v>0</v>
          </cell>
          <cell r="Q1185">
            <v>1138</v>
          </cell>
          <cell r="R1185">
            <v>0</v>
          </cell>
          <cell r="S1185">
            <v>0</v>
          </cell>
          <cell r="T1185">
            <v>0</v>
          </cell>
          <cell r="U1185" t="str">
            <v>Masinad ja seadmed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</row>
        <row r="1186">
          <cell r="M1186">
            <v>0</v>
          </cell>
          <cell r="O1186">
            <v>0</v>
          </cell>
          <cell r="P1186">
            <v>0</v>
          </cell>
          <cell r="Q1186">
            <v>1138</v>
          </cell>
          <cell r="R1186">
            <v>0</v>
          </cell>
          <cell r="S1186">
            <v>0</v>
          </cell>
          <cell r="T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</row>
        <row r="1187">
          <cell r="M1187">
            <v>0</v>
          </cell>
          <cell r="O1187">
            <v>0</v>
          </cell>
          <cell r="P1187">
            <v>0</v>
          </cell>
          <cell r="Q1187">
            <v>1138</v>
          </cell>
          <cell r="R1187">
            <v>0</v>
          </cell>
          <cell r="S1187">
            <v>0</v>
          </cell>
          <cell r="T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</row>
        <row r="1188">
          <cell r="M1188">
            <v>0</v>
          </cell>
          <cell r="O1188">
            <v>0</v>
          </cell>
          <cell r="P1188">
            <v>0</v>
          </cell>
          <cell r="Q1188">
            <v>1138</v>
          </cell>
          <cell r="R1188">
            <v>0</v>
          </cell>
          <cell r="S1188">
            <v>0</v>
          </cell>
          <cell r="T1188">
            <v>0</v>
          </cell>
          <cell r="U1188" t="str">
            <v>Rajatised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</row>
        <row r="1189">
          <cell r="M1189">
            <v>0</v>
          </cell>
          <cell r="O1189">
            <v>0</v>
          </cell>
          <cell r="P1189">
            <v>0</v>
          </cell>
          <cell r="Q1189">
            <v>1138</v>
          </cell>
          <cell r="R1189">
            <v>0</v>
          </cell>
          <cell r="S1189">
            <v>0</v>
          </cell>
          <cell r="T1189">
            <v>0</v>
          </cell>
          <cell r="U1189" t="str">
            <v>Rajatised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</row>
        <row r="1190">
          <cell r="M1190">
            <v>11139</v>
          </cell>
          <cell r="N1190">
            <v>60000</v>
          </cell>
          <cell r="O1190">
            <v>15</v>
          </cell>
          <cell r="P1190">
            <v>1990</v>
          </cell>
          <cell r="Q1190">
            <v>1139</v>
          </cell>
          <cell r="R1190">
            <v>1139</v>
          </cell>
          <cell r="S1190">
            <v>11139</v>
          </cell>
          <cell r="T1190" t="str">
            <v>Masinad ja seadmed</v>
          </cell>
          <cell r="U1190" t="str">
            <v>Masinad ja seadmed</v>
          </cell>
          <cell r="W1190" t="str">
            <v>masinad ja seadmed</v>
          </cell>
          <cell r="X1190" t="str">
            <v>Masinad ja seadmed</v>
          </cell>
          <cell r="Y1190" t="str">
            <v>Masinad ja seadmed1990</v>
          </cell>
          <cell r="Z1190" t="str">
            <v>Kursi : puurkaev-pumplad</v>
          </cell>
        </row>
        <row r="1191">
          <cell r="M1191">
            <v>0</v>
          </cell>
          <cell r="O1191">
            <v>0</v>
          </cell>
          <cell r="P1191">
            <v>0</v>
          </cell>
          <cell r="Q1191">
            <v>1139</v>
          </cell>
          <cell r="R1191">
            <v>0</v>
          </cell>
          <cell r="S1191">
            <v>0</v>
          </cell>
          <cell r="T1191">
            <v>0</v>
          </cell>
          <cell r="U1191" t="str">
            <v>Masinad ja seadmed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</row>
        <row r="1192">
          <cell r="M1192">
            <v>0</v>
          </cell>
          <cell r="O1192">
            <v>0</v>
          </cell>
          <cell r="P1192">
            <v>0</v>
          </cell>
          <cell r="Q1192">
            <v>1139</v>
          </cell>
          <cell r="R1192">
            <v>0</v>
          </cell>
          <cell r="S1192">
            <v>0</v>
          </cell>
          <cell r="T1192">
            <v>0</v>
          </cell>
          <cell r="U1192" t="str">
            <v>Masinad ja seadmed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</row>
        <row r="1193">
          <cell r="M1193">
            <v>0</v>
          </cell>
          <cell r="O1193">
            <v>0</v>
          </cell>
          <cell r="P1193">
            <v>0</v>
          </cell>
          <cell r="Q1193">
            <v>1139</v>
          </cell>
          <cell r="R1193">
            <v>0</v>
          </cell>
          <cell r="S1193">
            <v>0</v>
          </cell>
          <cell r="T1193">
            <v>0</v>
          </cell>
          <cell r="U1193" t="str">
            <v>Masinad ja seadmed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</row>
        <row r="1194">
          <cell r="M1194">
            <v>0</v>
          </cell>
          <cell r="O1194">
            <v>0</v>
          </cell>
          <cell r="P1194">
            <v>0</v>
          </cell>
          <cell r="Q1194">
            <v>1139</v>
          </cell>
          <cell r="R1194">
            <v>0</v>
          </cell>
          <cell r="S1194">
            <v>0</v>
          </cell>
          <cell r="T1194">
            <v>0</v>
          </cell>
          <cell r="U1194" t="str">
            <v>Ehitised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</row>
        <row r="1195">
          <cell r="M1195">
            <v>0</v>
          </cell>
          <cell r="O1195">
            <v>0</v>
          </cell>
          <cell r="P1195">
            <v>0</v>
          </cell>
          <cell r="Q1195">
            <v>1139</v>
          </cell>
          <cell r="R1195">
            <v>0</v>
          </cell>
          <cell r="S1195">
            <v>0</v>
          </cell>
          <cell r="T1195">
            <v>0</v>
          </cell>
          <cell r="U1195" t="str">
            <v>Masinad ja seadmed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</row>
        <row r="1196">
          <cell r="M1196">
            <v>0</v>
          </cell>
          <cell r="O1196">
            <v>0</v>
          </cell>
          <cell r="P1196">
            <v>0</v>
          </cell>
          <cell r="Q1196">
            <v>1139</v>
          </cell>
          <cell r="R1196">
            <v>0</v>
          </cell>
          <cell r="S1196">
            <v>0</v>
          </cell>
          <cell r="T1196">
            <v>0</v>
          </cell>
          <cell r="U1196" t="str">
            <v>Rajatised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</row>
        <row r="1197">
          <cell r="M1197">
            <v>0</v>
          </cell>
          <cell r="O1197">
            <v>0</v>
          </cell>
          <cell r="P1197">
            <v>0</v>
          </cell>
          <cell r="Q1197">
            <v>1139</v>
          </cell>
          <cell r="R1197">
            <v>0</v>
          </cell>
          <cell r="S1197">
            <v>0</v>
          </cell>
          <cell r="T1197">
            <v>0</v>
          </cell>
          <cell r="U1197" t="str">
            <v>Masinad ja seadmed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</row>
        <row r="1198">
          <cell r="M1198">
            <v>0</v>
          </cell>
          <cell r="O1198">
            <v>0</v>
          </cell>
          <cell r="P1198">
            <v>0</v>
          </cell>
          <cell r="Q1198">
            <v>1139</v>
          </cell>
          <cell r="R1198">
            <v>0</v>
          </cell>
          <cell r="S1198">
            <v>0</v>
          </cell>
          <cell r="T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</row>
        <row r="1199">
          <cell r="M1199">
            <v>0</v>
          </cell>
          <cell r="O1199">
            <v>0</v>
          </cell>
          <cell r="P1199">
            <v>0</v>
          </cell>
          <cell r="Q1199">
            <v>1139</v>
          </cell>
          <cell r="R1199">
            <v>0</v>
          </cell>
          <cell r="S1199">
            <v>0</v>
          </cell>
          <cell r="T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</row>
        <row r="1200">
          <cell r="M1200">
            <v>0</v>
          </cell>
          <cell r="O1200">
            <v>0</v>
          </cell>
          <cell r="P1200">
            <v>0</v>
          </cell>
          <cell r="Q1200">
            <v>1139</v>
          </cell>
          <cell r="R1200">
            <v>0</v>
          </cell>
          <cell r="S1200">
            <v>0</v>
          </cell>
          <cell r="T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</row>
        <row r="1201">
          <cell r="M1201">
            <v>0</v>
          </cell>
          <cell r="O1201">
            <v>0</v>
          </cell>
          <cell r="P1201">
            <v>0</v>
          </cell>
          <cell r="Q1201">
            <v>1139</v>
          </cell>
          <cell r="R1201">
            <v>0</v>
          </cell>
          <cell r="S1201">
            <v>0</v>
          </cell>
          <cell r="T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</row>
        <row r="1202">
          <cell r="M1202">
            <v>11140</v>
          </cell>
          <cell r="N1202">
            <v>38906122.5</v>
          </cell>
          <cell r="O1202">
            <v>40</v>
          </cell>
          <cell r="P1202">
            <v>2003</v>
          </cell>
          <cell r="Q1202">
            <v>1140</v>
          </cell>
          <cell r="R1202">
            <v>1140</v>
          </cell>
          <cell r="S1202">
            <v>11140</v>
          </cell>
          <cell r="T1202" t="str">
            <v>Rajatised</v>
          </cell>
          <cell r="U1202" t="str">
            <v>Rajatised</v>
          </cell>
          <cell r="W1202" t="str">
            <v>rajatised</v>
          </cell>
          <cell r="X1202" t="str">
            <v>Hooned ja rajatised</v>
          </cell>
          <cell r="Y1202" t="str">
            <v>Rajatised2003</v>
          </cell>
          <cell r="Z1202" t="str">
            <v>Rakvere : veetorustik</v>
          </cell>
        </row>
        <row r="1203">
          <cell r="M1203">
            <v>11141</v>
          </cell>
          <cell r="N1203">
            <v>40176526.5</v>
          </cell>
          <cell r="O1203">
            <v>40</v>
          </cell>
          <cell r="P1203">
            <v>1998</v>
          </cell>
          <cell r="Q1203">
            <v>1141</v>
          </cell>
          <cell r="R1203">
            <v>1141</v>
          </cell>
          <cell r="S1203">
            <v>11141</v>
          </cell>
          <cell r="T1203" t="str">
            <v>Rajatised</v>
          </cell>
          <cell r="U1203" t="str">
            <v>Rajatised</v>
          </cell>
          <cell r="W1203" t="str">
            <v>rajatised</v>
          </cell>
          <cell r="X1203" t="str">
            <v>Hooned ja rajatised</v>
          </cell>
          <cell r="Y1203" t="str">
            <v>Rajatised1998</v>
          </cell>
          <cell r="Z1203" t="str">
            <v>Rakvere : veetorustik</v>
          </cell>
        </row>
        <row r="1204">
          <cell r="M1204">
            <v>11142</v>
          </cell>
          <cell r="N1204">
            <v>7146022.4999999991</v>
          </cell>
          <cell r="O1204">
            <v>40</v>
          </cell>
          <cell r="P1204">
            <v>1993</v>
          </cell>
          <cell r="Q1204">
            <v>1142</v>
          </cell>
          <cell r="R1204">
            <v>1142</v>
          </cell>
          <cell r="S1204">
            <v>11142</v>
          </cell>
          <cell r="T1204" t="str">
            <v>Rajatised</v>
          </cell>
          <cell r="U1204" t="str">
            <v>Rajatised</v>
          </cell>
          <cell r="W1204" t="str">
            <v>rajatised</v>
          </cell>
          <cell r="X1204" t="str">
            <v>Hooned ja rajatised</v>
          </cell>
          <cell r="Y1204" t="str">
            <v>Rajatised1993</v>
          </cell>
          <cell r="Z1204" t="str">
            <v>Rakvere : veetorustik</v>
          </cell>
        </row>
        <row r="1205">
          <cell r="M1205">
            <v>11143</v>
          </cell>
          <cell r="N1205">
            <v>12545239.5</v>
          </cell>
          <cell r="O1205">
            <v>40</v>
          </cell>
          <cell r="P1205">
            <v>1988</v>
          </cell>
          <cell r="Q1205">
            <v>1143</v>
          </cell>
          <cell r="R1205">
            <v>1143</v>
          </cell>
          <cell r="S1205">
            <v>11143</v>
          </cell>
          <cell r="T1205" t="str">
            <v>Rajatised</v>
          </cell>
          <cell r="U1205" t="str">
            <v>Rajatised</v>
          </cell>
          <cell r="W1205" t="str">
            <v>rajatised</v>
          </cell>
          <cell r="X1205" t="str">
            <v>Hooned ja rajatised</v>
          </cell>
          <cell r="Y1205" t="str">
            <v>Rajatised1988</v>
          </cell>
          <cell r="Z1205" t="str">
            <v>Rakvere : veetorustik</v>
          </cell>
        </row>
        <row r="1206">
          <cell r="M1206">
            <v>11144</v>
          </cell>
          <cell r="N1206">
            <v>11592436.5</v>
          </cell>
          <cell r="O1206">
            <v>40</v>
          </cell>
          <cell r="P1206">
            <v>1983</v>
          </cell>
          <cell r="Q1206">
            <v>1144</v>
          </cell>
          <cell r="R1206">
            <v>1144</v>
          </cell>
          <cell r="S1206">
            <v>11144</v>
          </cell>
          <cell r="T1206" t="str">
            <v>Rajatised</v>
          </cell>
          <cell r="U1206" t="str">
            <v>Rajatised</v>
          </cell>
          <cell r="W1206" t="str">
            <v>rajatised</v>
          </cell>
          <cell r="X1206" t="str">
            <v>Hooned ja rajatised</v>
          </cell>
          <cell r="Y1206" t="str">
            <v>Rajatised1983</v>
          </cell>
          <cell r="Z1206" t="str">
            <v>Rakvere : veetorustik</v>
          </cell>
        </row>
        <row r="1207">
          <cell r="M1207">
            <v>11145</v>
          </cell>
          <cell r="N1207">
            <v>13815643.5</v>
          </cell>
          <cell r="O1207">
            <v>40</v>
          </cell>
          <cell r="P1207">
            <v>1978</v>
          </cell>
          <cell r="Q1207">
            <v>1145</v>
          </cell>
          <cell r="R1207">
            <v>1145</v>
          </cell>
          <cell r="S1207">
            <v>11145</v>
          </cell>
          <cell r="T1207" t="str">
            <v>Rajatised</v>
          </cell>
          <cell r="U1207" t="str">
            <v>Rajatised</v>
          </cell>
          <cell r="W1207" t="str">
            <v>rajatised</v>
          </cell>
          <cell r="X1207" t="str">
            <v>Hooned ja rajatised</v>
          </cell>
          <cell r="Y1207" t="str">
            <v>Rajatised1978</v>
          </cell>
          <cell r="Z1207" t="str">
            <v>Rakvere : veetorustik</v>
          </cell>
        </row>
        <row r="1208">
          <cell r="M1208">
            <v>11146</v>
          </cell>
          <cell r="N1208">
            <v>0</v>
          </cell>
          <cell r="O1208">
            <v>40</v>
          </cell>
          <cell r="P1208">
            <v>1973</v>
          </cell>
          <cell r="Q1208">
            <v>1146</v>
          </cell>
          <cell r="R1208">
            <v>1146</v>
          </cell>
          <cell r="S1208">
            <v>11146</v>
          </cell>
          <cell r="T1208" t="str">
            <v>Rajatised</v>
          </cell>
          <cell r="U1208" t="str">
            <v>Rajatised</v>
          </cell>
          <cell r="W1208" t="str">
            <v>rajatised</v>
          </cell>
          <cell r="X1208" t="str">
            <v>Hooned ja rajatised</v>
          </cell>
          <cell r="Y1208" t="str">
            <v>Rajatised1973</v>
          </cell>
          <cell r="Z1208" t="str">
            <v>Rakvere : veetorustik</v>
          </cell>
        </row>
        <row r="1209">
          <cell r="M1209">
            <v>0</v>
          </cell>
          <cell r="O1209">
            <v>0</v>
          </cell>
          <cell r="P1209">
            <v>0</v>
          </cell>
          <cell r="Q1209">
            <v>1146</v>
          </cell>
          <cell r="R1209">
            <v>0</v>
          </cell>
          <cell r="S1209">
            <v>0</v>
          </cell>
          <cell r="T1209">
            <v>0</v>
          </cell>
          <cell r="U1209" t="str">
            <v>Rajatised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</row>
        <row r="1210">
          <cell r="M1210">
            <v>0</v>
          </cell>
          <cell r="O1210">
            <v>0</v>
          </cell>
          <cell r="P1210">
            <v>0</v>
          </cell>
          <cell r="Q1210">
            <v>1146</v>
          </cell>
          <cell r="R1210">
            <v>0</v>
          </cell>
          <cell r="S1210">
            <v>0</v>
          </cell>
          <cell r="T1210">
            <v>0</v>
          </cell>
          <cell r="U1210" t="str">
            <v>Rajatised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</row>
        <row r="1211">
          <cell r="M1211">
            <v>0</v>
          </cell>
          <cell r="O1211">
            <v>0</v>
          </cell>
          <cell r="P1211">
            <v>0</v>
          </cell>
          <cell r="Q1211">
            <v>1146</v>
          </cell>
          <cell r="R1211">
            <v>0</v>
          </cell>
          <cell r="S1211">
            <v>0</v>
          </cell>
          <cell r="T1211">
            <v>0</v>
          </cell>
          <cell r="U1211" t="str">
            <v>Rajatised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</row>
        <row r="1212">
          <cell r="M1212">
            <v>11147</v>
          </cell>
          <cell r="N1212">
            <v>41962502.399999999</v>
          </cell>
          <cell r="O1212">
            <v>40</v>
          </cell>
          <cell r="P1212">
            <v>2003</v>
          </cell>
          <cell r="Q1212">
            <v>1147</v>
          </cell>
          <cell r="R1212">
            <v>1147</v>
          </cell>
          <cell r="S1212">
            <v>11147</v>
          </cell>
          <cell r="T1212" t="str">
            <v>Rajatised</v>
          </cell>
          <cell r="U1212" t="str">
            <v>Rajatised</v>
          </cell>
          <cell r="W1212" t="str">
            <v>rajatised</v>
          </cell>
          <cell r="X1212" t="str">
            <v>Hooned ja rajatised</v>
          </cell>
          <cell r="Y1212" t="str">
            <v>Rajatised2003</v>
          </cell>
          <cell r="Z1212" t="str">
            <v>Rakvere : kanalitorustik</v>
          </cell>
        </row>
        <row r="1213">
          <cell r="M1213">
            <v>11148</v>
          </cell>
          <cell r="N1213">
            <v>34106508.799999997</v>
          </cell>
          <cell r="O1213">
            <v>40</v>
          </cell>
          <cell r="P1213">
            <v>1998</v>
          </cell>
          <cell r="Q1213">
            <v>1148</v>
          </cell>
          <cell r="R1213">
            <v>1148</v>
          </cell>
          <cell r="S1213">
            <v>11148</v>
          </cell>
          <cell r="T1213" t="str">
            <v>Rajatised</v>
          </cell>
          <cell r="U1213" t="str">
            <v>Rajatised</v>
          </cell>
          <cell r="W1213" t="str">
            <v>rajatised</v>
          </cell>
          <cell r="X1213" t="str">
            <v>Hooned ja rajatised</v>
          </cell>
          <cell r="Y1213" t="str">
            <v>Rajatised1998</v>
          </cell>
          <cell r="Z1213" t="str">
            <v>Rakvere : kanalitorustik</v>
          </cell>
        </row>
        <row r="1214">
          <cell r="M1214">
            <v>11149</v>
          </cell>
          <cell r="N1214">
            <v>7281164.7999999989</v>
          </cell>
          <cell r="O1214">
            <v>40</v>
          </cell>
          <cell r="P1214">
            <v>1993</v>
          </cell>
          <cell r="Q1214">
            <v>1149</v>
          </cell>
          <cell r="R1214">
            <v>1149</v>
          </cell>
          <cell r="S1214">
            <v>11149</v>
          </cell>
          <cell r="T1214" t="str">
            <v>Rajatised</v>
          </cell>
          <cell r="U1214" t="str">
            <v>Rajatised</v>
          </cell>
          <cell r="W1214" t="str">
            <v>rajatised</v>
          </cell>
          <cell r="X1214" t="str">
            <v>Hooned ja rajatised</v>
          </cell>
          <cell r="Y1214" t="str">
            <v>Rajatised1993</v>
          </cell>
          <cell r="Z1214" t="str">
            <v>Rakvere : kanalitorustik</v>
          </cell>
        </row>
        <row r="1215">
          <cell r="M1215">
            <v>11150</v>
          </cell>
          <cell r="N1215">
            <v>15903596.800000003</v>
          </cell>
          <cell r="O1215">
            <v>40</v>
          </cell>
          <cell r="P1215">
            <v>1988</v>
          </cell>
          <cell r="Q1215">
            <v>1150</v>
          </cell>
          <cell r="R1215">
            <v>1150</v>
          </cell>
          <cell r="S1215">
            <v>11150</v>
          </cell>
          <cell r="T1215" t="str">
            <v>Rajatised</v>
          </cell>
          <cell r="U1215" t="str">
            <v>Rajatised</v>
          </cell>
          <cell r="W1215" t="str">
            <v>rajatised</v>
          </cell>
          <cell r="X1215" t="str">
            <v>Hooned ja rajatised</v>
          </cell>
          <cell r="Y1215" t="str">
            <v>Rajatised1988</v>
          </cell>
          <cell r="Z1215" t="str">
            <v>Rakvere : kanalitorustik</v>
          </cell>
        </row>
        <row r="1216">
          <cell r="M1216">
            <v>11151</v>
          </cell>
          <cell r="N1216">
            <v>25100857.600000001</v>
          </cell>
          <cell r="O1216">
            <v>40</v>
          </cell>
          <cell r="P1216">
            <v>1991</v>
          </cell>
          <cell r="Q1216">
            <v>1151</v>
          </cell>
          <cell r="R1216">
            <v>1151</v>
          </cell>
          <cell r="S1216">
            <v>11151</v>
          </cell>
          <cell r="T1216" t="str">
            <v>Rajatised</v>
          </cell>
          <cell r="U1216" t="str">
            <v>Rajatised</v>
          </cell>
          <cell r="W1216" t="str">
            <v>rajatised</v>
          </cell>
          <cell r="X1216" t="str">
            <v>Hooned ja rajatised</v>
          </cell>
          <cell r="Y1216" t="str">
            <v>Rajatised1991</v>
          </cell>
          <cell r="Z1216" t="str">
            <v>Rakvere : kanalitorustik</v>
          </cell>
        </row>
        <row r="1217">
          <cell r="M1217">
            <v>11152</v>
          </cell>
          <cell r="N1217">
            <v>17436473.600000001</v>
          </cell>
          <cell r="O1217">
            <v>40</v>
          </cell>
          <cell r="P1217">
            <v>1978</v>
          </cell>
          <cell r="Q1217">
            <v>1152</v>
          </cell>
          <cell r="R1217">
            <v>1152</v>
          </cell>
          <cell r="S1217">
            <v>11152</v>
          </cell>
          <cell r="T1217" t="str">
            <v>Rajatised</v>
          </cell>
          <cell r="U1217" t="str">
            <v>Rajatised</v>
          </cell>
          <cell r="W1217" t="str">
            <v>rajatised</v>
          </cell>
          <cell r="X1217" t="str">
            <v>Hooned ja rajatised</v>
          </cell>
          <cell r="Y1217" t="str">
            <v>Rajatised1978</v>
          </cell>
          <cell r="Z1217" t="str">
            <v>Rakvere : kanalitorustik</v>
          </cell>
        </row>
        <row r="1218">
          <cell r="M1218">
            <v>11153</v>
          </cell>
          <cell r="N1218">
            <v>49818496</v>
          </cell>
          <cell r="O1218">
            <v>40</v>
          </cell>
          <cell r="P1218">
            <v>1995</v>
          </cell>
          <cell r="Q1218">
            <v>1153</v>
          </cell>
          <cell r="R1218">
            <v>1153</v>
          </cell>
          <cell r="S1218">
            <v>11153</v>
          </cell>
          <cell r="T1218" t="str">
            <v>Rajatised</v>
          </cell>
          <cell r="U1218" t="str">
            <v>Rajatised</v>
          </cell>
          <cell r="W1218" t="str">
            <v>rajatised</v>
          </cell>
          <cell r="X1218" t="str">
            <v>Hooned ja rajatised</v>
          </cell>
          <cell r="Y1218" t="str">
            <v>Rajatised1995</v>
          </cell>
          <cell r="Z1218" t="str">
            <v>Rakvere : kanalitorustik</v>
          </cell>
        </row>
        <row r="1219">
          <cell r="M1219">
            <v>0</v>
          </cell>
          <cell r="O1219">
            <v>0</v>
          </cell>
          <cell r="P1219">
            <v>0</v>
          </cell>
          <cell r="Q1219">
            <v>1153</v>
          </cell>
          <cell r="R1219">
            <v>0</v>
          </cell>
          <cell r="S1219">
            <v>0</v>
          </cell>
          <cell r="T1219">
            <v>0</v>
          </cell>
          <cell r="U1219" t="str">
            <v>Rajatised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</row>
        <row r="1220">
          <cell r="M1220">
            <v>0</v>
          </cell>
          <cell r="O1220">
            <v>0</v>
          </cell>
          <cell r="P1220">
            <v>0</v>
          </cell>
          <cell r="Q1220">
            <v>1153</v>
          </cell>
          <cell r="R1220">
            <v>0</v>
          </cell>
          <cell r="S1220">
            <v>0</v>
          </cell>
          <cell r="T1220">
            <v>0</v>
          </cell>
          <cell r="U1220" t="str">
            <v>Rajatised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</row>
        <row r="1221">
          <cell r="M1221">
            <v>0</v>
          </cell>
          <cell r="O1221">
            <v>0</v>
          </cell>
          <cell r="P1221">
            <v>0</v>
          </cell>
          <cell r="Q1221">
            <v>1153</v>
          </cell>
          <cell r="R1221">
            <v>0</v>
          </cell>
          <cell r="S1221">
            <v>0</v>
          </cell>
          <cell r="T1221">
            <v>0</v>
          </cell>
          <cell r="U1221" t="str">
            <v>Rajatised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</row>
        <row r="1222">
          <cell r="M1222">
            <v>11154</v>
          </cell>
          <cell r="N1222">
            <v>180000</v>
          </cell>
          <cell r="O1222">
            <v>15</v>
          </cell>
          <cell r="P1222">
            <v>2005</v>
          </cell>
          <cell r="Q1222">
            <v>1154</v>
          </cell>
          <cell r="R1222">
            <v>1154</v>
          </cell>
          <cell r="S1222">
            <v>11154</v>
          </cell>
          <cell r="T1222" t="str">
            <v>Masinad ja seadmed</v>
          </cell>
          <cell r="U1222" t="str">
            <v>Masinad ja seadmed</v>
          </cell>
          <cell r="W1222" t="str">
            <v>masinad ja seadmed</v>
          </cell>
          <cell r="X1222" t="str">
            <v>Masinad ja seadmed</v>
          </cell>
          <cell r="Y1222" t="str">
            <v>Masinad ja seadmed2005</v>
          </cell>
          <cell r="Z1222" t="str">
            <v>Rakvere : puurkaev-pumplad</v>
          </cell>
        </row>
        <row r="1223">
          <cell r="M1223">
            <v>11155</v>
          </cell>
          <cell r="N1223">
            <v>180000</v>
          </cell>
          <cell r="O1223">
            <v>15</v>
          </cell>
          <cell r="P1223">
            <v>2000</v>
          </cell>
          <cell r="Q1223">
            <v>1155</v>
          </cell>
          <cell r="R1223">
            <v>1155</v>
          </cell>
          <cell r="S1223">
            <v>11155</v>
          </cell>
          <cell r="T1223" t="str">
            <v>Masinad ja seadmed</v>
          </cell>
          <cell r="U1223" t="str">
            <v>Masinad ja seadmed</v>
          </cell>
          <cell r="W1223" t="str">
            <v>masinad ja seadmed</v>
          </cell>
          <cell r="X1223" t="str">
            <v>Masinad ja seadmed</v>
          </cell>
          <cell r="Y1223" t="str">
            <v>Masinad ja seadmed2000</v>
          </cell>
          <cell r="Z1223" t="str">
            <v>Rakvere : puurkaev-pumplad</v>
          </cell>
        </row>
        <row r="1224">
          <cell r="M1224">
            <v>11156</v>
          </cell>
          <cell r="N1224">
            <v>180000</v>
          </cell>
          <cell r="O1224">
            <v>15</v>
          </cell>
          <cell r="P1224">
            <v>1995</v>
          </cell>
          <cell r="Q1224">
            <v>1156</v>
          </cell>
          <cell r="R1224">
            <v>1156</v>
          </cell>
          <cell r="S1224">
            <v>11156</v>
          </cell>
          <cell r="T1224" t="str">
            <v>Masinad ja seadmed</v>
          </cell>
          <cell r="U1224" t="str">
            <v>Masinad ja seadmed</v>
          </cell>
          <cell r="W1224" t="str">
            <v>masinad ja seadmed</v>
          </cell>
          <cell r="X1224" t="str">
            <v>Masinad ja seadmed</v>
          </cell>
          <cell r="Y1224" t="str">
            <v>Masinad ja seadmed1995</v>
          </cell>
          <cell r="Z1224" t="str">
            <v>Rakvere : puurkaev-pumplad</v>
          </cell>
        </row>
        <row r="1225">
          <cell r="M1225">
            <v>0</v>
          </cell>
          <cell r="O1225">
            <v>0</v>
          </cell>
          <cell r="P1225">
            <v>0</v>
          </cell>
          <cell r="Q1225">
            <v>1156</v>
          </cell>
          <cell r="R1225">
            <v>0</v>
          </cell>
          <cell r="S1225">
            <v>0</v>
          </cell>
          <cell r="T1225">
            <v>0</v>
          </cell>
          <cell r="U1225" t="str">
            <v>Masinad ja seadmed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</row>
        <row r="1226">
          <cell r="M1226">
            <v>0</v>
          </cell>
          <cell r="O1226">
            <v>0</v>
          </cell>
          <cell r="P1226">
            <v>0</v>
          </cell>
          <cell r="Q1226">
            <v>1156</v>
          </cell>
          <cell r="R1226">
            <v>0</v>
          </cell>
          <cell r="S1226">
            <v>0</v>
          </cell>
          <cell r="T1226">
            <v>0</v>
          </cell>
          <cell r="U1226" t="str">
            <v>Masinad ja seadmed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</row>
        <row r="1227">
          <cell r="M1227">
            <v>0</v>
          </cell>
          <cell r="O1227">
            <v>0</v>
          </cell>
          <cell r="P1227">
            <v>0</v>
          </cell>
          <cell r="Q1227">
            <v>1156</v>
          </cell>
          <cell r="R1227">
            <v>0</v>
          </cell>
          <cell r="S1227">
            <v>0</v>
          </cell>
          <cell r="T1227">
            <v>0</v>
          </cell>
          <cell r="U1227" t="str">
            <v>Masinad ja seadmed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</row>
        <row r="1228">
          <cell r="M1228">
            <v>0</v>
          </cell>
          <cell r="O1228">
            <v>0</v>
          </cell>
          <cell r="P1228">
            <v>0</v>
          </cell>
          <cell r="Q1228">
            <v>1156</v>
          </cell>
          <cell r="R1228">
            <v>0</v>
          </cell>
          <cell r="S1228">
            <v>0</v>
          </cell>
          <cell r="T1228">
            <v>0</v>
          </cell>
          <cell r="U1228" t="str">
            <v>Masinad ja seadmed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</row>
        <row r="1229">
          <cell r="M1229">
            <v>0</v>
          </cell>
          <cell r="O1229">
            <v>0</v>
          </cell>
          <cell r="P1229">
            <v>0</v>
          </cell>
          <cell r="Q1229">
            <v>1156</v>
          </cell>
          <cell r="R1229">
            <v>0</v>
          </cell>
          <cell r="S1229">
            <v>0</v>
          </cell>
          <cell r="T1229">
            <v>0</v>
          </cell>
          <cell r="U1229" t="str">
            <v>Masinad ja seadmed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</row>
        <row r="1230">
          <cell r="M1230">
            <v>0</v>
          </cell>
          <cell r="O1230">
            <v>0</v>
          </cell>
          <cell r="P1230">
            <v>0</v>
          </cell>
          <cell r="Q1230">
            <v>1156</v>
          </cell>
          <cell r="R1230">
            <v>0</v>
          </cell>
          <cell r="S1230">
            <v>0</v>
          </cell>
          <cell r="T1230">
            <v>0</v>
          </cell>
          <cell r="U1230" t="str">
            <v>Masinad ja seadmed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</row>
        <row r="1231">
          <cell r="M1231">
            <v>11157</v>
          </cell>
          <cell r="N1231">
            <v>2000000</v>
          </cell>
          <cell r="O1231">
            <v>15</v>
          </cell>
          <cell r="P1231">
            <v>2005</v>
          </cell>
          <cell r="Q1231">
            <v>1157</v>
          </cell>
          <cell r="R1231">
            <v>1157</v>
          </cell>
          <cell r="S1231">
            <v>11157</v>
          </cell>
          <cell r="T1231" t="str">
            <v>Masinad ja seadmed</v>
          </cell>
          <cell r="U1231" t="str">
            <v>Masinad ja seadmed</v>
          </cell>
          <cell r="W1231" t="str">
            <v>masinad ja seadmed</v>
          </cell>
          <cell r="X1231" t="str">
            <v>Masinad ja seadmed</v>
          </cell>
          <cell r="Y1231" t="str">
            <v>Masinad ja seadmed2005</v>
          </cell>
          <cell r="Z1231" t="str">
            <v>Rakvere : RVP, lühiaj osa</v>
          </cell>
        </row>
        <row r="1232">
          <cell r="M1232">
            <v>11158</v>
          </cell>
          <cell r="N1232">
            <v>2000000</v>
          </cell>
          <cell r="O1232">
            <v>15</v>
          </cell>
          <cell r="P1232">
            <v>2000</v>
          </cell>
          <cell r="Q1232">
            <v>1158</v>
          </cell>
          <cell r="R1232">
            <v>1158</v>
          </cell>
          <cell r="S1232">
            <v>11158</v>
          </cell>
          <cell r="T1232" t="str">
            <v>Masinad ja seadmed</v>
          </cell>
          <cell r="U1232" t="str">
            <v>Masinad ja seadmed</v>
          </cell>
          <cell r="W1232" t="str">
            <v>masinad ja seadmed</v>
          </cell>
          <cell r="X1232" t="str">
            <v>Masinad ja seadmed</v>
          </cell>
          <cell r="Y1232" t="str">
            <v>Masinad ja seadmed2000</v>
          </cell>
          <cell r="Z1232" t="str">
            <v>Rakvere : RVP, lühiaj osa</v>
          </cell>
        </row>
        <row r="1233">
          <cell r="M1233">
            <v>0</v>
          </cell>
          <cell r="O1233">
            <v>0</v>
          </cell>
          <cell r="P1233">
            <v>0</v>
          </cell>
          <cell r="Q1233">
            <v>1158</v>
          </cell>
          <cell r="R1233">
            <v>0</v>
          </cell>
          <cell r="S1233">
            <v>0</v>
          </cell>
          <cell r="T1233">
            <v>0</v>
          </cell>
          <cell r="U1233" t="str">
            <v>Ehitised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</row>
        <row r="1234">
          <cell r="M1234">
            <v>0</v>
          </cell>
          <cell r="O1234">
            <v>0</v>
          </cell>
          <cell r="P1234">
            <v>0</v>
          </cell>
          <cell r="Q1234">
            <v>1158</v>
          </cell>
          <cell r="R1234">
            <v>0</v>
          </cell>
          <cell r="S1234">
            <v>0</v>
          </cell>
          <cell r="T1234">
            <v>0</v>
          </cell>
          <cell r="U1234" t="str">
            <v>Ehitised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</row>
        <row r="1235">
          <cell r="M1235">
            <v>11159</v>
          </cell>
          <cell r="N1235">
            <v>600000</v>
          </cell>
          <cell r="O1235">
            <v>15</v>
          </cell>
          <cell r="P1235">
            <v>2005</v>
          </cell>
          <cell r="Q1235">
            <v>1159</v>
          </cell>
          <cell r="R1235">
            <v>1159</v>
          </cell>
          <cell r="S1235">
            <v>11159</v>
          </cell>
          <cell r="T1235" t="str">
            <v>Masinad ja seadmed</v>
          </cell>
          <cell r="U1235" t="str">
            <v>Masinad ja seadmed</v>
          </cell>
          <cell r="W1235" t="str">
            <v>masinad ja seadmed</v>
          </cell>
          <cell r="X1235" t="str">
            <v>Masinad ja seadmed</v>
          </cell>
          <cell r="Y1235" t="str">
            <v>Masinad ja seadmed2005</v>
          </cell>
          <cell r="Z1235" t="str">
            <v>Rakvere : kanali-pumplad</v>
          </cell>
        </row>
        <row r="1236">
          <cell r="M1236">
            <v>11160</v>
          </cell>
          <cell r="N1236">
            <v>600000</v>
          </cell>
          <cell r="O1236">
            <v>15</v>
          </cell>
          <cell r="P1236">
            <v>2000</v>
          </cell>
          <cell r="Q1236">
            <v>1160</v>
          </cell>
          <cell r="R1236">
            <v>1160</v>
          </cell>
          <cell r="S1236">
            <v>11160</v>
          </cell>
          <cell r="T1236" t="str">
            <v>Masinad ja seadmed</v>
          </cell>
          <cell r="U1236" t="str">
            <v>Masinad ja seadmed</v>
          </cell>
          <cell r="W1236" t="str">
            <v>masinad ja seadmed</v>
          </cell>
          <cell r="X1236" t="str">
            <v>Masinad ja seadmed</v>
          </cell>
          <cell r="Y1236" t="str">
            <v>Masinad ja seadmed2000</v>
          </cell>
          <cell r="Z1236" t="str">
            <v>Rakvere : kanali-pumplad</v>
          </cell>
        </row>
        <row r="1237">
          <cell r="M1237">
            <v>11161</v>
          </cell>
          <cell r="N1237">
            <v>600000</v>
          </cell>
          <cell r="O1237">
            <v>15</v>
          </cell>
          <cell r="P1237">
            <v>1995</v>
          </cell>
          <cell r="Q1237">
            <v>1161</v>
          </cell>
          <cell r="R1237">
            <v>1161</v>
          </cell>
          <cell r="S1237">
            <v>11161</v>
          </cell>
          <cell r="T1237" t="str">
            <v>Masinad ja seadmed</v>
          </cell>
          <cell r="U1237" t="str">
            <v>Masinad ja seadmed</v>
          </cell>
          <cell r="W1237" t="str">
            <v>masinad ja seadmed</v>
          </cell>
          <cell r="X1237" t="str">
            <v>Masinad ja seadmed</v>
          </cell>
          <cell r="Y1237" t="str">
            <v>Masinad ja seadmed1995</v>
          </cell>
          <cell r="Z1237" t="str">
            <v>Rakvere : kanali-pumplad</v>
          </cell>
        </row>
        <row r="1238">
          <cell r="M1238">
            <v>11162</v>
          </cell>
          <cell r="N1238">
            <v>600000</v>
          </cell>
          <cell r="O1238">
            <v>15</v>
          </cell>
          <cell r="P1238">
            <v>2007</v>
          </cell>
          <cell r="Q1238">
            <v>1162</v>
          </cell>
          <cell r="R1238">
            <v>1162</v>
          </cell>
          <cell r="S1238">
            <v>11162</v>
          </cell>
          <cell r="T1238" t="str">
            <v>Masinad ja seadmed</v>
          </cell>
          <cell r="U1238" t="str">
            <v>Masinad ja seadmed</v>
          </cell>
          <cell r="W1238" t="str">
            <v>masinad ja seadmed</v>
          </cell>
          <cell r="X1238" t="str">
            <v>Masinad ja seadmed</v>
          </cell>
          <cell r="Y1238" t="str">
            <v>Masinad ja seadmed2007</v>
          </cell>
          <cell r="Z1238" t="str">
            <v>Rakvere : kanali-pumplad</v>
          </cell>
        </row>
        <row r="1239">
          <cell r="M1239">
            <v>11163</v>
          </cell>
          <cell r="N1239">
            <v>7820000</v>
          </cell>
          <cell r="O1239">
            <v>40</v>
          </cell>
          <cell r="P1239">
            <v>1990</v>
          </cell>
          <cell r="Q1239">
            <v>1163</v>
          </cell>
          <cell r="R1239">
            <v>1163</v>
          </cell>
          <cell r="S1239">
            <v>11163</v>
          </cell>
          <cell r="T1239" t="str">
            <v>Rajatised</v>
          </cell>
          <cell r="U1239" t="str">
            <v>Rajatised</v>
          </cell>
          <cell r="W1239" t="str">
            <v>rajatised</v>
          </cell>
          <cell r="X1239" t="str">
            <v>Hooned ja rajatised</v>
          </cell>
          <cell r="Y1239" t="str">
            <v>Rajatised1990</v>
          </cell>
          <cell r="Z1239" t="str">
            <v>Rakvere : sadeveetorustikud</v>
          </cell>
        </row>
        <row r="1240">
          <cell r="M1240">
            <v>11164</v>
          </cell>
          <cell r="N1240">
            <v>7820000</v>
          </cell>
          <cell r="O1240">
            <v>40</v>
          </cell>
          <cell r="P1240">
            <v>2000</v>
          </cell>
          <cell r="Q1240">
            <v>1164</v>
          </cell>
          <cell r="R1240">
            <v>1164</v>
          </cell>
          <cell r="S1240">
            <v>11164</v>
          </cell>
          <cell r="T1240" t="str">
            <v>Rajatised</v>
          </cell>
          <cell r="U1240" t="str">
            <v>Rajatised</v>
          </cell>
          <cell r="W1240" t="str">
            <v>rajatised</v>
          </cell>
          <cell r="X1240" t="str">
            <v>Hooned ja rajatised</v>
          </cell>
          <cell r="Y1240" t="str">
            <v>Rajatised2000</v>
          </cell>
          <cell r="Z1240" t="str">
            <v>Rakvere : sadeveetorustikud</v>
          </cell>
        </row>
        <row r="1241">
          <cell r="M1241">
            <v>0</v>
          </cell>
          <cell r="O1241">
            <v>0</v>
          </cell>
          <cell r="P1241">
            <v>0</v>
          </cell>
          <cell r="Q1241">
            <v>1164</v>
          </cell>
          <cell r="R1241">
            <v>0</v>
          </cell>
          <cell r="S1241">
            <v>0</v>
          </cell>
          <cell r="T1241">
            <v>0</v>
          </cell>
          <cell r="U1241" t="str">
            <v>Masinad ja seadmed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</row>
        <row r="1242">
          <cell r="M1242">
            <v>0</v>
          </cell>
          <cell r="O1242">
            <v>0</v>
          </cell>
          <cell r="P1242">
            <v>0</v>
          </cell>
          <cell r="Q1242">
            <v>1164</v>
          </cell>
          <cell r="R1242">
            <v>0</v>
          </cell>
          <cell r="S1242">
            <v>0</v>
          </cell>
          <cell r="T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</row>
        <row r="1243">
          <cell r="M1243">
            <v>0</v>
          </cell>
          <cell r="O1243">
            <v>0</v>
          </cell>
          <cell r="P1243">
            <v>0</v>
          </cell>
          <cell r="Q1243">
            <v>1164</v>
          </cell>
          <cell r="R1243">
            <v>0</v>
          </cell>
          <cell r="S1243">
            <v>0</v>
          </cell>
          <cell r="T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</row>
        <row r="1244">
          <cell r="M1244">
            <v>0</v>
          </cell>
          <cell r="O1244">
            <v>0</v>
          </cell>
          <cell r="P1244">
            <v>0</v>
          </cell>
          <cell r="Q1244">
            <v>1164</v>
          </cell>
          <cell r="R1244">
            <v>0</v>
          </cell>
          <cell r="S1244">
            <v>0</v>
          </cell>
          <cell r="T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</row>
        <row r="1245">
          <cell r="M1245">
            <v>0</v>
          </cell>
          <cell r="O1245">
            <v>0</v>
          </cell>
          <cell r="P1245">
            <v>0</v>
          </cell>
          <cell r="Q1245">
            <v>1164</v>
          </cell>
          <cell r="R1245">
            <v>0</v>
          </cell>
          <cell r="S1245">
            <v>0</v>
          </cell>
          <cell r="T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</row>
        <row r="1246">
          <cell r="M1246">
            <v>0</v>
          </cell>
          <cell r="O1246">
            <v>0</v>
          </cell>
          <cell r="P1246">
            <v>0</v>
          </cell>
          <cell r="Q1246">
            <v>1164</v>
          </cell>
          <cell r="R1246">
            <v>0</v>
          </cell>
          <cell r="S1246">
            <v>0</v>
          </cell>
          <cell r="T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</row>
        <row r="1247">
          <cell r="M1247">
            <v>11165</v>
          </cell>
          <cell r="N1247">
            <v>693900</v>
          </cell>
          <cell r="O1247">
            <v>40</v>
          </cell>
          <cell r="P1247">
            <v>1990</v>
          </cell>
          <cell r="Q1247">
            <v>1165</v>
          </cell>
          <cell r="R1247">
            <v>1165</v>
          </cell>
          <cell r="S1247">
            <v>11165</v>
          </cell>
          <cell r="T1247" t="str">
            <v>Rajatised</v>
          </cell>
          <cell r="U1247" t="str">
            <v>Rajatised</v>
          </cell>
          <cell r="W1247" t="str">
            <v>rajatised</v>
          </cell>
          <cell r="X1247" t="str">
            <v>Hooned ja rajatised</v>
          </cell>
          <cell r="Y1247" t="str">
            <v>Rajatised1990</v>
          </cell>
          <cell r="Z1247" t="str">
            <v>Näpi : veetorustik</v>
          </cell>
        </row>
        <row r="1248">
          <cell r="M1248">
            <v>11166</v>
          </cell>
          <cell r="N1248">
            <v>4496800</v>
          </cell>
          <cell r="O1248">
            <v>40</v>
          </cell>
          <cell r="P1248">
            <v>1995</v>
          </cell>
          <cell r="Q1248">
            <v>1166</v>
          </cell>
          <cell r="R1248">
            <v>1166</v>
          </cell>
          <cell r="S1248">
            <v>11166</v>
          </cell>
          <cell r="T1248" t="str">
            <v>Rajatised</v>
          </cell>
          <cell r="U1248" t="str">
            <v>Rajatised</v>
          </cell>
          <cell r="W1248" t="str">
            <v>rajatised</v>
          </cell>
          <cell r="X1248" t="str">
            <v>Hooned ja rajatised</v>
          </cell>
          <cell r="Y1248" t="str">
            <v>Rajatised1995</v>
          </cell>
          <cell r="Z1248" t="str">
            <v>Näpi : kanalitorustik</v>
          </cell>
        </row>
        <row r="1249">
          <cell r="M1249">
            <v>0</v>
          </cell>
          <cell r="O1249">
            <v>0</v>
          </cell>
          <cell r="P1249">
            <v>0</v>
          </cell>
          <cell r="Q1249">
            <v>1166</v>
          </cell>
          <cell r="R1249">
            <v>0</v>
          </cell>
          <cell r="S1249">
            <v>0</v>
          </cell>
          <cell r="T1249">
            <v>0</v>
          </cell>
          <cell r="U1249" t="str">
            <v>Masinad ja seadmed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</row>
        <row r="1250">
          <cell r="M1250">
            <v>0</v>
          </cell>
          <cell r="O1250">
            <v>0</v>
          </cell>
          <cell r="P1250">
            <v>0</v>
          </cell>
          <cell r="Q1250">
            <v>1166</v>
          </cell>
          <cell r="R1250">
            <v>0</v>
          </cell>
          <cell r="S1250">
            <v>0</v>
          </cell>
          <cell r="T1250">
            <v>0</v>
          </cell>
          <cell r="U1250" t="str">
            <v>Masinad ja seadmed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</row>
        <row r="1251">
          <cell r="M1251">
            <v>0</v>
          </cell>
          <cell r="O1251">
            <v>0</v>
          </cell>
          <cell r="P1251">
            <v>0</v>
          </cell>
          <cell r="Q1251">
            <v>1166</v>
          </cell>
          <cell r="R1251">
            <v>0</v>
          </cell>
          <cell r="S1251">
            <v>0</v>
          </cell>
          <cell r="T1251">
            <v>0</v>
          </cell>
          <cell r="U1251" t="str">
            <v>Masinad ja seadmed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</row>
        <row r="1252">
          <cell r="M1252">
            <v>0</v>
          </cell>
          <cell r="O1252">
            <v>0</v>
          </cell>
          <cell r="P1252">
            <v>0</v>
          </cell>
          <cell r="Q1252">
            <v>1166</v>
          </cell>
          <cell r="R1252">
            <v>0</v>
          </cell>
          <cell r="S1252">
            <v>0</v>
          </cell>
          <cell r="T1252">
            <v>0</v>
          </cell>
          <cell r="U1252" t="str">
            <v>Masinad ja seadmed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</row>
        <row r="1253">
          <cell r="M1253">
            <v>0</v>
          </cell>
          <cell r="O1253">
            <v>0</v>
          </cell>
          <cell r="P1253">
            <v>0</v>
          </cell>
          <cell r="Q1253">
            <v>1166</v>
          </cell>
          <cell r="R1253">
            <v>0</v>
          </cell>
          <cell r="S1253">
            <v>0</v>
          </cell>
          <cell r="T1253">
            <v>0</v>
          </cell>
          <cell r="U1253" t="str">
            <v>Ehitised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</row>
        <row r="1254">
          <cell r="M1254">
            <v>0</v>
          </cell>
          <cell r="O1254">
            <v>0</v>
          </cell>
          <cell r="P1254">
            <v>0</v>
          </cell>
          <cell r="Q1254">
            <v>1166</v>
          </cell>
          <cell r="R1254">
            <v>0</v>
          </cell>
          <cell r="S1254">
            <v>0</v>
          </cell>
          <cell r="T1254">
            <v>0</v>
          </cell>
          <cell r="U1254" t="str">
            <v>Masinad ja seadmed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</row>
        <row r="1255">
          <cell r="M1255">
            <v>0</v>
          </cell>
          <cell r="O1255">
            <v>0</v>
          </cell>
          <cell r="P1255">
            <v>0</v>
          </cell>
          <cell r="Q1255">
            <v>1166</v>
          </cell>
          <cell r="R1255">
            <v>0</v>
          </cell>
          <cell r="S1255">
            <v>0</v>
          </cell>
          <cell r="T1255">
            <v>0</v>
          </cell>
          <cell r="U1255" t="str">
            <v>Rajatised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</row>
        <row r="1256">
          <cell r="M1256">
            <v>0</v>
          </cell>
          <cell r="O1256">
            <v>0</v>
          </cell>
          <cell r="P1256">
            <v>0</v>
          </cell>
          <cell r="Q1256">
            <v>1166</v>
          </cell>
          <cell r="R1256">
            <v>0</v>
          </cell>
          <cell r="S1256">
            <v>0</v>
          </cell>
          <cell r="T1256">
            <v>0</v>
          </cell>
          <cell r="U1256" t="str">
            <v>Masinad ja seadmed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</row>
        <row r="1257">
          <cell r="M1257">
            <v>0</v>
          </cell>
          <cell r="O1257">
            <v>0</v>
          </cell>
          <cell r="P1257">
            <v>0</v>
          </cell>
          <cell r="Q1257">
            <v>1166</v>
          </cell>
          <cell r="R1257">
            <v>0</v>
          </cell>
          <cell r="S1257">
            <v>0</v>
          </cell>
          <cell r="T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</row>
        <row r="1258">
          <cell r="M1258">
            <v>0</v>
          </cell>
          <cell r="O1258">
            <v>0</v>
          </cell>
          <cell r="P1258">
            <v>0</v>
          </cell>
          <cell r="Q1258">
            <v>1166</v>
          </cell>
          <cell r="R1258">
            <v>0</v>
          </cell>
          <cell r="S1258">
            <v>0</v>
          </cell>
          <cell r="T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</row>
        <row r="1259">
          <cell r="M1259">
            <v>0</v>
          </cell>
          <cell r="O1259">
            <v>0</v>
          </cell>
          <cell r="P1259">
            <v>0</v>
          </cell>
          <cell r="Q1259">
            <v>1166</v>
          </cell>
          <cell r="R1259">
            <v>0</v>
          </cell>
          <cell r="S1259">
            <v>0</v>
          </cell>
          <cell r="T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</row>
        <row r="1260">
          <cell r="M1260">
            <v>0</v>
          </cell>
          <cell r="O1260">
            <v>0</v>
          </cell>
          <cell r="P1260">
            <v>0</v>
          </cell>
          <cell r="Q1260">
            <v>1166</v>
          </cell>
          <cell r="R1260">
            <v>0</v>
          </cell>
          <cell r="S1260">
            <v>0</v>
          </cell>
          <cell r="T1260">
            <v>0</v>
          </cell>
          <cell r="U1260" t="str">
            <v>Rajatised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</row>
        <row r="1261">
          <cell r="M1261">
            <v>0</v>
          </cell>
          <cell r="O1261">
            <v>0</v>
          </cell>
          <cell r="P1261">
            <v>0</v>
          </cell>
          <cell r="Q1261">
            <v>1166</v>
          </cell>
          <cell r="R1261">
            <v>0</v>
          </cell>
          <cell r="S1261">
            <v>0</v>
          </cell>
          <cell r="T1261">
            <v>0</v>
          </cell>
          <cell r="U1261" t="str">
            <v>Rajatised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</row>
        <row r="1262">
          <cell r="M1262">
            <v>0</v>
          </cell>
          <cell r="O1262">
            <v>0</v>
          </cell>
          <cell r="P1262">
            <v>0</v>
          </cell>
          <cell r="Q1262">
            <v>1166</v>
          </cell>
          <cell r="R1262">
            <v>0</v>
          </cell>
          <cell r="S1262">
            <v>0</v>
          </cell>
          <cell r="T1262">
            <v>0</v>
          </cell>
          <cell r="U1262" t="str">
            <v>Masinad ja seadmed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</row>
        <row r="1263">
          <cell r="M1263">
            <v>0</v>
          </cell>
          <cell r="O1263">
            <v>0</v>
          </cell>
          <cell r="P1263">
            <v>0</v>
          </cell>
          <cell r="Q1263">
            <v>1166</v>
          </cell>
          <cell r="R1263">
            <v>0</v>
          </cell>
          <cell r="S1263">
            <v>0</v>
          </cell>
          <cell r="T1263">
            <v>0</v>
          </cell>
          <cell r="U1263" t="str">
            <v>Masinad ja seadmed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</row>
        <row r="1264">
          <cell r="O1264">
            <v>0</v>
          </cell>
          <cell r="P1264">
            <v>0</v>
          </cell>
          <cell r="Q1264">
            <v>1166</v>
          </cell>
          <cell r="R1264">
            <v>0</v>
          </cell>
          <cell r="S1264">
            <v>0</v>
          </cell>
          <cell r="T1264">
            <v>0</v>
          </cell>
          <cell r="U1264" t="str">
            <v>Masinad ja seadmed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</row>
        <row r="1265">
          <cell r="O1265">
            <v>0</v>
          </cell>
          <cell r="P1265">
            <v>0</v>
          </cell>
          <cell r="Q1265">
            <v>1166</v>
          </cell>
          <cell r="R1265">
            <v>0</v>
          </cell>
          <cell r="S1265">
            <v>0</v>
          </cell>
          <cell r="T1265">
            <v>0</v>
          </cell>
          <cell r="U1265" t="str">
            <v>Masinad ja seadmed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</row>
        <row r="1266">
          <cell r="O1266">
            <v>0</v>
          </cell>
          <cell r="P1266">
            <v>0</v>
          </cell>
          <cell r="Q1266">
            <v>1166</v>
          </cell>
          <cell r="R1266">
            <v>0</v>
          </cell>
          <cell r="S1266">
            <v>0</v>
          </cell>
          <cell r="T1266">
            <v>0</v>
          </cell>
          <cell r="U1266" t="str">
            <v>Ehitised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</row>
        <row r="1267">
          <cell r="O1267">
            <v>0</v>
          </cell>
          <cell r="P1267">
            <v>0</v>
          </cell>
          <cell r="Q1267">
            <v>1166</v>
          </cell>
          <cell r="R1267">
            <v>0</v>
          </cell>
          <cell r="S1267">
            <v>0</v>
          </cell>
          <cell r="T1267">
            <v>0</v>
          </cell>
          <cell r="U1267" t="str">
            <v>Masinad ja seadmed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</row>
        <row r="1268">
          <cell r="O1268">
            <v>0</v>
          </cell>
          <cell r="P1268">
            <v>0</v>
          </cell>
          <cell r="Q1268">
            <v>1166</v>
          </cell>
          <cell r="R1268">
            <v>0</v>
          </cell>
          <cell r="S1268">
            <v>0</v>
          </cell>
          <cell r="T1268">
            <v>0</v>
          </cell>
          <cell r="U1268" t="str">
            <v>Rajatised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</row>
        <row r="1269">
          <cell r="O1269">
            <v>0</v>
          </cell>
          <cell r="P1269">
            <v>0</v>
          </cell>
          <cell r="Q1269">
            <v>1166</v>
          </cell>
          <cell r="R1269">
            <v>0</v>
          </cell>
          <cell r="S1269">
            <v>0</v>
          </cell>
          <cell r="T1269">
            <v>0</v>
          </cell>
          <cell r="U1269" t="str">
            <v>Masinad ja seadmed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</row>
        <row r="1270">
          <cell r="O1270">
            <v>0</v>
          </cell>
          <cell r="P1270">
            <v>0</v>
          </cell>
          <cell r="Q1270">
            <v>1166</v>
          </cell>
          <cell r="R1270">
            <v>0</v>
          </cell>
          <cell r="S1270">
            <v>0</v>
          </cell>
          <cell r="T1270">
            <v>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</row>
        <row r="1271">
          <cell r="O1271">
            <v>0</v>
          </cell>
          <cell r="P1271">
            <v>0</v>
          </cell>
          <cell r="Q1271">
            <v>1166</v>
          </cell>
          <cell r="R1271">
            <v>0</v>
          </cell>
          <cell r="S1271">
            <v>0</v>
          </cell>
          <cell r="T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</row>
        <row r="1272">
          <cell r="O1272">
            <v>0</v>
          </cell>
          <cell r="P1272">
            <v>0</v>
          </cell>
          <cell r="Q1272">
            <v>1166</v>
          </cell>
          <cell r="R1272">
            <v>0</v>
          </cell>
          <cell r="S1272">
            <v>0</v>
          </cell>
          <cell r="T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</row>
        <row r="1273">
          <cell r="N1273">
            <v>9177300</v>
          </cell>
          <cell r="O1273">
            <v>40</v>
          </cell>
          <cell r="P1273">
            <v>1990</v>
          </cell>
          <cell r="Q1273">
            <v>1167</v>
          </cell>
          <cell r="R1273">
            <v>1167</v>
          </cell>
          <cell r="S1273">
            <v>11167</v>
          </cell>
          <cell r="T1273" t="str">
            <v>Rajatised</v>
          </cell>
          <cell r="U1273" t="str">
            <v>Rajatised</v>
          </cell>
          <cell r="W1273">
            <v>0</v>
          </cell>
          <cell r="X1273" t="str">
            <v>Hooned ja rajatised</v>
          </cell>
          <cell r="Y1273" t="str">
            <v>Rajatised1990</v>
          </cell>
          <cell r="Z1273" t="str">
            <v>Sõmeru : veetorustik</v>
          </cell>
        </row>
        <row r="1274">
          <cell r="N1274">
            <v>12182800</v>
          </cell>
          <cell r="O1274">
            <v>40</v>
          </cell>
          <cell r="P1274">
            <v>1995</v>
          </cell>
          <cell r="Q1274">
            <v>1168</v>
          </cell>
          <cell r="R1274">
            <v>1168</v>
          </cell>
          <cell r="S1274">
            <v>11168</v>
          </cell>
          <cell r="T1274" t="str">
            <v>Rajatised</v>
          </cell>
          <cell r="U1274" t="str">
            <v>Rajatised</v>
          </cell>
          <cell r="W1274">
            <v>0</v>
          </cell>
          <cell r="X1274" t="str">
            <v>Hooned ja rajatised</v>
          </cell>
          <cell r="Y1274" t="str">
            <v>Rajatised1995</v>
          </cell>
          <cell r="Z1274" t="str">
            <v>Sõmeru : kanalitorustik</v>
          </cell>
        </row>
        <row r="1275">
          <cell r="N1275">
            <v>180000</v>
          </cell>
          <cell r="O1275">
            <v>15</v>
          </cell>
          <cell r="P1275">
            <v>1990</v>
          </cell>
          <cell r="Q1275">
            <v>1169</v>
          </cell>
          <cell r="R1275">
            <v>1169</v>
          </cell>
          <cell r="S1275">
            <v>11169</v>
          </cell>
          <cell r="T1275" t="str">
            <v>Masinad ja seadmed</v>
          </cell>
          <cell r="U1275" t="str">
            <v>Masinad ja seadmed</v>
          </cell>
          <cell r="W1275">
            <v>0</v>
          </cell>
          <cell r="X1275" t="str">
            <v>Masinad ja seadmed</v>
          </cell>
          <cell r="Y1275" t="str">
            <v>Masinad ja seadmed1990</v>
          </cell>
          <cell r="Z1275" t="str">
            <v>Sõmeru : puurkaev-pumplad</v>
          </cell>
        </row>
        <row r="1276">
          <cell r="O1276">
            <v>0</v>
          </cell>
          <cell r="P1276">
            <v>0</v>
          </cell>
          <cell r="Q1276">
            <v>1169</v>
          </cell>
          <cell r="R1276">
            <v>0</v>
          </cell>
          <cell r="S1276">
            <v>0</v>
          </cell>
          <cell r="T1276">
            <v>0</v>
          </cell>
          <cell r="U1276" t="str">
            <v>Masinad ja seadmed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</row>
        <row r="1277">
          <cell r="O1277">
            <v>0</v>
          </cell>
          <cell r="P1277">
            <v>0</v>
          </cell>
          <cell r="Q1277">
            <v>1169</v>
          </cell>
          <cell r="R1277">
            <v>0</v>
          </cell>
          <cell r="S1277">
            <v>0</v>
          </cell>
          <cell r="T1277">
            <v>0</v>
          </cell>
          <cell r="U1277" t="str">
            <v>Masinad ja seadmed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</row>
        <row r="1278">
          <cell r="O1278">
            <v>0</v>
          </cell>
          <cell r="P1278">
            <v>0</v>
          </cell>
          <cell r="Q1278">
            <v>1169</v>
          </cell>
          <cell r="R1278">
            <v>0</v>
          </cell>
          <cell r="S1278">
            <v>0</v>
          </cell>
          <cell r="T1278">
            <v>0</v>
          </cell>
          <cell r="U1278" t="str">
            <v>Masinad ja seadmed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</row>
        <row r="1279">
          <cell r="O1279">
            <v>0</v>
          </cell>
          <cell r="P1279">
            <v>0</v>
          </cell>
          <cell r="Q1279">
            <v>1169</v>
          </cell>
          <cell r="R1279">
            <v>0</v>
          </cell>
          <cell r="S1279">
            <v>0</v>
          </cell>
          <cell r="T1279">
            <v>0</v>
          </cell>
          <cell r="U1279" t="str">
            <v>Ehitised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</row>
        <row r="1280">
          <cell r="O1280">
            <v>0</v>
          </cell>
          <cell r="P1280">
            <v>0</v>
          </cell>
          <cell r="Q1280">
            <v>1169</v>
          </cell>
          <cell r="R1280">
            <v>0</v>
          </cell>
          <cell r="S1280">
            <v>0</v>
          </cell>
          <cell r="T1280">
            <v>0</v>
          </cell>
          <cell r="U1280" t="str">
            <v>Masinad ja seadmed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</row>
        <row r="1281">
          <cell r="O1281">
            <v>0</v>
          </cell>
          <cell r="P1281">
            <v>0</v>
          </cell>
          <cell r="Q1281">
            <v>1169</v>
          </cell>
          <cell r="R1281">
            <v>0</v>
          </cell>
          <cell r="S1281">
            <v>0</v>
          </cell>
          <cell r="T1281">
            <v>0</v>
          </cell>
          <cell r="U1281" t="str">
            <v>Rajatised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</row>
        <row r="1282">
          <cell r="O1282">
            <v>0</v>
          </cell>
          <cell r="P1282">
            <v>0</v>
          </cell>
          <cell r="Q1282">
            <v>1169</v>
          </cell>
          <cell r="R1282">
            <v>0</v>
          </cell>
          <cell r="S1282">
            <v>0</v>
          </cell>
          <cell r="T1282">
            <v>0</v>
          </cell>
          <cell r="U1282" t="str">
            <v>Masinad ja seadmed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</row>
        <row r="1283">
          <cell r="O1283">
            <v>0</v>
          </cell>
          <cell r="P1283">
            <v>0</v>
          </cell>
          <cell r="Q1283">
            <v>1169</v>
          </cell>
          <cell r="R1283">
            <v>0</v>
          </cell>
          <cell r="S1283">
            <v>0</v>
          </cell>
          <cell r="T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</row>
        <row r="1284">
          <cell r="O1284">
            <v>0</v>
          </cell>
          <cell r="P1284">
            <v>0</v>
          </cell>
          <cell r="Q1284">
            <v>1169</v>
          </cell>
          <cell r="R1284">
            <v>0</v>
          </cell>
          <cell r="S1284">
            <v>0</v>
          </cell>
          <cell r="T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</row>
        <row r="1285">
          <cell r="O1285">
            <v>0</v>
          </cell>
          <cell r="P1285">
            <v>0</v>
          </cell>
          <cell r="Q1285">
            <v>1169</v>
          </cell>
          <cell r="R1285">
            <v>0</v>
          </cell>
          <cell r="S1285">
            <v>0</v>
          </cell>
          <cell r="T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</row>
        <row r="1286">
          <cell r="O1286">
            <v>0</v>
          </cell>
          <cell r="P1286">
            <v>0</v>
          </cell>
          <cell r="Q1286">
            <v>1169</v>
          </cell>
          <cell r="R1286">
            <v>0</v>
          </cell>
          <cell r="S1286">
            <v>0</v>
          </cell>
          <cell r="T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</row>
        <row r="1287">
          <cell r="O1287">
            <v>0</v>
          </cell>
          <cell r="P1287">
            <v>0</v>
          </cell>
          <cell r="Q1287">
            <v>1169</v>
          </cell>
          <cell r="R1287">
            <v>0</v>
          </cell>
          <cell r="S1287">
            <v>0</v>
          </cell>
          <cell r="T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</row>
        <row r="1288">
          <cell r="O1288">
            <v>0</v>
          </cell>
          <cell r="P1288">
            <v>0</v>
          </cell>
          <cell r="Q1288">
            <v>1169</v>
          </cell>
          <cell r="R1288">
            <v>0</v>
          </cell>
          <cell r="S1288">
            <v>0</v>
          </cell>
          <cell r="T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</row>
        <row r="1289">
          <cell r="O1289">
            <v>0</v>
          </cell>
          <cell r="P1289">
            <v>0</v>
          </cell>
          <cell r="Q1289">
            <v>1169</v>
          </cell>
          <cell r="R1289">
            <v>0</v>
          </cell>
          <cell r="S1289">
            <v>0</v>
          </cell>
          <cell r="T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</row>
        <row r="1290">
          <cell r="O1290">
            <v>0</v>
          </cell>
          <cell r="P1290">
            <v>0</v>
          </cell>
          <cell r="Q1290">
            <v>1169</v>
          </cell>
          <cell r="R1290">
            <v>0</v>
          </cell>
          <cell r="S1290">
            <v>0</v>
          </cell>
          <cell r="T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</row>
        <row r="1291">
          <cell r="O1291">
            <v>0</v>
          </cell>
          <cell r="P1291">
            <v>0</v>
          </cell>
          <cell r="Q1291">
            <v>1169</v>
          </cell>
          <cell r="R1291">
            <v>0</v>
          </cell>
          <cell r="S1291">
            <v>0</v>
          </cell>
          <cell r="T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</row>
        <row r="1292">
          <cell r="O1292">
            <v>0</v>
          </cell>
          <cell r="P1292">
            <v>0</v>
          </cell>
          <cell r="Q1292">
            <v>1169</v>
          </cell>
          <cell r="R1292">
            <v>0</v>
          </cell>
          <cell r="S1292">
            <v>0</v>
          </cell>
          <cell r="T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</row>
        <row r="1293">
          <cell r="O1293">
            <v>0</v>
          </cell>
          <cell r="P1293">
            <v>0</v>
          </cell>
          <cell r="Q1293">
            <v>1169</v>
          </cell>
          <cell r="R1293">
            <v>0</v>
          </cell>
          <cell r="S1293">
            <v>0</v>
          </cell>
          <cell r="T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</row>
        <row r="1294">
          <cell r="O1294">
            <v>0</v>
          </cell>
          <cell r="P1294">
            <v>0</v>
          </cell>
          <cell r="Q1294">
            <v>1169</v>
          </cell>
          <cell r="R1294">
            <v>0</v>
          </cell>
          <cell r="S1294">
            <v>0</v>
          </cell>
          <cell r="T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</row>
        <row r="1295">
          <cell r="O1295">
            <v>0</v>
          </cell>
          <cell r="P1295">
            <v>0</v>
          </cell>
          <cell r="Q1295">
            <v>1169</v>
          </cell>
          <cell r="R1295">
            <v>0</v>
          </cell>
          <cell r="S1295">
            <v>0</v>
          </cell>
          <cell r="T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</row>
        <row r="1296">
          <cell r="O1296">
            <v>0</v>
          </cell>
          <cell r="P1296">
            <v>0</v>
          </cell>
          <cell r="Q1296">
            <v>1169</v>
          </cell>
          <cell r="R1296">
            <v>0</v>
          </cell>
          <cell r="S1296">
            <v>0</v>
          </cell>
          <cell r="T1296">
            <v>0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</row>
        <row r="1297">
          <cell r="O1297">
            <v>0</v>
          </cell>
          <cell r="P1297">
            <v>0</v>
          </cell>
          <cell r="Q1297">
            <v>1169</v>
          </cell>
          <cell r="R1297">
            <v>0</v>
          </cell>
          <cell r="S1297">
            <v>0</v>
          </cell>
          <cell r="T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</row>
        <row r="1298">
          <cell r="O1298">
            <v>0</v>
          </cell>
          <cell r="P1298">
            <v>0</v>
          </cell>
          <cell r="Q1298">
            <v>1169</v>
          </cell>
          <cell r="R1298">
            <v>0</v>
          </cell>
          <cell r="S1298">
            <v>0</v>
          </cell>
          <cell r="T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</row>
        <row r="1299">
          <cell r="O1299">
            <v>0</v>
          </cell>
          <cell r="P1299">
            <v>0</v>
          </cell>
          <cell r="Q1299">
            <v>1169</v>
          </cell>
          <cell r="R1299">
            <v>0</v>
          </cell>
          <cell r="S1299">
            <v>0</v>
          </cell>
          <cell r="T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</row>
        <row r="1300">
          <cell r="O1300">
            <v>0</v>
          </cell>
          <cell r="P1300">
            <v>0</v>
          </cell>
          <cell r="Q1300">
            <v>1169</v>
          </cell>
          <cell r="R1300">
            <v>0</v>
          </cell>
          <cell r="S1300">
            <v>0</v>
          </cell>
          <cell r="T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</row>
        <row r="1301">
          <cell r="O1301">
            <v>0</v>
          </cell>
          <cell r="P1301">
            <v>0</v>
          </cell>
          <cell r="Q1301">
            <v>1169</v>
          </cell>
          <cell r="R1301">
            <v>0</v>
          </cell>
          <cell r="S1301">
            <v>0</v>
          </cell>
          <cell r="T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</row>
        <row r="1302">
          <cell r="O1302">
            <v>0</v>
          </cell>
          <cell r="P1302">
            <v>0</v>
          </cell>
          <cell r="Q1302">
            <v>1169</v>
          </cell>
          <cell r="R1302">
            <v>0</v>
          </cell>
          <cell r="S1302">
            <v>0</v>
          </cell>
          <cell r="T1302">
            <v>0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</row>
        <row r="1303">
          <cell r="O1303">
            <v>0</v>
          </cell>
          <cell r="P1303">
            <v>0</v>
          </cell>
          <cell r="Q1303">
            <v>1169</v>
          </cell>
          <cell r="R1303">
            <v>0</v>
          </cell>
          <cell r="S1303">
            <v>0</v>
          </cell>
          <cell r="T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</row>
        <row r="1304">
          <cell r="O1304">
            <v>0</v>
          </cell>
          <cell r="P1304">
            <v>0</v>
          </cell>
          <cell r="Q1304">
            <v>1169</v>
          </cell>
          <cell r="R1304">
            <v>0</v>
          </cell>
          <cell r="S1304">
            <v>0</v>
          </cell>
          <cell r="T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</row>
        <row r="1305">
          <cell r="O1305">
            <v>0</v>
          </cell>
          <cell r="P1305">
            <v>0</v>
          </cell>
          <cell r="Q1305">
            <v>1169</v>
          </cell>
          <cell r="R1305">
            <v>0</v>
          </cell>
          <cell r="S1305">
            <v>0</v>
          </cell>
          <cell r="T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</row>
        <row r="1306">
          <cell r="O1306">
            <v>0</v>
          </cell>
          <cell r="P1306">
            <v>0</v>
          </cell>
          <cell r="Q1306">
            <v>1169</v>
          </cell>
          <cell r="R1306">
            <v>0</v>
          </cell>
          <cell r="S1306">
            <v>0</v>
          </cell>
          <cell r="T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</row>
        <row r="1307">
          <cell r="O1307">
            <v>0</v>
          </cell>
          <cell r="P1307">
            <v>0</v>
          </cell>
          <cell r="Q1307">
            <v>1169</v>
          </cell>
          <cell r="R1307">
            <v>0</v>
          </cell>
          <cell r="S1307">
            <v>0</v>
          </cell>
          <cell r="T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</row>
        <row r="1308">
          <cell r="O1308">
            <v>0</v>
          </cell>
          <cell r="P1308">
            <v>0</v>
          </cell>
          <cell r="Q1308">
            <v>1169</v>
          </cell>
          <cell r="R1308">
            <v>0</v>
          </cell>
          <cell r="S1308">
            <v>0</v>
          </cell>
          <cell r="T1308">
            <v>0</v>
          </cell>
          <cell r="W1308">
            <v>0</v>
          </cell>
          <cell r="X1308">
            <v>0</v>
          </cell>
          <cell r="Y1308">
            <v>0</v>
          </cell>
        </row>
        <row r="1309">
          <cell r="O1309">
            <v>0</v>
          </cell>
          <cell r="P1309">
            <v>0</v>
          </cell>
          <cell r="Q1309">
            <v>1169</v>
          </cell>
          <cell r="R1309">
            <v>0</v>
          </cell>
          <cell r="S1309">
            <v>0</v>
          </cell>
          <cell r="T1309">
            <v>0</v>
          </cell>
          <cell r="W1309">
            <v>0</v>
          </cell>
          <cell r="X1309">
            <v>0</v>
          </cell>
          <cell r="Y1309">
            <v>0</v>
          </cell>
        </row>
        <row r="1310">
          <cell r="O1310">
            <v>0</v>
          </cell>
          <cell r="P1310">
            <v>0</v>
          </cell>
          <cell r="Q1310">
            <v>1169</v>
          </cell>
          <cell r="R1310">
            <v>0</v>
          </cell>
          <cell r="S1310">
            <v>0</v>
          </cell>
          <cell r="T1310">
            <v>0</v>
          </cell>
          <cell r="W1310">
            <v>0</v>
          </cell>
          <cell r="X1310">
            <v>0</v>
          </cell>
          <cell r="Y1310">
            <v>0</v>
          </cell>
        </row>
        <row r="1311">
          <cell r="O1311">
            <v>0</v>
          </cell>
          <cell r="P1311">
            <v>0</v>
          </cell>
          <cell r="Q1311">
            <v>1169</v>
          </cell>
          <cell r="R1311">
            <v>0</v>
          </cell>
          <cell r="S1311">
            <v>0</v>
          </cell>
          <cell r="T1311">
            <v>0</v>
          </cell>
          <cell r="W1311">
            <v>0</v>
          </cell>
          <cell r="X1311">
            <v>0</v>
          </cell>
          <cell r="Y1311">
            <v>0</v>
          </cell>
        </row>
        <row r="1312">
          <cell r="O1312">
            <v>0</v>
          </cell>
          <cell r="P1312">
            <v>0</v>
          </cell>
          <cell r="Q1312">
            <v>1169</v>
          </cell>
          <cell r="R1312">
            <v>0</v>
          </cell>
          <cell r="S1312">
            <v>0</v>
          </cell>
          <cell r="T1312">
            <v>0</v>
          </cell>
          <cell r="W1312">
            <v>0</v>
          </cell>
          <cell r="X1312">
            <v>0</v>
          </cell>
          <cell r="Y1312">
            <v>0</v>
          </cell>
        </row>
        <row r="1313">
          <cell r="O1313">
            <v>0</v>
          </cell>
          <cell r="P1313">
            <v>0</v>
          </cell>
          <cell r="Q1313">
            <v>1169</v>
          </cell>
          <cell r="R1313">
            <v>0</v>
          </cell>
          <cell r="S1313">
            <v>0</v>
          </cell>
          <cell r="T1313">
            <v>0</v>
          </cell>
        </row>
        <row r="1314">
          <cell r="O1314">
            <v>0</v>
          </cell>
          <cell r="P1314">
            <v>0</v>
          </cell>
          <cell r="Q1314">
            <v>1169</v>
          </cell>
          <cell r="R1314">
            <v>0</v>
          </cell>
          <cell r="S1314">
            <v>0</v>
          </cell>
          <cell r="T1314">
            <v>0</v>
          </cell>
        </row>
        <row r="1315">
          <cell r="O1315">
            <v>0</v>
          </cell>
          <cell r="P1315">
            <v>0</v>
          </cell>
          <cell r="Q1315">
            <v>1169</v>
          </cell>
          <cell r="R1315">
            <v>0</v>
          </cell>
          <cell r="S1315">
            <v>0</v>
          </cell>
          <cell r="T1315">
            <v>0</v>
          </cell>
        </row>
        <row r="1316">
          <cell r="O1316">
            <v>0</v>
          </cell>
          <cell r="P1316">
            <v>0</v>
          </cell>
          <cell r="Q1316">
            <v>1169</v>
          </cell>
          <cell r="R1316">
            <v>0</v>
          </cell>
          <cell r="S1316">
            <v>0</v>
          </cell>
          <cell r="T1316">
            <v>0</v>
          </cell>
        </row>
        <row r="1317">
          <cell r="O1317">
            <v>0</v>
          </cell>
          <cell r="P1317">
            <v>0</v>
          </cell>
          <cell r="Q1317">
            <v>1169</v>
          </cell>
          <cell r="R1317">
            <v>0</v>
          </cell>
          <cell r="S1317">
            <v>0</v>
          </cell>
          <cell r="T1317">
            <v>0</v>
          </cell>
        </row>
        <row r="1318">
          <cell r="O1318">
            <v>0</v>
          </cell>
          <cell r="P1318">
            <v>0</v>
          </cell>
          <cell r="Q1318">
            <v>1169</v>
          </cell>
          <cell r="R1318">
            <v>0</v>
          </cell>
          <cell r="S1318">
            <v>0</v>
          </cell>
          <cell r="T1318">
            <v>0</v>
          </cell>
        </row>
        <row r="1319">
          <cell r="O1319">
            <v>0</v>
          </cell>
          <cell r="P1319">
            <v>0</v>
          </cell>
          <cell r="Q1319">
            <v>1169</v>
          </cell>
          <cell r="R1319">
            <v>0</v>
          </cell>
          <cell r="S1319">
            <v>0</v>
          </cell>
          <cell r="T1319">
            <v>0</v>
          </cell>
        </row>
      </sheetData>
      <sheetData sheetId="73"/>
      <sheetData sheetId="74"/>
      <sheetData sheetId="75"/>
      <sheetData sheetId="76"/>
      <sheetData sheetId="77" refreshError="1">
        <row r="4">
          <cell r="H4">
            <v>1.05</v>
          </cell>
          <cell r="I4">
            <v>1.05</v>
          </cell>
          <cell r="J4">
            <v>1.05</v>
          </cell>
          <cell r="K4">
            <v>1.05</v>
          </cell>
          <cell r="L4">
            <v>1.05</v>
          </cell>
          <cell r="M4">
            <v>1.05</v>
          </cell>
          <cell r="N4">
            <v>1.05</v>
          </cell>
          <cell r="O4">
            <v>1.05</v>
          </cell>
          <cell r="P4">
            <v>1.05</v>
          </cell>
          <cell r="Q4">
            <v>1.05</v>
          </cell>
          <cell r="R4">
            <v>1.05</v>
          </cell>
          <cell r="S4">
            <v>1.05</v>
          </cell>
          <cell r="T4">
            <v>1.05</v>
          </cell>
          <cell r="U4">
            <v>1.05</v>
          </cell>
          <cell r="V4">
            <v>1.05</v>
          </cell>
          <cell r="W4">
            <v>1.05</v>
          </cell>
          <cell r="X4">
            <v>1.05</v>
          </cell>
          <cell r="Y4">
            <v>1.05</v>
          </cell>
          <cell r="Z4">
            <v>1.05</v>
          </cell>
          <cell r="AA4">
            <v>1.05</v>
          </cell>
          <cell r="AB4">
            <v>1.05</v>
          </cell>
          <cell r="AC4">
            <v>1.05</v>
          </cell>
          <cell r="AD4">
            <v>1.05</v>
          </cell>
          <cell r="AE4">
            <v>1.05</v>
          </cell>
          <cell r="AF4">
            <v>1.05</v>
          </cell>
          <cell r="AG4">
            <v>1.05</v>
          </cell>
          <cell r="AH4">
            <v>1.05</v>
          </cell>
          <cell r="AI4">
            <v>1.05</v>
          </cell>
          <cell r="AJ4">
            <v>1.05</v>
          </cell>
          <cell r="AK4">
            <v>1.05</v>
          </cell>
          <cell r="AL4">
            <v>1.05</v>
          </cell>
          <cell r="AM4">
            <v>1.05</v>
          </cell>
          <cell r="AN4">
            <v>1.05</v>
          </cell>
          <cell r="AO4">
            <v>1.05</v>
          </cell>
          <cell r="AP4">
            <v>1.05</v>
          </cell>
        </row>
        <row r="6">
          <cell r="A6">
            <v>1</v>
          </cell>
          <cell r="F6" t="b">
            <v>0</v>
          </cell>
        </row>
      </sheetData>
      <sheetData sheetId="78" refreshError="1">
        <row r="26">
          <cell r="E26">
            <v>60.522009511376119</v>
          </cell>
          <cell r="F26">
            <v>60.966120174717283</v>
          </cell>
          <cell r="G26">
            <v>57.763734245707091</v>
          </cell>
          <cell r="H26">
            <v>57.48784414433905</v>
          </cell>
          <cell r="I26">
            <v>58.039146269656833</v>
          </cell>
          <cell r="J26">
            <v>58.984189374599914</v>
          </cell>
          <cell r="K26">
            <v>60.217107509546359</v>
          </cell>
          <cell r="L26">
            <v>61.449382724359999</v>
          </cell>
          <cell r="M26">
            <v>62.69812158636811</v>
          </cell>
          <cell r="N26">
            <v>63.976389208373902</v>
          </cell>
          <cell r="O26">
            <v>65.206745239309058</v>
          </cell>
          <cell r="P26">
            <v>66.392991023410048</v>
          </cell>
          <cell r="Q26">
            <v>67.433628566359744</v>
          </cell>
          <cell r="R26">
            <v>68.511418135415454</v>
          </cell>
          <cell r="S26">
            <v>69.608044065751841</v>
          </cell>
          <cell r="T26">
            <v>70.743510239101028</v>
          </cell>
          <cell r="U26">
            <v>71.858847658784953</v>
          </cell>
          <cell r="V26">
            <v>78.081004507390176</v>
          </cell>
          <cell r="W26">
            <v>80.797064396768747</v>
          </cell>
          <cell r="X26">
            <v>81.543615372490521</v>
          </cell>
          <cell r="Y26">
            <v>82.284431798496229</v>
          </cell>
          <cell r="Z26">
            <v>83.018599118550256</v>
          </cell>
          <cell r="AA26">
            <v>83.745171681931964</v>
          </cell>
          <cell r="AB26">
            <v>84.463057251001388</v>
          </cell>
          <cell r="AC26">
            <v>81.716521857403549</v>
          </cell>
          <cell r="AD26">
            <v>82.384621986423966</v>
          </cell>
          <cell r="AE26">
            <v>83.040718079656116</v>
          </cell>
          <cell r="AF26">
            <v>83.601701499497437</v>
          </cell>
          <cell r="AG26">
            <v>84.146671543210431</v>
          </cell>
          <cell r="AH26">
            <v>84.674522953331504</v>
          </cell>
          <cell r="AI26">
            <v>85.181892500280966</v>
          </cell>
        </row>
        <row r="27">
          <cell r="E27">
            <v>109.87502267198821</v>
          </cell>
          <cell r="F27">
            <v>101.33917666476702</v>
          </cell>
          <cell r="G27">
            <v>101.54731266555041</v>
          </cell>
          <cell r="H27">
            <v>101.35925145237002</v>
          </cell>
          <cell r="I27">
            <v>102.12994993840377</v>
          </cell>
          <cell r="J27">
            <v>103.67883365229062</v>
          </cell>
          <cell r="K27">
            <v>105.67357873258712</v>
          </cell>
          <cell r="L27">
            <v>107.70241764405196</v>
          </cell>
          <cell r="M27">
            <v>109.74481263812631</v>
          </cell>
          <cell r="N27">
            <v>111.80963424942227</v>
          </cell>
          <cell r="O27">
            <v>113.82238486483148</v>
          </cell>
          <cell r="P27">
            <v>115.76035207745431</v>
          </cell>
          <cell r="Q27">
            <v>117.43290829604619</v>
          </cell>
          <cell r="R27">
            <v>119.1052792266092</v>
          </cell>
          <cell r="S27">
            <v>120.84017440737423</v>
          </cell>
          <cell r="T27">
            <v>122.65360911822961</v>
          </cell>
          <cell r="U27">
            <v>124.53212099327534</v>
          </cell>
          <cell r="V27">
            <v>120.96403882886652</v>
          </cell>
          <cell r="W27">
            <v>120.74091460385202</v>
          </cell>
          <cell r="X27">
            <v>122.51852201536384</v>
          </cell>
          <cell r="Y27">
            <v>124.33347774782959</v>
          </cell>
          <cell r="Z27">
            <v>126.18709230353026</v>
          </cell>
          <cell r="AA27">
            <v>128.08071223825047</v>
          </cell>
          <cell r="AB27">
            <v>130.01583571582165</v>
          </cell>
          <cell r="AC27">
            <v>126.6413993178315</v>
          </cell>
          <cell r="AD27">
            <v>128.58287380541182</v>
          </cell>
          <cell r="AE27">
            <v>130.56903589387457</v>
          </cell>
          <cell r="AF27">
            <v>132.47362169829734</v>
          </cell>
          <cell r="AG27">
            <v>134.42267946506254</v>
          </cell>
          <cell r="AH27">
            <v>136.41764293201931</v>
          </cell>
          <cell r="AI27">
            <v>138.46220760058495</v>
          </cell>
        </row>
        <row r="139">
          <cell r="E139">
            <v>2009</v>
          </cell>
          <cell r="F139">
            <v>2010</v>
          </cell>
          <cell r="G139">
            <v>2011</v>
          </cell>
          <cell r="H139">
            <v>2012</v>
          </cell>
          <cell r="I139">
            <v>2013</v>
          </cell>
          <cell r="J139">
            <v>2014</v>
          </cell>
          <cell r="K139">
            <v>2015</v>
          </cell>
          <cell r="L139">
            <v>2016</v>
          </cell>
          <cell r="M139">
            <v>2017</v>
          </cell>
          <cell r="N139">
            <v>2018</v>
          </cell>
          <cell r="O139">
            <v>2019</v>
          </cell>
          <cell r="P139">
            <v>2020</v>
          </cell>
          <cell r="Q139">
            <v>2021</v>
          </cell>
          <cell r="R139">
            <v>2022</v>
          </cell>
          <cell r="S139">
            <v>2023</v>
          </cell>
          <cell r="T139">
            <v>2024</v>
          </cell>
          <cell r="U139">
            <v>2025</v>
          </cell>
          <cell r="V139">
            <v>2026</v>
          </cell>
          <cell r="W139">
            <v>2027</v>
          </cell>
          <cell r="X139">
            <v>2028</v>
          </cell>
          <cell r="Y139">
            <v>2029</v>
          </cell>
          <cell r="Z139">
            <v>2030</v>
          </cell>
          <cell r="AA139">
            <v>2031</v>
          </cell>
          <cell r="AB139">
            <v>2032</v>
          </cell>
          <cell r="AC139">
            <v>2033</v>
          </cell>
          <cell r="AD139">
            <v>2034</v>
          </cell>
          <cell r="AE139">
            <v>2035</v>
          </cell>
          <cell r="AF139">
            <v>2036</v>
          </cell>
          <cell r="AG139">
            <v>2037</v>
          </cell>
          <cell r="AH139">
            <v>2038</v>
          </cell>
          <cell r="AI139">
            <v>2039</v>
          </cell>
        </row>
        <row r="171">
          <cell r="D171">
            <v>0.06</v>
          </cell>
        </row>
        <row r="177">
          <cell r="E177">
            <v>5936049.0754953315</v>
          </cell>
          <cell r="F177">
            <v>7592099.6673276983</v>
          </cell>
          <cell r="G177">
            <v>17451813.793398455</v>
          </cell>
          <cell r="H177">
            <v>24353478.862372134</v>
          </cell>
          <cell r="I177">
            <v>24624721.312617291</v>
          </cell>
          <cell r="J177">
            <v>25926024.214129731</v>
          </cell>
          <cell r="K177">
            <v>26180229.472347002</v>
          </cell>
          <cell r="L177">
            <v>26446653.029487215</v>
          </cell>
          <cell r="M177">
            <v>26725148.302456625</v>
          </cell>
          <cell r="N177">
            <v>27009678.702893417</v>
          </cell>
          <cell r="O177">
            <v>27308630.008125484</v>
          </cell>
          <cell r="P177">
            <v>27618087.001001146</v>
          </cell>
          <cell r="Q177">
            <v>27949582.83635604</v>
          </cell>
          <cell r="R177">
            <v>28297919.748830374</v>
          </cell>
          <cell r="S177">
            <v>28666500.615951505</v>
          </cell>
          <cell r="T177">
            <v>29109775.405052561</v>
          </cell>
          <cell r="U177">
            <v>29993027.755597249</v>
          </cell>
          <cell r="V177">
            <v>35085567.440497585</v>
          </cell>
          <cell r="W177">
            <v>36305023.95359809</v>
          </cell>
          <cell r="X177">
            <v>36713466.013625801</v>
          </cell>
          <cell r="Y177">
            <v>36171255.427144065</v>
          </cell>
          <cell r="Z177">
            <v>36679897.211493023</v>
          </cell>
          <cell r="AA177">
            <v>37219672.264709458</v>
          </cell>
          <cell r="AB177">
            <v>37792204.5580879</v>
          </cell>
          <cell r="AC177">
            <v>38392745.733603403</v>
          </cell>
          <cell r="AD177">
            <v>39030319.204605043</v>
          </cell>
          <cell r="AE177">
            <v>39707109.883233398</v>
          </cell>
          <cell r="AF177">
            <v>40419531.053321049</v>
          </cell>
          <cell r="AG177">
            <v>41175389.855035156</v>
          </cell>
          <cell r="AH177">
            <v>40459723.968382269</v>
          </cell>
          <cell r="AI177">
            <v>24573769.099224441</v>
          </cell>
        </row>
        <row r="181">
          <cell r="E181">
            <v>60.522009511376119</v>
          </cell>
          <cell r="F181">
            <v>60.966120174717283</v>
          </cell>
          <cell r="G181">
            <v>57.763734245707091</v>
          </cell>
          <cell r="H181">
            <v>57.48784414433905</v>
          </cell>
          <cell r="I181">
            <v>58.039146269656833</v>
          </cell>
          <cell r="J181">
            <v>58.984189374599914</v>
          </cell>
          <cell r="K181">
            <v>60.217107509546359</v>
          </cell>
          <cell r="L181">
            <v>61.449382724359999</v>
          </cell>
          <cell r="M181">
            <v>62.69812158636811</v>
          </cell>
          <cell r="N181">
            <v>63.976389208373902</v>
          </cell>
          <cell r="O181">
            <v>65.206745239309058</v>
          </cell>
          <cell r="P181">
            <v>66.392991023410048</v>
          </cell>
          <cell r="Q181">
            <v>67.433628566359744</v>
          </cell>
          <cell r="R181">
            <v>68.511418135415454</v>
          </cell>
          <cell r="S181">
            <v>69.608044065751841</v>
          </cell>
          <cell r="T181">
            <v>70.743510239101028</v>
          </cell>
          <cell r="U181">
            <v>71.858847658784953</v>
          </cell>
          <cell r="V181">
            <v>78.081004507390176</v>
          </cell>
          <cell r="W181">
            <v>80.797064396768747</v>
          </cell>
          <cell r="X181">
            <v>81.543615372490521</v>
          </cell>
          <cell r="Y181">
            <v>82.284431798496229</v>
          </cell>
          <cell r="Z181">
            <v>83.018599118550256</v>
          </cell>
          <cell r="AA181">
            <v>83.745171681931964</v>
          </cell>
          <cell r="AB181">
            <v>84.463057251001388</v>
          </cell>
          <cell r="AC181">
            <v>81.716521857403549</v>
          </cell>
          <cell r="AD181">
            <v>82.384621986423966</v>
          </cell>
          <cell r="AE181">
            <v>83.040718079656116</v>
          </cell>
          <cell r="AF181">
            <v>83.601701499497437</v>
          </cell>
          <cell r="AG181">
            <v>84.146671543210431</v>
          </cell>
          <cell r="AH181">
            <v>84.674522953331504</v>
          </cell>
          <cell r="AI181">
            <v>85.181892500280966</v>
          </cell>
        </row>
        <row r="182">
          <cell r="E182">
            <v>109.87502267198821</v>
          </cell>
          <cell r="F182">
            <v>101.33917666476702</v>
          </cell>
          <cell r="G182">
            <v>101.54731266555041</v>
          </cell>
          <cell r="H182">
            <v>101.35925145237002</v>
          </cell>
          <cell r="I182">
            <v>102.12994993840377</v>
          </cell>
          <cell r="J182">
            <v>103.67883365229062</v>
          </cell>
          <cell r="K182">
            <v>105.67357873258712</v>
          </cell>
          <cell r="L182">
            <v>107.70241764405196</v>
          </cell>
          <cell r="M182">
            <v>109.74481263812631</v>
          </cell>
          <cell r="N182">
            <v>111.80963424942227</v>
          </cell>
          <cell r="O182">
            <v>113.82238486483148</v>
          </cell>
          <cell r="P182">
            <v>115.76035207745431</v>
          </cell>
          <cell r="Q182">
            <v>117.43290829604619</v>
          </cell>
          <cell r="R182">
            <v>119.1052792266092</v>
          </cell>
          <cell r="S182">
            <v>120.84017440737423</v>
          </cell>
          <cell r="T182">
            <v>122.65360911822961</v>
          </cell>
          <cell r="U182">
            <v>124.53212099327534</v>
          </cell>
          <cell r="V182">
            <v>120.96403882886652</v>
          </cell>
          <cell r="W182">
            <v>120.74091460385202</v>
          </cell>
          <cell r="X182">
            <v>122.51852201536384</v>
          </cell>
          <cell r="Y182">
            <v>124.33347774782959</v>
          </cell>
          <cell r="Z182">
            <v>126.18709230353026</v>
          </cell>
          <cell r="AA182">
            <v>128.08071223825047</v>
          </cell>
          <cell r="AB182">
            <v>130.01583571582165</v>
          </cell>
          <cell r="AC182">
            <v>126.6413993178315</v>
          </cell>
          <cell r="AD182">
            <v>128.58287380541182</v>
          </cell>
          <cell r="AE182">
            <v>130.56903589387457</v>
          </cell>
          <cell r="AF182">
            <v>132.47362169829734</v>
          </cell>
          <cell r="AG182">
            <v>134.42267946506254</v>
          </cell>
          <cell r="AH182">
            <v>136.41764293201931</v>
          </cell>
          <cell r="AI182">
            <v>138.46220760058495</v>
          </cell>
        </row>
        <row r="183">
          <cell r="E183">
            <v>14.500225382093438</v>
          </cell>
          <cell r="F183">
            <v>18.446757974869062</v>
          </cell>
          <cell r="G183">
            <v>32.537086064600025</v>
          </cell>
          <cell r="H183">
            <v>36.597498418239006</v>
          </cell>
          <cell r="I183">
            <v>37.190276995251452</v>
          </cell>
          <cell r="J183">
            <v>40.449037704630427</v>
          </cell>
          <cell r="K183">
            <v>41.100177524195225</v>
          </cell>
          <cell r="L183">
            <v>41.844864111088789</v>
          </cell>
          <cell r="M183">
            <v>42.627068520285817</v>
          </cell>
          <cell r="N183">
            <v>43.439874218935422</v>
          </cell>
          <cell r="O183">
            <v>44.288360379352461</v>
          </cell>
          <cell r="P183">
            <v>45.164485427484742</v>
          </cell>
          <cell r="Q183">
            <v>46.105218497196425</v>
          </cell>
          <cell r="R183">
            <v>47.107794833291109</v>
          </cell>
          <cell r="S183">
            <v>48.170296044459938</v>
          </cell>
          <cell r="T183">
            <v>49.448151860362053</v>
          </cell>
          <cell r="U183">
            <v>51.346808743928364</v>
          </cell>
          <cell r="V183">
            <v>58.488013334953763</v>
          </cell>
          <cell r="W183">
            <v>62.615434504329912</v>
          </cell>
          <cell r="X183">
            <v>65.22495368959602</v>
          </cell>
          <cell r="Y183">
            <v>63.644924995459277</v>
          </cell>
          <cell r="Z183">
            <v>64.96067874188978</v>
          </cell>
          <cell r="AA183">
            <v>66.341967135653363</v>
          </cell>
          <cell r="AB183">
            <v>67.79121896333406</v>
          </cell>
          <cell r="AC183">
            <v>69.293220847776212</v>
          </cell>
          <cell r="AD183">
            <v>70.869828396288852</v>
          </cell>
          <cell r="AE183">
            <v>72.524424993921087</v>
          </cell>
          <cell r="AF183">
            <v>74.244384212255284</v>
          </cell>
          <cell r="AG183">
            <v>76.046987291228149</v>
          </cell>
          <cell r="AH183">
            <v>75.7678516979378</v>
          </cell>
          <cell r="AI183">
            <v>65.169434247456849</v>
          </cell>
        </row>
        <row r="184">
          <cell r="E184">
            <v>26.32451575004271</v>
          </cell>
          <cell r="F184">
            <v>33.489270549293963</v>
          </cell>
          <cell r="G184">
            <v>54.083833831115555</v>
          </cell>
          <cell r="H184">
            <v>64.337558213354228</v>
          </cell>
          <cell r="I184">
            <v>65.571751622489458</v>
          </cell>
          <cell r="J184">
            <v>71.177101341861928</v>
          </cell>
          <cell r="K184">
            <v>72.243401389282099</v>
          </cell>
          <cell r="L184">
            <v>73.432563022003933</v>
          </cell>
          <cell r="M184">
            <v>74.712521642523299</v>
          </cell>
          <cell r="N184">
            <v>76.03578443117749</v>
          </cell>
          <cell r="O184">
            <v>77.401451329076437</v>
          </cell>
          <cell r="P184">
            <v>78.837387507730071</v>
          </cell>
          <cell r="Q184">
            <v>80.387345766084636</v>
          </cell>
          <cell r="R184">
            <v>82.036299518465412</v>
          </cell>
          <cell r="S184">
            <v>83.742779188481578</v>
          </cell>
          <cell r="T184">
            <v>85.842424896814805</v>
          </cell>
          <cell r="U184">
            <v>89.024016307086683</v>
          </cell>
          <cell r="V184">
            <v>101.36032778970285</v>
          </cell>
          <cell r="W184">
            <v>97.004590277155444</v>
          </cell>
          <cell r="X184">
            <v>97.470379923737255</v>
          </cell>
          <cell r="Y184">
            <v>95.625906560588646</v>
          </cell>
          <cell r="Z184">
            <v>98.15692869603393</v>
          </cell>
          <cell r="AA184">
            <v>100.83884839576719</v>
          </cell>
          <cell r="AB184">
            <v>103.68057565516129</v>
          </cell>
          <cell r="AC184">
            <v>106.66457397098078</v>
          </cell>
          <cell r="AD184">
            <v>109.83157424617512</v>
          </cell>
          <cell r="AE184">
            <v>113.19344268327322</v>
          </cell>
          <cell r="AF184">
            <v>116.73812427572783</v>
          </cell>
          <cell r="AG184">
            <v>120.50256926617628</v>
          </cell>
          <cell r="AH184">
            <v>121.0376769010786</v>
          </cell>
          <cell r="AI184">
            <v>104.99333567135845</v>
          </cell>
        </row>
        <row r="218">
          <cell r="E218">
            <v>5936049.0754953315</v>
          </cell>
          <cell r="F218">
            <v>7592099.6673276983</v>
          </cell>
          <cell r="G218">
            <v>10747310.832508171</v>
          </cell>
          <cell r="H218">
            <v>10975040.617019324</v>
          </cell>
          <cell r="I218">
            <v>11246283.067264479</v>
          </cell>
          <cell r="J218">
            <v>12547585.968776917</v>
          </cell>
          <cell r="K218">
            <v>12801791.22699419</v>
          </cell>
          <cell r="L218">
            <v>13068214.784134401</v>
          </cell>
          <cell r="M218">
            <v>13346710.057103809</v>
          </cell>
          <cell r="N218">
            <v>13631240.457540601</v>
          </cell>
          <cell r="O218">
            <v>13930191.762772672</v>
          </cell>
          <cell r="P218">
            <v>14239648.755648332</v>
          </cell>
          <cell r="Q218">
            <v>14571144.591003226</v>
          </cell>
          <cell r="R218">
            <v>14919481.503477562</v>
          </cell>
          <cell r="S218">
            <v>15288062.370598689</v>
          </cell>
          <cell r="T218">
            <v>15731246.06519549</v>
          </cell>
          <cell r="U218">
            <v>16464570.067006493</v>
          </cell>
          <cell r="V218">
            <v>19800906.650471941</v>
          </cell>
          <cell r="W218">
            <v>20231421.382182788</v>
          </cell>
          <cell r="X218">
            <v>20685636.326867286</v>
          </cell>
          <cell r="Y218">
            <v>20189198.62504233</v>
          </cell>
          <cell r="Z218">
            <v>20743613.294048067</v>
          </cell>
          <cell r="AA218">
            <v>21329161.231921278</v>
          </cell>
          <cell r="AB218">
            <v>21947466.409956511</v>
          </cell>
          <cell r="AC218">
            <v>22593780.470128793</v>
          </cell>
          <cell r="AD218">
            <v>23277126.825787209</v>
          </cell>
          <cell r="AE218">
            <v>23999690.389072347</v>
          </cell>
          <cell r="AF218">
            <v>24757884.443816777</v>
          </cell>
          <cell r="AG218">
            <v>25559516.130187672</v>
          </cell>
          <cell r="AH218">
            <v>25593821.353680506</v>
          </cell>
          <cell r="AI218">
            <v>21743468.159585826</v>
          </cell>
        </row>
        <row r="219">
          <cell r="E219">
            <v>5936049.0754953315</v>
          </cell>
          <cell r="F219">
            <v>7592099.6673276983</v>
          </cell>
          <cell r="G219">
            <v>17451813.793398455</v>
          </cell>
          <cell r="H219">
            <v>24353478.862372134</v>
          </cell>
          <cell r="I219">
            <v>24624721.312617291</v>
          </cell>
          <cell r="J219">
            <v>25926024.214129731</v>
          </cell>
          <cell r="K219">
            <v>26180229.472347002</v>
          </cell>
          <cell r="L219">
            <v>26446653.029487215</v>
          </cell>
          <cell r="M219">
            <v>26725148.302456625</v>
          </cell>
          <cell r="N219">
            <v>27009678.702893417</v>
          </cell>
          <cell r="O219">
            <v>27308630.008125484</v>
          </cell>
          <cell r="P219">
            <v>27618087.001001146</v>
          </cell>
          <cell r="Q219">
            <v>27949582.83635604</v>
          </cell>
          <cell r="R219">
            <v>28297919.748830374</v>
          </cell>
          <cell r="S219">
            <v>28666500.615951505</v>
          </cell>
          <cell r="T219">
            <v>29109775.405052561</v>
          </cell>
          <cell r="U219">
            <v>29993027.755597249</v>
          </cell>
          <cell r="V219">
            <v>35085567.440497585</v>
          </cell>
          <cell r="W219">
            <v>36305023.95359809</v>
          </cell>
          <cell r="X219">
            <v>36713466.013625801</v>
          </cell>
          <cell r="Y219">
            <v>36171255.427144065</v>
          </cell>
          <cell r="Z219">
            <v>36679897.211493023</v>
          </cell>
          <cell r="AA219">
            <v>37219672.264709458</v>
          </cell>
          <cell r="AB219">
            <v>37792204.5580879</v>
          </cell>
          <cell r="AC219">
            <v>38392745.733603403</v>
          </cell>
          <cell r="AD219">
            <v>39030319.204605043</v>
          </cell>
          <cell r="AE219">
            <v>39707109.883233398</v>
          </cell>
          <cell r="AF219">
            <v>40419531.053321049</v>
          </cell>
          <cell r="AG219">
            <v>41175389.855035156</v>
          </cell>
          <cell r="AH219">
            <v>40459723.968382269</v>
          </cell>
          <cell r="AI219">
            <v>24573769.099224441</v>
          </cell>
        </row>
      </sheetData>
      <sheetData sheetId="79" refreshError="1">
        <row r="4">
          <cell r="A4">
            <v>1</v>
          </cell>
        </row>
        <row r="5">
          <cell r="A5" t="str">
            <v>etalontariif - ettevõtete ja asutuste vesi</v>
          </cell>
        </row>
        <row r="6">
          <cell r="A6">
            <v>1</v>
          </cell>
        </row>
        <row r="7">
          <cell r="A7" t="str">
            <v>etalontariif - ettevõtete ja asutuste kanalisatsioon</v>
          </cell>
        </row>
      </sheetData>
      <sheetData sheetId="80" refreshError="1">
        <row r="86">
          <cell r="AN86">
            <v>0</v>
          </cell>
          <cell r="AO86">
            <v>0</v>
          </cell>
          <cell r="AP86">
            <v>0</v>
          </cell>
        </row>
        <row r="87">
          <cell r="AN87">
            <v>0</v>
          </cell>
          <cell r="AO87">
            <v>0</v>
          </cell>
          <cell r="AP87">
            <v>0</v>
          </cell>
        </row>
        <row r="88">
          <cell r="AN88">
            <v>0</v>
          </cell>
          <cell r="AO88">
            <v>0</v>
          </cell>
          <cell r="AP88">
            <v>0</v>
          </cell>
        </row>
        <row r="89">
          <cell r="AN89">
            <v>0</v>
          </cell>
          <cell r="AO89">
            <v>0</v>
          </cell>
          <cell r="AP89">
            <v>0</v>
          </cell>
        </row>
        <row r="90">
          <cell r="AN90">
            <v>0</v>
          </cell>
          <cell r="AO90">
            <v>0</v>
          </cell>
          <cell r="AP90">
            <v>0</v>
          </cell>
        </row>
        <row r="91">
          <cell r="AN91">
            <v>0</v>
          </cell>
          <cell r="AO91">
            <v>0</v>
          </cell>
          <cell r="AP91">
            <v>0</v>
          </cell>
        </row>
        <row r="92">
          <cell r="AN92">
            <v>0</v>
          </cell>
          <cell r="AO92">
            <v>0</v>
          </cell>
          <cell r="AP92">
            <v>0</v>
          </cell>
        </row>
        <row r="93">
          <cell r="AN93">
            <v>0</v>
          </cell>
          <cell r="AO93">
            <v>0</v>
          </cell>
          <cell r="AP93">
            <v>0</v>
          </cell>
        </row>
        <row r="94">
          <cell r="AN94">
            <v>0</v>
          </cell>
          <cell r="AO94">
            <v>0</v>
          </cell>
          <cell r="AP94">
            <v>0</v>
          </cell>
        </row>
        <row r="95">
          <cell r="AN95">
            <v>0</v>
          </cell>
          <cell r="AO95">
            <v>0</v>
          </cell>
          <cell r="AP95">
            <v>0</v>
          </cell>
        </row>
        <row r="96">
          <cell r="AN96">
            <v>0</v>
          </cell>
          <cell r="AO96">
            <v>0</v>
          </cell>
          <cell r="AP96">
            <v>0</v>
          </cell>
        </row>
        <row r="97">
          <cell r="AN97">
            <v>0</v>
          </cell>
          <cell r="AO97">
            <v>0</v>
          </cell>
          <cell r="AP97">
            <v>0</v>
          </cell>
        </row>
        <row r="98">
          <cell r="AN98">
            <v>0</v>
          </cell>
          <cell r="AO98">
            <v>0</v>
          </cell>
          <cell r="AP98">
            <v>0</v>
          </cell>
        </row>
        <row r="99">
          <cell r="AN99">
            <v>0</v>
          </cell>
          <cell r="AO99">
            <v>0</v>
          </cell>
          <cell r="AP99">
            <v>0</v>
          </cell>
        </row>
        <row r="100">
          <cell r="AN100">
            <v>0</v>
          </cell>
          <cell r="AO100">
            <v>0</v>
          </cell>
          <cell r="AP100">
            <v>0</v>
          </cell>
        </row>
        <row r="101">
          <cell r="AN101">
            <v>0</v>
          </cell>
          <cell r="AO101">
            <v>0</v>
          </cell>
          <cell r="AP101">
            <v>0</v>
          </cell>
        </row>
        <row r="102">
          <cell r="AN102">
            <v>0</v>
          </cell>
          <cell r="AO102">
            <v>0</v>
          </cell>
          <cell r="AP102">
            <v>0</v>
          </cell>
        </row>
        <row r="103">
          <cell r="AN103">
            <v>0</v>
          </cell>
          <cell r="AO103">
            <v>0</v>
          </cell>
          <cell r="AP103">
            <v>0</v>
          </cell>
        </row>
        <row r="104">
          <cell r="AN104">
            <v>0</v>
          </cell>
          <cell r="AO104">
            <v>0</v>
          </cell>
          <cell r="AP104">
            <v>0</v>
          </cell>
        </row>
        <row r="105">
          <cell r="AN105">
            <v>0</v>
          </cell>
          <cell r="AO105">
            <v>0</v>
          </cell>
          <cell r="AP105">
            <v>0</v>
          </cell>
        </row>
        <row r="106">
          <cell r="AN106">
            <v>0</v>
          </cell>
          <cell r="AO106">
            <v>0</v>
          </cell>
          <cell r="AP106">
            <v>0</v>
          </cell>
        </row>
        <row r="107">
          <cell r="AN107">
            <v>0</v>
          </cell>
          <cell r="AO107">
            <v>0</v>
          </cell>
          <cell r="AP107">
            <v>0</v>
          </cell>
        </row>
        <row r="108">
          <cell r="AN108">
            <v>0</v>
          </cell>
          <cell r="AO108">
            <v>0</v>
          </cell>
          <cell r="AP108">
            <v>0</v>
          </cell>
        </row>
        <row r="109">
          <cell r="AN109">
            <v>0</v>
          </cell>
          <cell r="AO109">
            <v>0</v>
          </cell>
          <cell r="AP109">
            <v>0</v>
          </cell>
        </row>
        <row r="110">
          <cell r="AN110">
            <v>0</v>
          </cell>
          <cell r="AO110">
            <v>0</v>
          </cell>
          <cell r="AP110">
            <v>0</v>
          </cell>
        </row>
        <row r="111">
          <cell r="AN111">
            <v>0</v>
          </cell>
          <cell r="AO111">
            <v>0</v>
          </cell>
          <cell r="AP111">
            <v>0</v>
          </cell>
        </row>
        <row r="112">
          <cell r="AN112">
            <v>0</v>
          </cell>
          <cell r="AO112">
            <v>0</v>
          </cell>
          <cell r="AP112">
            <v>0</v>
          </cell>
        </row>
        <row r="113">
          <cell r="AN113">
            <v>0</v>
          </cell>
          <cell r="AO113">
            <v>0</v>
          </cell>
          <cell r="AP113">
            <v>0</v>
          </cell>
        </row>
        <row r="114">
          <cell r="AN114">
            <v>0</v>
          </cell>
          <cell r="AO114">
            <v>0</v>
          </cell>
          <cell r="AP114">
            <v>0</v>
          </cell>
        </row>
        <row r="115">
          <cell r="AN115">
            <v>0</v>
          </cell>
          <cell r="AO115">
            <v>0</v>
          </cell>
          <cell r="AP115">
            <v>0</v>
          </cell>
        </row>
        <row r="116">
          <cell r="AN116">
            <v>0</v>
          </cell>
          <cell r="AO116">
            <v>0</v>
          </cell>
          <cell r="AP116">
            <v>0</v>
          </cell>
        </row>
        <row r="117">
          <cell r="AN117">
            <v>0</v>
          </cell>
          <cell r="AO117">
            <v>0</v>
          </cell>
          <cell r="AP117">
            <v>0</v>
          </cell>
        </row>
        <row r="118">
          <cell r="AN118">
            <v>0</v>
          </cell>
          <cell r="AO118">
            <v>0</v>
          </cell>
          <cell r="AP118">
            <v>0</v>
          </cell>
        </row>
        <row r="119">
          <cell r="AN119">
            <v>0</v>
          </cell>
          <cell r="AO119">
            <v>0</v>
          </cell>
          <cell r="AP119">
            <v>0</v>
          </cell>
        </row>
        <row r="120">
          <cell r="AN120">
            <v>0</v>
          </cell>
          <cell r="AO120">
            <v>0</v>
          </cell>
          <cell r="AP120">
            <v>0</v>
          </cell>
        </row>
        <row r="121">
          <cell r="AN121">
            <v>0</v>
          </cell>
          <cell r="AO121">
            <v>0</v>
          </cell>
          <cell r="AP121">
            <v>0</v>
          </cell>
        </row>
        <row r="122">
          <cell r="AN122">
            <v>0</v>
          </cell>
          <cell r="AO122">
            <v>0</v>
          </cell>
          <cell r="AP122">
            <v>0</v>
          </cell>
        </row>
        <row r="123">
          <cell r="AN123">
            <v>0</v>
          </cell>
          <cell r="AO123">
            <v>0</v>
          </cell>
          <cell r="AP123">
            <v>0</v>
          </cell>
        </row>
        <row r="124">
          <cell r="AN124">
            <v>0</v>
          </cell>
          <cell r="AO124">
            <v>0</v>
          </cell>
          <cell r="AP124">
            <v>0</v>
          </cell>
        </row>
        <row r="125">
          <cell r="AN125">
            <v>0</v>
          </cell>
          <cell r="AO125">
            <v>0</v>
          </cell>
          <cell r="AP125">
            <v>0</v>
          </cell>
        </row>
        <row r="126">
          <cell r="AN126">
            <v>0</v>
          </cell>
          <cell r="AO126">
            <v>0</v>
          </cell>
          <cell r="AP126">
            <v>0</v>
          </cell>
        </row>
        <row r="127">
          <cell r="AN127">
            <v>0</v>
          </cell>
          <cell r="AO127">
            <v>0</v>
          </cell>
          <cell r="AP127">
            <v>0</v>
          </cell>
        </row>
        <row r="128">
          <cell r="AN128">
            <v>0</v>
          </cell>
          <cell r="AO128">
            <v>0</v>
          </cell>
          <cell r="AP128">
            <v>0</v>
          </cell>
        </row>
        <row r="129">
          <cell r="AN129">
            <v>0</v>
          </cell>
          <cell r="AO129">
            <v>0</v>
          </cell>
          <cell r="AP129">
            <v>0</v>
          </cell>
        </row>
        <row r="130">
          <cell r="AN130">
            <v>0</v>
          </cell>
          <cell r="AO130">
            <v>0</v>
          </cell>
          <cell r="AP130">
            <v>0</v>
          </cell>
        </row>
        <row r="131">
          <cell r="AN131">
            <v>0</v>
          </cell>
          <cell r="AO131">
            <v>0</v>
          </cell>
          <cell r="AP131">
            <v>0</v>
          </cell>
        </row>
        <row r="132">
          <cell r="AN132">
            <v>0</v>
          </cell>
          <cell r="AO132">
            <v>0</v>
          </cell>
          <cell r="AP132">
            <v>0</v>
          </cell>
        </row>
        <row r="133">
          <cell r="AN133">
            <v>0</v>
          </cell>
          <cell r="AO133">
            <v>0</v>
          </cell>
          <cell r="AP133">
            <v>0</v>
          </cell>
        </row>
        <row r="134">
          <cell r="AN134">
            <v>0</v>
          </cell>
          <cell r="AO134">
            <v>0</v>
          </cell>
          <cell r="AP134">
            <v>0</v>
          </cell>
        </row>
        <row r="135">
          <cell r="AN135">
            <v>0</v>
          </cell>
          <cell r="AO135">
            <v>0</v>
          </cell>
          <cell r="AP135">
            <v>0</v>
          </cell>
        </row>
        <row r="136">
          <cell r="AN136">
            <v>0</v>
          </cell>
          <cell r="AO136">
            <v>0</v>
          </cell>
          <cell r="AP136">
            <v>0</v>
          </cell>
        </row>
        <row r="137">
          <cell r="AN137">
            <v>0</v>
          </cell>
          <cell r="AO137">
            <v>0</v>
          </cell>
          <cell r="AP137">
            <v>0</v>
          </cell>
        </row>
        <row r="138">
          <cell r="AN138">
            <v>0</v>
          </cell>
          <cell r="AO138">
            <v>0</v>
          </cell>
          <cell r="AP138">
            <v>0</v>
          </cell>
        </row>
        <row r="139">
          <cell r="AN139">
            <v>0</v>
          </cell>
          <cell r="AO139">
            <v>0</v>
          </cell>
          <cell r="AP139">
            <v>0</v>
          </cell>
        </row>
        <row r="140">
          <cell r="AN140">
            <v>0</v>
          </cell>
          <cell r="AO140">
            <v>0</v>
          </cell>
          <cell r="AP140">
            <v>0</v>
          </cell>
        </row>
        <row r="141">
          <cell r="AN141">
            <v>0</v>
          </cell>
          <cell r="AO141">
            <v>0</v>
          </cell>
          <cell r="AP141">
            <v>0</v>
          </cell>
        </row>
        <row r="142">
          <cell r="AN142">
            <v>0</v>
          </cell>
          <cell r="AO142">
            <v>0</v>
          </cell>
          <cell r="AP142">
            <v>0</v>
          </cell>
        </row>
        <row r="143">
          <cell r="AN143">
            <v>0</v>
          </cell>
          <cell r="AO143">
            <v>0</v>
          </cell>
          <cell r="AP143">
            <v>0</v>
          </cell>
        </row>
        <row r="144">
          <cell r="AN144">
            <v>0</v>
          </cell>
          <cell r="AO144">
            <v>0</v>
          </cell>
          <cell r="AP144">
            <v>0</v>
          </cell>
        </row>
        <row r="145">
          <cell r="AN145">
            <v>0</v>
          </cell>
          <cell r="AO145">
            <v>0</v>
          </cell>
          <cell r="AP145">
            <v>0</v>
          </cell>
        </row>
        <row r="146">
          <cell r="AN146">
            <v>0</v>
          </cell>
          <cell r="AO146">
            <v>0</v>
          </cell>
          <cell r="AP146">
            <v>0</v>
          </cell>
        </row>
        <row r="147">
          <cell r="AN147">
            <v>0</v>
          </cell>
          <cell r="AO147">
            <v>0</v>
          </cell>
          <cell r="AP147">
            <v>0</v>
          </cell>
        </row>
        <row r="148">
          <cell r="AN148">
            <v>0</v>
          </cell>
          <cell r="AO148">
            <v>0</v>
          </cell>
          <cell r="AP148">
            <v>0</v>
          </cell>
        </row>
        <row r="149">
          <cell r="AN149">
            <v>0</v>
          </cell>
          <cell r="AO149">
            <v>0</v>
          </cell>
          <cell r="AP149">
            <v>0</v>
          </cell>
        </row>
        <row r="150">
          <cell r="AN150">
            <v>0</v>
          </cell>
          <cell r="AO150">
            <v>0</v>
          </cell>
          <cell r="AP150">
            <v>0</v>
          </cell>
        </row>
        <row r="151">
          <cell r="AN151">
            <v>0</v>
          </cell>
          <cell r="AO151">
            <v>0</v>
          </cell>
          <cell r="AP151">
            <v>0</v>
          </cell>
        </row>
        <row r="152">
          <cell r="AN152">
            <v>0</v>
          </cell>
          <cell r="AO152">
            <v>0</v>
          </cell>
          <cell r="AP152">
            <v>0</v>
          </cell>
        </row>
        <row r="153">
          <cell r="AN153">
            <v>0</v>
          </cell>
          <cell r="AO153">
            <v>0</v>
          </cell>
          <cell r="AP153">
            <v>0</v>
          </cell>
        </row>
        <row r="154">
          <cell r="AN154">
            <v>0</v>
          </cell>
          <cell r="AO154">
            <v>0</v>
          </cell>
          <cell r="AP154">
            <v>0</v>
          </cell>
        </row>
        <row r="155">
          <cell r="AN155">
            <v>0</v>
          </cell>
          <cell r="AO155">
            <v>0</v>
          </cell>
          <cell r="AP155">
            <v>0</v>
          </cell>
        </row>
        <row r="156">
          <cell r="AN156">
            <v>0</v>
          </cell>
          <cell r="AO156">
            <v>0</v>
          </cell>
          <cell r="AP156">
            <v>0</v>
          </cell>
        </row>
        <row r="157">
          <cell r="AN157">
            <v>0</v>
          </cell>
          <cell r="AO157">
            <v>0</v>
          </cell>
          <cell r="AP157">
            <v>0</v>
          </cell>
        </row>
        <row r="158">
          <cell r="AN158">
            <v>0</v>
          </cell>
          <cell r="AO158">
            <v>0</v>
          </cell>
          <cell r="AP158">
            <v>0</v>
          </cell>
        </row>
        <row r="159">
          <cell r="AN159">
            <v>0</v>
          </cell>
          <cell r="AO159">
            <v>0</v>
          </cell>
          <cell r="AP159">
            <v>0</v>
          </cell>
        </row>
        <row r="160">
          <cell r="AN160">
            <v>0</v>
          </cell>
          <cell r="AO160">
            <v>0</v>
          </cell>
          <cell r="AP160">
            <v>0</v>
          </cell>
        </row>
        <row r="161">
          <cell r="AN161">
            <v>0</v>
          </cell>
          <cell r="AO161">
            <v>0</v>
          </cell>
          <cell r="AP161">
            <v>0</v>
          </cell>
        </row>
        <row r="162">
          <cell r="AN162">
            <v>0</v>
          </cell>
          <cell r="AO162">
            <v>0</v>
          </cell>
          <cell r="AP162">
            <v>0</v>
          </cell>
        </row>
        <row r="163">
          <cell r="AN163">
            <v>0</v>
          </cell>
          <cell r="AO163">
            <v>0</v>
          </cell>
          <cell r="AP163">
            <v>0</v>
          </cell>
        </row>
        <row r="164">
          <cell r="AN164">
            <v>0</v>
          </cell>
          <cell r="AO164">
            <v>0</v>
          </cell>
          <cell r="AP164">
            <v>0</v>
          </cell>
        </row>
        <row r="165">
          <cell r="AN165">
            <v>0</v>
          </cell>
          <cell r="AO165">
            <v>0</v>
          </cell>
          <cell r="AP165">
            <v>0</v>
          </cell>
        </row>
        <row r="166">
          <cell r="AN166">
            <v>0</v>
          </cell>
          <cell r="AO166">
            <v>0</v>
          </cell>
          <cell r="AP166">
            <v>0</v>
          </cell>
        </row>
        <row r="167">
          <cell r="AN167">
            <v>0</v>
          </cell>
          <cell r="AO167">
            <v>0</v>
          </cell>
          <cell r="AP167">
            <v>0</v>
          </cell>
        </row>
        <row r="168">
          <cell r="AN168">
            <v>0</v>
          </cell>
          <cell r="AO168">
            <v>0</v>
          </cell>
          <cell r="AP168">
            <v>0</v>
          </cell>
        </row>
        <row r="169">
          <cell r="AN169">
            <v>0</v>
          </cell>
          <cell r="AO169">
            <v>0</v>
          </cell>
          <cell r="AP169">
            <v>0</v>
          </cell>
        </row>
        <row r="170">
          <cell r="AN170">
            <v>0</v>
          </cell>
          <cell r="AO170">
            <v>0</v>
          </cell>
          <cell r="AP170">
            <v>0</v>
          </cell>
        </row>
        <row r="171">
          <cell r="AN171">
            <v>0</v>
          </cell>
          <cell r="AO171">
            <v>0</v>
          </cell>
          <cell r="AP171">
            <v>0</v>
          </cell>
        </row>
        <row r="172">
          <cell r="AN172">
            <v>0</v>
          </cell>
          <cell r="AO172">
            <v>0</v>
          </cell>
          <cell r="AP172">
            <v>0</v>
          </cell>
        </row>
        <row r="173">
          <cell r="AN173">
            <v>0</v>
          </cell>
          <cell r="AO173">
            <v>0</v>
          </cell>
          <cell r="AP173">
            <v>0</v>
          </cell>
        </row>
        <row r="174">
          <cell r="AN174">
            <v>0</v>
          </cell>
          <cell r="AO174">
            <v>0</v>
          </cell>
          <cell r="AP174">
            <v>0</v>
          </cell>
        </row>
        <row r="175">
          <cell r="AN175">
            <v>0</v>
          </cell>
          <cell r="AO175">
            <v>0</v>
          </cell>
          <cell r="AP175">
            <v>0</v>
          </cell>
        </row>
        <row r="176">
          <cell r="AN176">
            <v>0</v>
          </cell>
          <cell r="AO176">
            <v>0</v>
          </cell>
          <cell r="AP176">
            <v>0</v>
          </cell>
        </row>
        <row r="177">
          <cell r="AN177">
            <v>0</v>
          </cell>
          <cell r="AO177">
            <v>0</v>
          </cell>
          <cell r="AP177">
            <v>0</v>
          </cell>
        </row>
        <row r="178">
          <cell r="AN178">
            <v>0</v>
          </cell>
          <cell r="AO178">
            <v>0</v>
          </cell>
          <cell r="AP178">
            <v>0</v>
          </cell>
        </row>
        <row r="179">
          <cell r="AN179">
            <v>0</v>
          </cell>
          <cell r="AO179">
            <v>0</v>
          </cell>
          <cell r="AP179">
            <v>0</v>
          </cell>
        </row>
        <row r="180">
          <cell r="AN180">
            <v>0</v>
          </cell>
          <cell r="AO180">
            <v>0</v>
          </cell>
          <cell r="AP180">
            <v>0</v>
          </cell>
        </row>
        <row r="181">
          <cell r="AN181">
            <v>0</v>
          </cell>
          <cell r="AO181">
            <v>0</v>
          </cell>
          <cell r="AP181">
            <v>0</v>
          </cell>
        </row>
        <row r="182">
          <cell r="AN182">
            <v>0</v>
          </cell>
          <cell r="AO182">
            <v>0</v>
          </cell>
          <cell r="AP182">
            <v>0</v>
          </cell>
        </row>
        <row r="183">
          <cell r="AN183">
            <v>0</v>
          </cell>
          <cell r="AO183">
            <v>0</v>
          </cell>
          <cell r="AP183">
            <v>0</v>
          </cell>
        </row>
        <row r="184">
          <cell r="AN184">
            <v>0</v>
          </cell>
          <cell r="AO184">
            <v>0</v>
          </cell>
          <cell r="AP184">
            <v>0</v>
          </cell>
        </row>
        <row r="185">
          <cell r="AN185">
            <v>0</v>
          </cell>
          <cell r="AO185">
            <v>0</v>
          </cell>
          <cell r="AP185">
            <v>0</v>
          </cell>
        </row>
        <row r="186">
          <cell r="AN186">
            <v>0</v>
          </cell>
          <cell r="AO186">
            <v>0</v>
          </cell>
          <cell r="AP186">
            <v>0</v>
          </cell>
        </row>
        <row r="187">
          <cell r="AN187">
            <v>0</v>
          </cell>
          <cell r="AO187">
            <v>0</v>
          </cell>
          <cell r="AP187">
            <v>0</v>
          </cell>
        </row>
        <row r="188">
          <cell r="AN188">
            <v>0</v>
          </cell>
          <cell r="AO188">
            <v>0</v>
          </cell>
          <cell r="AP188">
            <v>0</v>
          </cell>
        </row>
        <row r="189">
          <cell r="AN189">
            <v>0</v>
          </cell>
          <cell r="AO189">
            <v>0</v>
          </cell>
          <cell r="AP189">
            <v>0</v>
          </cell>
        </row>
        <row r="190">
          <cell r="AN190">
            <v>0</v>
          </cell>
          <cell r="AO190">
            <v>0</v>
          </cell>
          <cell r="AP190">
            <v>0</v>
          </cell>
        </row>
        <row r="191">
          <cell r="AN191">
            <v>0</v>
          </cell>
          <cell r="AO191">
            <v>0</v>
          </cell>
          <cell r="AP191">
            <v>0</v>
          </cell>
        </row>
        <row r="192">
          <cell r="AN192">
            <v>0</v>
          </cell>
          <cell r="AO192">
            <v>0</v>
          </cell>
          <cell r="AP192">
            <v>0</v>
          </cell>
        </row>
        <row r="193">
          <cell r="AN193">
            <v>0</v>
          </cell>
          <cell r="AO193">
            <v>0</v>
          </cell>
          <cell r="AP193">
            <v>0</v>
          </cell>
        </row>
        <row r="194">
          <cell r="AN194">
            <v>0</v>
          </cell>
          <cell r="AO194">
            <v>0</v>
          </cell>
          <cell r="AP194">
            <v>0</v>
          </cell>
        </row>
        <row r="195">
          <cell r="AN195">
            <v>0</v>
          </cell>
          <cell r="AO195">
            <v>0</v>
          </cell>
          <cell r="AP195">
            <v>0</v>
          </cell>
        </row>
        <row r="196">
          <cell r="AN196">
            <v>0</v>
          </cell>
          <cell r="AO196">
            <v>0</v>
          </cell>
          <cell r="AP196">
            <v>0</v>
          </cell>
        </row>
        <row r="197">
          <cell r="AN197">
            <v>0</v>
          </cell>
          <cell r="AO197">
            <v>0</v>
          </cell>
          <cell r="AP197">
            <v>0</v>
          </cell>
        </row>
        <row r="198">
          <cell r="AN198">
            <v>0</v>
          </cell>
          <cell r="AO198">
            <v>0</v>
          </cell>
          <cell r="AP198">
            <v>0</v>
          </cell>
        </row>
        <row r="199">
          <cell r="AN199">
            <v>0</v>
          </cell>
          <cell r="AO199">
            <v>0</v>
          </cell>
          <cell r="AP199">
            <v>0</v>
          </cell>
        </row>
        <row r="200">
          <cell r="AN200">
            <v>0</v>
          </cell>
          <cell r="AO200">
            <v>0</v>
          </cell>
          <cell r="AP200">
            <v>0</v>
          </cell>
        </row>
        <row r="201">
          <cell r="AN201">
            <v>0</v>
          </cell>
          <cell r="AO201">
            <v>0</v>
          </cell>
          <cell r="AP201">
            <v>0</v>
          </cell>
        </row>
        <row r="202">
          <cell r="AN202">
            <v>0</v>
          </cell>
          <cell r="AO202">
            <v>0</v>
          </cell>
          <cell r="AP202">
            <v>0</v>
          </cell>
        </row>
        <row r="203">
          <cell r="AN203">
            <v>0</v>
          </cell>
          <cell r="AO203">
            <v>0</v>
          </cell>
          <cell r="AP203">
            <v>0</v>
          </cell>
        </row>
        <row r="204">
          <cell r="AN204">
            <v>0</v>
          </cell>
          <cell r="AO204">
            <v>0</v>
          </cell>
          <cell r="AP204">
            <v>0</v>
          </cell>
        </row>
        <row r="205">
          <cell r="AN205">
            <v>0</v>
          </cell>
          <cell r="AO205">
            <v>0</v>
          </cell>
          <cell r="AP205">
            <v>0</v>
          </cell>
        </row>
        <row r="206">
          <cell r="AN206">
            <v>0</v>
          </cell>
          <cell r="AO206">
            <v>0</v>
          </cell>
          <cell r="AP206">
            <v>0</v>
          </cell>
        </row>
        <row r="207">
          <cell r="AN207">
            <v>0</v>
          </cell>
          <cell r="AO207">
            <v>0</v>
          </cell>
          <cell r="AP207">
            <v>0</v>
          </cell>
        </row>
        <row r="208">
          <cell r="AN208">
            <v>0</v>
          </cell>
          <cell r="AO208">
            <v>0</v>
          </cell>
          <cell r="AP208">
            <v>0</v>
          </cell>
        </row>
        <row r="209">
          <cell r="AN209">
            <v>0</v>
          </cell>
          <cell r="AO209">
            <v>0</v>
          </cell>
          <cell r="AP209">
            <v>0</v>
          </cell>
        </row>
        <row r="210">
          <cell r="AN210">
            <v>0</v>
          </cell>
          <cell r="AO210">
            <v>0</v>
          </cell>
          <cell r="AP210">
            <v>0</v>
          </cell>
        </row>
        <row r="211">
          <cell r="AN211">
            <v>0</v>
          </cell>
          <cell r="AO211">
            <v>0</v>
          </cell>
          <cell r="AP211">
            <v>0</v>
          </cell>
        </row>
        <row r="212">
          <cell r="AN212">
            <v>0</v>
          </cell>
          <cell r="AO212">
            <v>0</v>
          </cell>
          <cell r="AP212">
            <v>0</v>
          </cell>
        </row>
        <row r="213">
          <cell r="AN213">
            <v>0</v>
          </cell>
          <cell r="AO213">
            <v>0</v>
          </cell>
          <cell r="AP213">
            <v>0</v>
          </cell>
        </row>
        <row r="214">
          <cell r="AN214">
            <v>0</v>
          </cell>
          <cell r="AO214">
            <v>0</v>
          </cell>
          <cell r="AP214">
            <v>0</v>
          </cell>
        </row>
        <row r="215">
          <cell r="AN215">
            <v>0</v>
          </cell>
          <cell r="AO215">
            <v>0</v>
          </cell>
          <cell r="AP215">
            <v>0</v>
          </cell>
        </row>
        <row r="216">
          <cell r="AN216">
            <v>0</v>
          </cell>
          <cell r="AO216">
            <v>0</v>
          </cell>
          <cell r="AP216">
            <v>0</v>
          </cell>
        </row>
        <row r="217">
          <cell r="AN217">
            <v>0</v>
          </cell>
          <cell r="AO217">
            <v>0</v>
          </cell>
          <cell r="AP217">
            <v>0</v>
          </cell>
        </row>
        <row r="218">
          <cell r="AN218">
            <v>0</v>
          </cell>
          <cell r="AO218">
            <v>0</v>
          </cell>
          <cell r="AP218">
            <v>0</v>
          </cell>
        </row>
        <row r="219">
          <cell r="AN219">
            <v>0</v>
          </cell>
          <cell r="AO219">
            <v>0</v>
          </cell>
          <cell r="AP219">
            <v>0</v>
          </cell>
        </row>
        <row r="220">
          <cell r="AN220">
            <v>0</v>
          </cell>
          <cell r="AO220">
            <v>0</v>
          </cell>
          <cell r="AP220">
            <v>0</v>
          </cell>
        </row>
        <row r="221">
          <cell r="AN221">
            <v>0</v>
          </cell>
          <cell r="AO221">
            <v>0</v>
          </cell>
          <cell r="AP221">
            <v>0</v>
          </cell>
        </row>
        <row r="222">
          <cell r="AN222">
            <v>0</v>
          </cell>
          <cell r="AO222">
            <v>0</v>
          </cell>
          <cell r="AP222">
            <v>0</v>
          </cell>
        </row>
        <row r="223">
          <cell r="AN223">
            <v>0</v>
          </cell>
          <cell r="AO223">
            <v>0</v>
          </cell>
          <cell r="AP223">
            <v>0</v>
          </cell>
        </row>
        <row r="224">
          <cell r="AN224">
            <v>0</v>
          </cell>
          <cell r="AO224">
            <v>0</v>
          </cell>
          <cell r="AP224">
            <v>0</v>
          </cell>
        </row>
        <row r="225">
          <cell r="AN225">
            <v>0</v>
          </cell>
          <cell r="AO225">
            <v>0</v>
          </cell>
          <cell r="AP225">
            <v>0</v>
          </cell>
        </row>
        <row r="226">
          <cell r="AN226">
            <v>0</v>
          </cell>
          <cell r="AO226">
            <v>0</v>
          </cell>
          <cell r="AP226">
            <v>0</v>
          </cell>
        </row>
        <row r="227">
          <cell r="AN227">
            <v>0</v>
          </cell>
          <cell r="AO227">
            <v>0</v>
          </cell>
          <cell r="AP227">
            <v>0</v>
          </cell>
        </row>
        <row r="228">
          <cell r="AN228">
            <v>0</v>
          </cell>
          <cell r="AO228">
            <v>0</v>
          </cell>
          <cell r="AP228">
            <v>0</v>
          </cell>
        </row>
        <row r="229">
          <cell r="AN229">
            <v>0</v>
          </cell>
          <cell r="AO229">
            <v>0</v>
          </cell>
          <cell r="AP229">
            <v>0</v>
          </cell>
        </row>
        <row r="230">
          <cell r="AN230">
            <v>0</v>
          </cell>
          <cell r="AO230">
            <v>0</v>
          </cell>
          <cell r="AP230">
            <v>0</v>
          </cell>
        </row>
        <row r="231">
          <cell r="AN231">
            <v>0</v>
          </cell>
          <cell r="AO231">
            <v>0</v>
          </cell>
          <cell r="AP231">
            <v>0</v>
          </cell>
        </row>
        <row r="232">
          <cell r="AN232">
            <v>0</v>
          </cell>
          <cell r="AO232">
            <v>0</v>
          </cell>
          <cell r="AP232">
            <v>0</v>
          </cell>
        </row>
        <row r="233">
          <cell r="AN233">
            <v>0</v>
          </cell>
          <cell r="AO233">
            <v>0</v>
          </cell>
          <cell r="AP233">
            <v>0</v>
          </cell>
        </row>
        <row r="234">
          <cell r="AN234">
            <v>0</v>
          </cell>
          <cell r="AO234">
            <v>0</v>
          </cell>
          <cell r="AP234">
            <v>0</v>
          </cell>
        </row>
        <row r="235">
          <cell r="AN235">
            <v>0</v>
          </cell>
          <cell r="AO235">
            <v>0</v>
          </cell>
          <cell r="AP235">
            <v>0</v>
          </cell>
        </row>
        <row r="236">
          <cell r="AN236">
            <v>0</v>
          </cell>
          <cell r="AO236">
            <v>0</v>
          </cell>
          <cell r="AP236">
            <v>0</v>
          </cell>
        </row>
        <row r="237">
          <cell r="AN237">
            <v>0</v>
          </cell>
          <cell r="AO237">
            <v>0</v>
          </cell>
          <cell r="AP237">
            <v>0</v>
          </cell>
        </row>
        <row r="238">
          <cell r="AN238">
            <v>0</v>
          </cell>
          <cell r="AO238">
            <v>0</v>
          </cell>
          <cell r="AP238">
            <v>0</v>
          </cell>
        </row>
        <row r="239">
          <cell r="AN239">
            <v>0</v>
          </cell>
          <cell r="AO239">
            <v>0</v>
          </cell>
          <cell r="AP239">
            <v>0</v>
          </cell>
        </row>
        <row r="240">
          <cell r="AN240">
            <v>0</v>
          </cell>
          <cell r="AO240">
            <v>0</v>
          </cell>
          <cell r="AP240">
            <v>0</v>
          </cell>
        </row>
        <row r="241">
          <cell r="AN241">
            <v>0</v>
          </cell>
          <cell r="AO241">
            <v>0</v>
          </cell>
          <cell r="AP241">
            <v>0</v>
          </cell>
        </row>
        <row r="242">
          <cell r="AN242">
            <v>0</v>
          </cell>
          <cell r="AO242">
            <v>0</v>
          </cell>
          <cell r="AP242">
            <v>0</v>
          </cell>
        </row>
        <row r="243">
          <cell r="AN243">
            <v>0</v>
          </cell>
          <cell r="AO243">
            <v>0</v>
          </cell>
          <cell r="AP243">
            <v>0</v>
          </cell>
        </row>
        <row r="244">
          <cell r="AN244">
            <v>0</v>
          </cell>
          <cell r="AO244">
            <v>0</v>
          </cell>
          <cell r="AP244">
            <v>0</v>
          </cell>
        </row>
        <row r="245">
          <cell r="AN245">
            <v>0</v>
          </cell>
          <cell r="AO245">
            <v>0</v>
          </cell>
          <cell r="AP245">
            <v>0</v>
          </cell>
        </row>
        <row r="246">
          <cell r="AN246">
            <v>0</v>
          </cell>
          <cell r="AO246">
            <v>0</v>
          </cell>
          <cell r="AP246">
            <v>0</v>
          </cell>
        </row>
        <row r="247">
          <cell r="AN247">
            <v>0</v>
          </cell>
          <cell r="AO247">
            <v>0</v>
          </cell>
          <cell r="AP247">
            <v>0</v>
          </cell>
        </row>
        <row r="248">
          <cell r="AN248">
            <v>0</v>
          </cell>
          <cell r="AO248">
            <v>0</v>
          </cell>
          <cell r="AP248">
            <v>0</v>
          </cell>
        </row>
        <row r="249">
          <cell r="AN249">
            <v>0</v>
          </cell>
          <cell r="AO249">
            <v>0</v>
          </cell>
          <cell r="AP249">
            <v>0</v>
          </cell>
        </row>
        <row r="250">
          <cell r="AN250">
            <v>0</v>
          </cell>
          <cell r="AO250">
            <v>0</v>
          </cell>
          <cell r="AP250">
            <v>0</v>
          </cell>
        </row>
        <row r="251">
          <cell r="AN251">
            <v>0</v>
          </cell>
          <cell r="AO251">
            <v>0</v>
          </cell>
          <cell r="AP251">
            <v>0</v>
          </cell>
        </row>
        <row r="252">
          <cell r="AN252">
            <v>0</v>
          </cell>
          <cell r="AO252">
            <v>0</v>
          </cell>
          <cell r="AP252">
            <v>0</v>
          </cell>
        </row>
        <row r="253">
          <cell r="AN253">
            <v>0</v>
          </cell>
          <cell r="AO253">
            <v>0</v>
          </cell>
          <cell r="AP253">
            <v>0</v>
          </cell>
        </row>
        <row r="254">
          <cell r="AN254">
            <v>0</v>
          </cell>
          <cell r="AO254">
            <v>0</v>
          </cell>
          <cell r="AP254">
            <v>0</v>
          </cell>
        </row>
        <row r="255">
          <cell r="AN255">
            <v>0</v>
          </cell>
          <cell r="AO255">
            <v>0</v>
          </cell>
          <cell r="AP255">
            <v>0</v>
          </cell>
        </row>
        <row r="256">
          <cell r="AN256">
            <v>0</v>
          </cell>
          <cell r="AO256">
            <v>0</v>
          </cell>
          <cell r="AP256">
            <v>0</v>
          </cell>
        </row>
        <row r="257">
          <cell r="AN257">
            <v>0</v>
          </cell>
          <cell r="AO257">
            <v>0</v>
          </cell>
          <cell r="AP257">
            <v>0</v>
          </cell>
        </row>
        <row r="258">
          <cell r="AN258">
            <v>0</v>
          </cell>
          <cell r="AO258">
            <v>0</v>
          </cell>
          <cell r="AP258">
            <v>0</v>
          </cell>
        </row>
        <row r="259">
          <cell r="AN259">
            <v>0</v>
          </cell>
          <cell r="AO259">
            <v>0</v>
          </cell>
          <cell r="AP259">
            <v>0</v>
          </cell>
        </row>
        <row r="260">
          <cell r="AN260">
            <v>0</v>
          </cell>
          <cell r="AO260">
            <v>0</v>
          </cell>
          <cell r="AP260">
            <v>0</v>
          </cell>
        </row>
        <row r="261">
          <cell r="AN261">
            <v>0</v>
          </cell>
          <cell r="AO261">
            <v>0</v>
          </cell>
          <cell r="AP261">
            <v>0</v>
          </cell>
        </row>
        <row r="262">
          <cell r="AN262">
            <v>0</v>
          </cell>
          <cell r="AO262">
            <v>0</v>
          </cell>
          <cell r="AP262">
            <v>0</v>
          </cell>
        </row>
        <row r="263">
          <cell r="AN263">
            <v>0</v>
          </cell>
          <cell r="AO263">
            <v>0</v>
          </cell>
          <cell r="AP263">
            <v>0</v>
          </cell>
        </row>
        <row r="264">
          <cell r="AN264">
            <v>0</v>
          </cell>
          <cell r="AO264">
            <v>0</v>
          </cell>
          <cell r="AP264">
            <v>0</v>
          </cell>
        </row>
        <row r="265">
          <cell r="AN265">
            <v>0</v>
          </cell>
          <cell r="AO265">
            <v>0</v>
          </cell>
          <cell r="AP265">
            <v>0</v>
          </cell>
        </row>
        <row r="266">
          <cell r="AN266">
            <v>0</v>
          </cell>
          <cell r="AO266">
            <v>0</v>
          </cell>
          <cell r="AP266">
            <v>0</v>
          </cell>
        </row>
        <row r="267">
          <cell r="AN267">
            <v>0</v>
          </cell>
          <cell r="AO267">
            <v>0</v>
          </cell>
          <cell r="AP267">
            <v>0</v>
          </cell>
        </row>
        <row r="268">
          <cell r="AN268">
            <v>0</v>
          </cell>
          <cell r="AO268">
            <v>0</v>
          </cell>
          <cell r="AP268">
            <v>0</v>
          </cell>
        </row>
        <row r="269">
          <cell r="AN269">
            <v>0</v>
          </cell>
          <cell r="AO269">
            <v>0</v>
          </cell>
          <cell r="AP269">
            <v>0</v>
          </cell>
        </row>
        <row r="270">
          <cell r="AN270">
            <v>0</v>
          </cell>
          <cell r="AO270">
            <v>0</v>
          </cell>
          <cell r="AP270">
            <v>0</v>
          </cell>
        </row>
        <row r="271">
          <cell r="AN271">
            <v>0</v>
          </cell>
          <cell r="AO271">
            <v>0</v>
          </cell>
          <cell r="AP271">
            <v>0</v>
          </cell>
        </row>
        <row r="272">
          <cell r="AN272">
            <v>0</v>
          </cell>
          <cell r="AO272">
            <v>0</v>
          </cell>
          <cell r="AP272">
            <v>0</v>
          </cell>
        </row>
        <row r="273">
          <cell r="AN273">
            <v>0</v>
          </cell>
          <cell r="AO273">
            <v>0</v>
          </cell>
          <cell r="AP273">
            <v>0</v>
          </cell>
        </row>
        <row r="274">
          <cell r="AN274">
            <v>0</v>
          </cell>
          <cell r="AO274">
            <v>0</v>
          </cell>
          <cell r="AP274">
            <v>0</v>
          </cell>
        </row>
        <row r="275">
          <cell r="AN275">
            <v>0</v>
          </cell>
          <cell r="AO275">
            <v>0</v>
          </cell>
          <cell r="AP275">
            <v>0</v>
          </cell>
        </row>
        <row r="276">
          <cell r="AN276">
            <v>0</v>
          </cell>
          <cell r="AO276">
            <v>0</v>
          </cell>
          <cell r="AP276">
            <v>0</v>
          </cell>
        </row>
        <row r="277">
          <cell r="AN277">
            <v>0</v>
          </cell>
          <cell r="AO277">
            <v>0</v>
          </cell>
          <cell r="AP277">
            <v>0</v>
          </cell>
        </row>
        <row r="278">
          <cell r="AN278">
            <v>0</v>
          </cell>
          <cell r="AO278">
            <v>0</v>
          </cell>
          <cell r="AP278">
            <v>0</v>
          </cell>
        </row>
        <row r="279">
          <cell r="AN279">
            <v>0</v>
          </cell>
          <cell r="AO279">
            <v>0</v>
          </cell>
          <cell r="AP279">
            <v>0</v>
          </cell>
        </row>
        <row r="280">
          <cell r="AN280">
            <v>0</v>
          </cell>
          <cell r="AO280">
            <v>0</v>
          </cell>
          <cell r="AP280">
            <v>0</v>
          </cell>
        </row>
        <row r="281">
          <cell r="AN281">
            <v>0</v>
          </cell>
          <cell r="AO281">
            <v>0</v>
          </cell>
          <cell r="AP281">
            <v>0</v>
          </cell>
        </row>
        <row r="282">
          <cell r="AN282">
            <v>0</v>
          </cell>
          <cell r="AO282">
            <v>0</v>
          </cell>
          <cell r="AP282">
            <v>0</v>
          </cell>
        </row>
        <row r="283">
          <cell r="AN283">
            <v>0</v>
          </cell>
          <cell r="AO283">
            <v>0</v>
          </cell>
          <cell r="AP283">
            <v>0</v>
          </cell>
        </row>
        <row r="284">
          <cell r="AN284">
            <v>0</v>
          </cell>
          <cell r="AO284">
            <v>0</v>
          </cell>
          <cell r="AP284">
            <v>0</v>
          </cell>
        </row>
        <row r="285">
          <cell r="AN285">
            <v>0</v>
          </cell>
          <cell r="AO285">
            <v>0</v>
          </cell>
          <cell r="AP285">
            <v>0</v>
          </cell>
        </row>
        <row r="286">
          <cell r="AN286">
            <v>0</v>
          </cell>
          <cell r="AO286">
            <v>0</v>
          </cell>
          <cell r="AP286">
            <v>0</v>
          </cell>
        </row>
        <row r="287">
          <cell r="AN287">
            <v>0</v>
          </cell>
          <cell r="AO287">
            <v>0</v>
          </cell>
          <cell r="AP287">
            <v>0</v>
          </cell>
        </row>
        <row r="288">
          <cell r="AN288">
            <v>0</v>
          </cell>
          <cell r="AO288">
            <v>0</v>
          </cell>
          <cell r="AP288">
            <v>0</v>
          </cell>
        </row>
        <row r="289">
          <cell r="AN289">
            <v>0</v>
          </cell>
          <cell r="AO289">
            <v>0</v>
          </cell>
          <cell r="AP289">
            <v>0</v>
          </cell>
        </row>
        <row r="290">
          <cell r="AN290">
            <v>0</v>
          </cell>
          <cell r="AO290">
            <v>0</v>
          </cell>
          <cell r="AP290">
            <v>0</v>
          </cell>
        </row>
        <row r="291">
          <cell r="AN291">
            <v>0</v>
          </cell>
          <cell r="AO291">
            <v>0</v>
          </cell>
          <cell r="AP291">
            <v>0</v>
          </cell>
        </row>
        <row r="292">
          <cell r="AN292">
            <v>0</v>
          </cell>
          <cell r="AO292">
            <v>0</v>
          </cell>
          <cell r="AP292">
            <v>0</v>
          </cell>
        </row>
        <row r="293">
          <cell r="AN293">
            <v>0</v>
          </cell>
          <cell r="AO293">
            <v>0</v>
          </cell>
          <cell r="AP293">
            <v>0</v>
          </cell>
        </row>
        <row r="294">
          <cell r="AN294">
            <v>0</v>
          </cell>
          <cell r="AO294">
            <v>0</v>
          </cell>
          <cell r="AP294">
            <v>0</v>
          </cell>
        </row>
        <row r="295">
          <cell r="AN295">
            <v>0</v>
          </cell>
          <cell r="AO295">
            <v>0</v>
          </cell>
          <cell r="AP295">
            <v>0</v>
          </cell>
        </row>
        <row r="296">
          <cell r="AN296">
            <v>0</v>
          </cell>
          <cell r="AO296">
            <v>0</v>
          </cell>
          <cell r="AP296">
            <v>0</v>
          </cell>
        </row>
        <row r="297">
          <cell r="AN297">
            <v>0</v>
          </cell>
          <cell r="AO297">
            <v>0</v>
          </cell>
          <cell r="AP297">
            <v>0</v>
          </cell>
        </row>
        <row r="298">
          <cell r="AN298">
            <v>0</v>
          </cell>
          <cell r="AO298">
            <v>0</v>
          </cell>
          <cell r="AP298">
            <v>0</v>
          </cell>
        </row>
        <row r="299">
          <cell r="AN299">
            <v>0</v>
          </cell>
          <cell r="AO299">
            <v>0</v>
          </cell>
          <cell r="AP299">
            <v>0</v>
          </cell>
        </row>
        <row r="300">
          <cell r="AN300">
            <v>0</v>
          </cell>
          <cell r="AO300">
            <v>0</v>
          </cell>
          <cell r="AP300">
            <v>0</v>
          </cell>
        </row>
        <row r="301">
          <cell r="AN301">
            <v>0</v>
          </cell>
          <cell r="AO301">
            <v>0</v>
          </cell>
          <cell r="AP301">
            <v>0</v>
          </cell>
        </row>
        <row r="302">
          <cell r="AN302">
            <v>0</v>
          </cell>
          <cell r="AO302">
            <v>0</v>
          </cell>
          <cell r="AP302">
            <v>0</v>
          </cell>
        </row>
        <row r="303">
          <cell r="AN303">
            <v>0</v>
          </cell>
          <cell r="AO303">
            <v>0</v>
          </cell>
          <cell r="AP303">
            <v>0</v>
          </cell>
        </row>
        <row r="304">
          <cell r="AN304">
            <v>0</v>
          </cell>
          <cell r="AO304">
            <v>0</v>
          </cell>
          <cell r="AP304">
            <v>0</v>
          </cell>
        </row>
        <row r="305">
          <cell r="AN305">
            <v>0</v>
          </cell>
          <cell r="AO305">
            <v>0</v>
          </cell>
          <cell r="AP305">
            <v>0</v>
          </cell>
        </row>
        <row r="306">
          <cell r="AN306">
            <v>0</v>
          </cell>
          <cell r="AO306">
            <v>0</v>
          </cell>
          <cell r="AP306">
            <v>0</v>
          </cell>
        </row>
        <row r="307">
          <cell r="AN307">
            <v>0</v>
          </cell>
          <cell r="AO307">
            <v>0</v>
          </cell>
          <cell r="AP307">
            <v>0</v>
          </cell>
        </row>
        <row r="308">
          <cell r="AN308">
            <v>0</v>
          </cell>
          <cell r="AO308">
            <v>0</v>
          </cell>
          <cell r="AP308">
            <v>0</v>
          </cell>
        </row>
        <row r="309">
          <cell r="AN309">
            <v>0</v>
          </cell>
          <cell r="AO309">
            <v>0</v>
          </cell>
          <cell r="AP309">
            <v>0</v>
          </cell>
        </row>
        <row r="310">
          <cell r="AN310">
            <v>0</v>
          </cell>
          <cell r="AO310">
            <v>0</v>
          </cell>
          <cell r="AP310">
            <v>0</v>
          </cell>
        </row>
        <row r="311">
          <cell r="AN311">
            <v>0</v>
          </cell>
          <cell r="AO311">
            <v>0</v>
          </cell>
          <cell r="AP311">
            <v>0</v>
          </cell>
        </row>
        <row r="312">
          <cell r="AN312">
            <v>0</v>
          </cell>
          <cell r="AO312">
            <v>0</v>
          </cell>
          <cell r="AP312">
            <v>0</v>
          </cell>
        </row>
        <row r="313">
          <cell r="AN313">
            <v>0</v>
          </cell>
          <cell r="AO313">
            <v>0</v>
          </cell>
          <cell r="AP313">
            <v>0</v>
          </cell>
        </row>
        <row r="314">
          <cell r="AN314">
            <v>0</v>
          </cell>
          <cell r="AO314">
            <v>0</v>
          </cell>
          <cell r="AP314">
            <v>0</v>
          </cell>
        </row>
        <row r="315">
          <cell r="AN315">
            <v>0</v>
          </cell>
          <cell r="AO315">
            <v>0</v>
          </cell>
          <cell r="AP315">
            <v>0</v>
          </cell>
        </row>
        <row r="316">
          <cell r="AN316">
            <v>0</v>
          </cell>
          <cell r="AO316">
            <v>0</v>
          </cell>
          <cell r="AP316">
            <v>0</v>
          </cell>
        </row>
        <row r="317">
          <cell r="AN317">
            <v>0</v>
          </cell>
          <cell r="AO317">
            <v>0</v>
          </cell>
          <cell r="AP317">
            <v>0</v>
          </cell>
        </row>
        <row r="318">
          <cell r="AN318">
            <v>0</v>
          </cell>
          <cell r="AO318">
            <v>0</v>
          </cell>
          <cell r="AP318">
            <v>0</v>
          </cell>
        </row>
        <row r="319">
          <cell r="AN319">
            <v>0</v>
          </cell>
          <cell r="AO319">
            <v>0</v>
          </cell>
          <cell r="AP319">
            <v>0</v>
          </cell>
        </row>
        <row r="320">
          <cell r="AN320">
            <v>0</v>
          </cell>
          <cell r="AO320">
            <v>0</v>
          </cell>
          <cell r="AP320">
            <v>0</v>
          </cell>
        </row>
        <row r="321">
          <cell r="AN321">
            <v>0</v>
          </cell>
          <cell r="AO321">
            <v>0</v>
          </cell>
          <cell r="AP321">
            <v>0</v>
          </cell>
        </row>
        <row r="322">
          <cell r="AN322">
            <v>0</v>
          </cell>
          <cell r="AO322">
            <v>0</v>
          </cell>
          <cell r="AP322">
            <v>0</v>
          </cell>
        </row>
        <row r="323">
          <cell r="AN323">
            <v>0</v>
          </cell>
          <cell r="AO323">
            <v>0</v>
          </cell>
          <cell r="AP323">
            <v>0</v>
          </cell>
        </row>
        <row r="324">
          <cell r="AN324">
            <v>0</v>
          </cell>
          <cell r="AO324">
            <v>0</v>
          </cell>
          <cell r="AP324">
            <v>0</v>
          </cell>
        </row>
        <row r="325">
          <cell r="AN325">
            <v>0</v>
          </cell>
          <cell r="AO325">
            <v>0</v>
          </cell>
          <cell r="AP325">
            <v>0</v>
          </cell>
        </row>
        <row r="326">
          <cell r="AN326">
            <v>0</v>
          </cell>
          <cell r="AO326">
            <v>0</v>
          </cell>
          <cell r="AP326">
            <v>0</v>
          </cell>
        </row>
        <row r="327">
          <cell r="AN327">
            <v>0</v>
          </cell>
          <cell r="AO327">
            <v>0</v>
          </cell>
          <cell r="AP327">
            <v>0</v>
          </cell>
        </row>
        <row r="328">
          <cell r="AN328">
            <v>0</v>
          </cell>
          <cell r="AO328">
            <v>0</v>
          </cell>
          <cell r="AP328">
            <v>0</v>
          </cell>
        </row>
        <row r="329">
          <cell r="AN329">
            <v>0</v>
          </cell>
          <cell r="AO329">
            <v>0</v>
          </cell>
          <cell r="AP329">
            <v>0</v>
          </cell>
        </row>
        <row r="330">
          <cell r="AN330">
            <v>0</v>
          </cell>
          <cell r="AO330">
            <v>0</v>
          </cell>
          <cell r="AP330">
            <v>0</v>
          </cell>
        </row>
        <row r="331">
          <cell r="AN331">
            <v>0</v>
          </cell>
          <cell r="AO331">
            <v>0</v>
          </cell>
          <cell r="AP331">
            <v>0</v>
          </cell>
        </row>
        <row r="332">
          <cell r="AN332">
            <v>0</v>
          </cell>
          <cell r="AO332">
            <v>0</v>
          </cell>
          <cell r="AP332">
            <v>0</v>
          </cell>
        </row>
        <row r="333">
          <cell r="AN333">
            <v>0</v>
          </cell>
          <cell r="AO333">
            <v>0</v>
          </cell>
          <cell r="AP333">
            <v>0</v>
          </cell>
        </row>
        <row r="334">
          <cell r="AN334">
            <v>0</v>
          </cell>
          <cell r="AO334">
            <v>0</v>
          </cell>
          <cell r="AP334">
            <v>0</v>
          </cell>
        </row>
        <row r="335">
          <cell r="AN335">
            <v>0</v>
          </cell>
          <cell r="AO335">
            <v>0</v>
          </cell>
          <cell r="AP335">
            <v>0</v>
          </cell>
        </row>
        <row r="336">
          <cell r="AN336">
            <v>0</v>
          </cell>
          <cell r="AO336">
            <v>0</v>
          </cell>
          <cell r="AP336">
            <v>0</v>
          </cell>
        </row>
        <row r="337">
          <cell r="AN337">
            <v>0</v>
          </cell>
          <cell r="AO337">
            <v>0</v>
          </cell>
          <cell r="AP337">
            <v>0</v>
          </cell>
        </row>
        <row r="338">
          <cell r="AN338">
            <v>0</v>
          </cell>
          <cell r="AO338">
            <v>0</v>
          </cell>
          <cell r="AP338">
            <v>0</v>
          </cell>
        </row>
        <row r="339">
          <cell r="AN339">
            <v>0</v>
          </cell>
          <cell r="AO339">
            <v>0</v>
          </cell>
          <cell r="AP339">
            <v>0</v>
          </cell>
        </row>
        <row r="340">
          <cell r="AN340">
            <v>0</v>
          </cell>
          <cell r="AO340">
            <v>0</v>
          </cell>
          <cell r="AP340">
            <v>0</v>
          </cell>
        </row>
        <row r="341">
          <cell r="AN341">
            <v>0</v>
          </cell>
          <cell r="AO341">
            <v>0</v>
          </cell>
          <cell r="AP341">
            <v>0</v>
          </cell>
        </row>
        <row r="342">
          <cell r="AN342">
            <v>0</v>
          </cell>
          <cell r="AO342">
            <v>0</v>
          </cell>
          <cell r="AP342">
            <v>0</v>
          </cell>
        </row>
        <row r="343">
          <cell r="AN343">
            <v>0</v>
          </cell>
          <cell r="AO343">
            <v>0</v>
          </cell>
          <cell r="AP343">
            <v>0</v>
          </cell>
        </row>
        <row r="344">
          <cell r="AN344">
            <v>0</v>
          </cell>
          <cell r="AO344">
            <v>0</v>
          </cell>
          <cell r="AP344">
            <v>0</v>
          </cell>
        </row>
        <row r="345">
          <cell r="AN345">
            <v>0</v>
          </cell>
          <cell r="AO345">
            <v>0</v>
          </cell>
          <cell r="AP345">
            <v>0</v>
          </cell>
        </row>
        <row r="346">
          <cell r="AN346">
            <v>0</v>
          </cell>
          <cell r="AO346">
            <v>0</v>
          </cell>
          <cell r="AP346">
            <v>0</v>
          </cell>
        </row>
        <row r="347">
          <cell r="AN347">
            <v>0</v>
          </cell>
          <cell r="AO347">
            <v>0</v>
          </cell>
          <cell r="AP347">
            <v>0</v>
          </cell>
        </row>
        <row r="348">
          <cell r="AN348">
            <v>0</v>
          </cell>
          <cell r="AO348">
            <v>0</v>
          </cell>
          <cell r="AP348">
            <v>0</v>
          </cell>
        </row>
        <row r="349">
          <cell r="AN349">
            <v>0</v>
          </cell>
          <cell r="AO349">
            <v>0</v>
          </cell>
          <cell r="AP349">
            <v>0</v>
          </cell>
        </row>
        <row r="350">
          <cell r="AN350">
            <v>0</v>
          </cell>
          <cell r="AO350">
            <v>0</v>
          </cell>
          <cell r="AP350">
            <v>0</v>
          </cell>
        </row>
        <row r="351">
          <cell r="AN351">
            <v>0</v>
          </cell>
          <cell r="AO351">
            <v>0</v>
          </cell>
          <cell r="AP351">
            <v>0</v>
          </cell>
        </row>
        <row r="352">
          <cell r="AN352">
            <v>0</v>
          </cell>
          <cell r="AO352">
            <v>0</v>
          </cell>
          <cell r="AP352">
            <v>0</v>
          </cell>
        </row>
        <row r="353">
          <cell r="AN353">
            <v>0</v>
          </cell>
          <cell r="AO353">
            <v>0</v>
          </cell>
          <cell r="AP353">
            <v>0</v>
          </cell>
        </row>
        <row r="354">
          <cell r="AN354">
            <v>0</v>
          </cell>
          <cell r="AO354">
            <v>0</v>
          </cell>
          <cell r="AP354">
            <v>0</v>
          </cell>
        </row>
        <row r="355">
          <cell r="AN355">
            <v>0</v>
          </cell>
          <cell r="AO355">
            <v>0</v>
          </cell>
          <cell r="AP355">
            <v>0</v>
          </cell>
        </row>
        <row r="356">
          <cell r="AN356">
            <v>0</v>
          </cell>
          <cell r="AO356">
            <v>0</v>
          </cell>
          <cell r="AP356">
            <v>0</v>
          </cell>
        </row>
        <row r="357">
          <cell r="AN357">
            <v>0</v>
          </cell>
          <cell r="AO357">
            <v>0</v>
          </cell>
          <cell r="AP357">
            <v>0</v>
          </cell>
        </row>
        <row r="358">
          <cell r="AN358">
            <v>0</v>
          </cell>
          <cell r="AO358">
            <v>0</v>
          </cell>
          <cell r="AP358">
            <v>0</v>
          </cell>
        </row>
        <row r="359">
          <cell r="AN359">
            <v>0</v>
          </cell>
          <cell r="AO359">
            <v>0</v>
          </cell>
          <cell r="AP359">
            <v>0</v>
          </cell>
        </row>
        <row r="360">
          <cell r="AN360">
            <v>0</v>
          </cell>
          <cell r="AO360">
            <v>0</v>
          </cell>
          <cell r="AP360">
            <v>0</v>
          </cell>
        </row>
        <row r="361">
          <cell r="AN361">
            <v>0</v>
          </cell>
          <cell r="AO361">
            <v>0</v>
          </cell>
          <cell r="AP361">
            <v>0</v>
          </cell>
        </row>
        <row r="362">
          <cell r="AN362">
            <v>0</v>
          </cell>
          <cell r="AO362">
            <v>0</v>
          </cell>
          <cell r="AP362">
            <v>0</v>
          </cell>
        </row>
        <row r="363">
          <cell r="AN363">
            <v>0</v>
          </cell>
          <cell r="AO363">
            <v>0</v>
          </cell>
          <cell r="AP363">
            <v>0</v>
          </cell>
        </row>
        <row r="364">
          <cell r="AN364">
            <v>0</v>
          </cell>
          <cell r="AO364">
            <v>0</v>
          </cell>
          <cell r="AP364">
            <v>0</v>
          </cell>
        </row>
        <row r="365">
          <cell r="AN365">
            <v>0</v>
          </cell>
          <cell r="AO365">
            <v>0</v>
          </cell>
          <cell r="AP365">
            <v>0</v>
          </cell>
        </row>
        <row r="366">
          <cell r="AN366">
            <v>0</v>
          </cell>
          <cell r="AO366">
            <v>0</v>
          </cell>
          <cell r="AP366">
            <v>0</v>
          </cell>
        </row>
        <row r="367">
          <cell r="AN367">
            <v>0</v>
          </cell>
          <cell r="AO367">
            <v>0</v>
          </cell>
          <cell r="AP367">
            <v>0</v>
          </cell>
        </row>
        <row r="368">
          <cell r="AN368">
            <v>0</v>
          </cell>
          <cell r="AO368">
            <v>0</v>
          </cell>
          <cell r="AP368">
            <v>0</v>
          </cell>
        </row>
        <row r="369">
          <cell r="AN369">
            <v>0</v>
          </cell>
          <cell r="AO369">
            <v>0</v>
          </cell>
          <cell r="AP369">
            <v>0</v>
          </cell>
        </row>
        <row r="370">
          <cell r="AN370">
            <v>0</v>
          </cell>
          <cell r="AO370">
            <v>0</v>
          </cell>
          <cell r="AP370">
            <v>0</v>
          </cell>
        </row>
        <row r="371">
          <cell r="AN371">
            <v>0</v>
          </cell>
          <cell r="AO371">
            <v>0</v>
          </cell>
          <cell r="AP371">
            <v>0</v>
          </cell>
        </row>
        <row r="372">
          <cell r="AN372">
            <v>0</v>
          </cell>
          <cell r="AO372">
            <v>0</v>
          </cell>
          <cell r="AP372">
            <v>0</v>
          </cell>
        </row>
        <row r="373">
          <cell r="AN373">
            <v>0</v>
          </cell>
          <cell r="AO373">
            <v>0</v>
          </cell>
          <cell r="AP373">
            <v>0</v>
          </cell>
        </row>
        <row r="374">
          <cell r="AN374">
            <v>0</v>
          </cell>
          <cell r="AO374">
            <v>0</v>
          </cell>
          <cell r="AP374">
            <v>0</v>
          </cell>
        </row>
        <row r="375">
          <cell r="AN375">
            <v>0</v>
          </cell>
          <cell r="AO375">
            <v>0</v>
          </cell>
          <cell r="AP375">
            <v>0</v>
          </cell>
        </row>
        <row r="376">
          <cell r="AN376">
            <v>0</v>
          </cell>
          <cell r="AO376">
            <v>0</v>
          </cell>
          <cell r="AP376">
            <v>0</v>
          </cell>
        </row>
        <row r="377">
          <cell r="AN377">
            <v>0</v>
          </cell>
          <cell r="AO377">
            <v>0</v>
          </cell>
          <cell r="AP377">
            <v>0</v>
          </cell>
        </row>
        <row r="378">
          <cell r="AN378">
            <v>0</v>
          </cell>
          <cell r="AO378">
            <v>0</v>
          </cell>
          <cell r="AP378">
            <v>0</v>
          </cell>
        </row>
        <row r="379">
          <cell r="AN379">
            <v>0</v>
          </cell>
          <cell r="AO379">
            <v>0</v>
          </cell>
          <cell r="AP379">
            <v>0</v>
          </cell>
        </row>
        <row r="380">
          <cell r="AN380">
            <v>0</v>
          </cell>
          <cell r="AO380">
            <v>0</v>
          </cell>
          <cell r="AP380">
            <v>0</v>
          </cell>
        </row>
        <row r="381">
          <cell r="AN381">
            <v>0</v>
          </cell>
          <cell r="AO381">
            <v>0</v>
          </cell>
          <cell r="AP381">
            <v>0</v>
          </cell>
        </row>
        <row r="382">
          <cell r="AN382">
            <v>0</v>
          </cell>
          <cell r="AO382">
            <v>0</v>
          </cell>
          <cell r="AP382">
            <v>0</v>
          </cell>
        </row>
        <row r="383">
          <cell r="AN383">
            <v>0</v>
          </cell>
          <cell r="AO383">
            <v>0</v>
          </cell>
          <cell r="AP383">
            <v>0</v>
          </cell>
        </row>
        <row r="384">
          <cell r="AN384">
            <v>0</v>
          </cell>
          <cell r="AO384">
            <v>0</v>
          </cell>
          <cell r="AP384">
            <v>0</v>
          </cell>
        </row>
        <row r="385">
          <cell r="AN385">
            <v>0</v>
          </cell>
          <cell r="AO385">
            <v>0</v>
          </cell>
          <cell r="AP385">
            <v>0</v>
          </cell>
        </row>
        <row r="386">
          <cell r="AN386">
            <v>0</v>
          </cell>
          <cell r="AO386">
            <v>0</v>
          </cell>
          <cell r="AP386">
            <v>0</v>
          </cell>
        </row>
        <row r="387">
          <cell r="AN387">
            <v>0</v>
          </cell>
          <cell r="AO387">
            <v>0</v>
          </cell>
          <cell r="AP387">
            <v>0</v>
          </cell>
        </row>
        <row r="388">
          <cell r="AN388">
            <v>0</v>
          </cell>
          <cell r="AO388">
            <v>0</v>
          </cell>
          <cell r="AP388">
            <v>0</v>
          </cell>
        </row>
        <row r="389">
          <cell r="AN389">
            <v>0</v>
          </cell>
          <cell r="AO389">
            <v>0</v>
          </cell>
          <cell r="AP389">
            <v>0</v>
          </cell>
        </row>
        <row r="390">
          <cell r="AN390">
            <v>0</v>
          </cell>
          <cell r="AO390">
            <v>0</v>
          </cell>
          <cell r="AP390">
            <v>0</v>
          </cell>
        </row>
        <row r="391">
          <cell r="AN391">
            <v>0</v>
          </cell>
          <cell r="AO391">
            <v>0</v>
          </cell>
          <cell r="AP391">
            <v>0</v>
          </cell>
        </row>
        <row r="392">
          <cell r="AN392">
            <v>0</v>
          </cell>
          <cell r="AO392">
            <v>0</v>
          </cell>
          <cell r="AP392">
            <v>0</v>
          </cell>
        </row>
        <row r="393">
          <cell r="AN393">
            <v>0</v>
          </cell>
          <cell r="AO393">
            <v>0</v>
          </cell>
          <cell r="AP393">
            <v>0</v>
          </cell>
        </row>
        <row r="394">
          <cell r="AN394">
            <v>0</v>
          </cell>
          <cell r="AO394">
            <v>0</v>
          </cell>
          <cell r="AP394">
            <v>0</v>
          </cell>
        </row>
        <row r="395">
          <cell r="AN395">
            <v>0</v>
          </cell>
          <cell r="AO395">
            <v>0</v>
          </cell>
          <cell r="AP395">
            <v>0</v>
          </cell>
        </row>
        <row r="396">
          <cell r="AN396">
            <v>0</v>
          </cell>
          <cell r="AO396">
            <v>0</v>
          </cell>
          <cell r="AP396">
            <v>0</v>
          </cell>
        </row>
        <row r="397">
          <cell r="AN397">
            <v>0</v>
          </cell>
          <cell r="AO397">
            <v>0</v>
          </cell>
          <cell r="AP397">
            <v>0</v>
          </cell>
        </row>
        <row r="398">
          <cell r="AN398">
            <v>0</v>
          </cell>
          <cell r="AO398">
            <v>0</v>
          </cell>
          <cell r="AP398">
            <v>0</v>
          </cell>
        </row>
        <row r="399">
          <cell r="AN399">
            <v>0</v>
          </cell>
          <cell r="AO399">
            <v>0</v>
          </cell>
          <cell r="AP399">
            <v>0</v>
          </cell>
        </row>
        <row r="400">
          <cell r="AN400">
            <v>0</v>
          </cell>
          <cell r="AO400">
            <v>0</v>
          </cell>
          <cell r="AP400">
            <v>0</v>
          </cell>
        </row>
        <row r="401">
          <cell r="AN401">
            <v>0</v>
          </cell>
          <cell r="AO401">
            <v>0</v>
          </cell>
          <cell r="AP401">
            <v>0</v>
          </cell>
        </row>
        <row r="402">
          <cell r="AN402">
            <v>0</v>
          </cell>
          <cell r="AO402">
            <v>0</v>
          </cell>
          <cell r="AP402">
            <v>0</v>
          </cell>
        </row>
        <row r="403">
          <cell r="AN403">
            <v>0</v>
          </cell>
          <cell r="AO403">
            <v>0</v>
          </cell>
          <cell r="AP403">
            <v>0</v>
          </cell>
        </row>
        <row r="404">
          <cell r="AN404">
            <v>0</v>
          </cell>
          <cell r="AO404">
            <v>0</v>
          </cell>
          <cell r="AP404">
            <v>0</v>
          </cell>
        </row>
        <row r="405">
          <cell r="AN405">
            <v>0</v>
          </cell>
          <cell r="AO405">
            <v>0</v>
          </cell>
          <cell r="AP405">
            <v>0</v>
          </cell>
        </row>
        <row r="406">
          <cell r="AN406">
            <v>0</v>
          </cell>
          <cell r="AO406">
            <v>0</v>
          </cell>
          <cell r="AP406">
            <v>0</v>
          </cell>
        </row>
        <row r="407">
          <cell r="AN407">
            <v>0</v>
          </cell>
          <cell r="AO407">
            <v>0</v>
          </cell>
          <cell r="AP407">
            <v>0</v>
          </cell>
        </row>
        <row r="408">
          <cell r="AN408">
            <v>0</v>
          </cell>
          <cell r="AO408">
            <v>0</v>
          </cell>
          <cell r="AP408">
            <v>0</v>
          </cell>
        </row>
        <row r="409">
          <cell r="AN409">
            <v>0</v>
          </cell>
          <cell r="AO409">
            <v>0</v>
          </cell>
          <cell r="AP409">
            <v>0</v>
          </cell>
        </row>
        <row r="410">
          <cell r="AN410">
            <v>0</v>
          </cell>
          <cell r="AO410">
            <v>0</v>
          </cell>
          <cell r="AP410">
            <v>0</v>
          </cell>
        </row>
        <row r="411">
          <cell r="AN411">
            <v>0</v>
          </cell>
          <cell r="AO411">
            <v>0</v>
          </cell>
          <cell r="AP411">
            <v>0</v>
          </cell>
        </row>
        <row r="412">
          <cell r="AN412">
            <v>0</v>
          </cell>
          <cell r="AO412">
            <v>0</v>
          </cell>
          <cell r="AP412">
            <v>0</v>
          </cell>
        </row>
        <row r="413">
          <cell r="AN413">
            <v>0</v>
          </cell>
          <cell r="AO413">
            <v>0</v>
          </cell>
          <cell r="AP413">
            <v>0</v>
          </cell>
        </row>
        <row r="414">
          <cell r="AN414">
            <v>0</v>
          </cell>
          <cell r="AO414">
            <v>0</v>
          </cell>
          <cell r="AP414">
            <v>0</v>
          </cell>
        </row>
        <row r="415">
          <cell r="AN415">
            <v>0</v>
          </cell>
          <cell r="AO415">
            <v>0</v>
          </cell>
          <cell r="AP415">
            <v>0</v>
          </cell>
        </row>
        <row r="416">
          <cell r="AN416">
            <v>0</v>
          </cell>
          <cell r="AO416">
            <v>0</v>
          </cell>
          <cell r="AP416">
            <v>0</v>
          </cell>
        </row>
        <row r="417">
          <cell r="AN417">
            <v>0</v>
          </cell>
          <cell r="AO417">
            <v>0</v>
          </cell>
          <cell r="AP417">
            <v>0</v>
          </cell>
        </row>
        <row r="418">
          <cell r="AN418">
            <v>0</v>
          </cell>
          <cell r="AO418">
            <v>0</v>
          </cell>
          <cell r="AP418">
            <v>0</v>
          </cell>
        </row>
        <row r="419">
          <cell r="AN419">
            <v>0</v>
          </cell>
          <cell r="AO419">
            <v>0</v>
          </cell>
          <cell r="AP419">
            <v>0</v>
          </cell>
        </row>
        <row r="420">
          <cell r="AN420">
            <v>0</v>
          </cell>
          <cell r="AO420">
            <v>0</v>
          </cell>
          <cell r="AP420">
            <v>0</v>
          </cell>
        </row>
        <row r="421">
          <cell r="AN421">
            <v>0</v>
          </cell>
          <cell r="AO421">
            <v>0</v>
          </cell>
          <cell r="AP421">
            <v>0</v>
          </cell>
        </row>
        <row r="422">
          <cell r="AN422">
            <v>0</v>
          </cell>
          <cell r="AO422">
            <v>0</v>
          </cell>
          <cell r="AP422">
            <v>0</v>
          </cell>
        </row>
        <row r="423">
          <cell r="AN423">
            <v>0</v>
          </cell>
          <cell r="AO423">
            <v>0</v>
          </cell>
          <cell r="AP423">
            <v>0</v>
          </cell>
        </row>
        <row r="424">
          <cell r="AN424">
            <v>0</v>
          </cell>
          <cell r="AO424">
            <v>0</v>
          </cell>
          <cell r="AP424">
            <v>0</v>
          </cell>
        </row>
        <row r="425">
          <cell r="AN425">
            <v>0</v>
          </cell>
          <cell r="AO425">
            <v>0</v>
          </cell>
          <cell r="AP425">
            <v>0</v>
          </cell>
        </row>
        <row r="426">
          <cell r="AN426">
            <v>0</v>
          </cell>
          <cell r="AO426">
            <v>0</v>
          </cell>
          <cell r="AP426">
            <v>0</v>
          </cell>
        </row>
        <row r="427">
          <cell r="AN427">
            <v>0</v>
          </cell>
          <cell r="AO427">
            <v>0</v>
          </cell>
          <cell r="AP427">
            <v>0</v>
          </cell>
        </row>
        <row r="428">
          <cell r="AN428">
            <v>0</v>
          </cell>
          <cell r="AO428">
            <v>0</v>
          </cell>
          <cell r="AP428">
            <v>0</v>
          </cell>
        </row>
        <row r="429">
          <cell r="AN429">
            <v>0</v>
          </cell>
          <cell r="AO429">
            <v>0</v>
          </cell>
          <cell r="AP429">
            <v>0</v>
          </cell>
        </row>
        <row r="430">
          <cell r="AN430">
            <v>0</v>
          </cell>
          <cell r="AO430">
            <v>0</v>
          </cell>
          <cell r="AP430">
            <v>0</v>
          </cell>
        </row>
        <row r="431">
          <cell r="AN431">
            <v>0</v>
          </cell>
          <cell r="AO431">
            <v>0</v>
          </cell>
          <cell r="AP431">
            <v>0</v>
          </cell>
        </row>
        <row r="432">
          <cell r="AN432">
            <v>0</v>
          </cell>
          <cell r="AO432">
            <v>0</v>
          </cell>
          <cell r="AP432">
            <v>0</v>
          </cell>
        </row>
        <row r="433">
          <cell r="AN433">
            <v>0</v>
          </cell>
          <cell r="AO433">
            <v>0</v>
          </cell>
          <cell r="AP433">
            <v>0</v>
          </cell>
        </row>
        <row r="434">
          <cell r="AN434">
            <v>0</v>
          </cell>
          <cell r="AO434">
            <v>0</v>
          </cell>
          <cell r="AP434">
            <v>0</v>
          </cell>
        </row>
        <row r="435">
          <cell r="AN435">
            <v>0</v>
          </cell>
          <cell r="AO435">
            <v>0</v>
          </cell>
          <cell r="AP435">
            <v>0</v>
          </cell>
        </row>
        <row r="436">
          <cell r="AN436">
            <v>0</v>
          </cell>
          <cell r="AO436">
            <v>0</v>
          </cell>
          <cell r="AP436">
            <v>0</v>
          </cell>
        </row>
        <row r="437">
          <cell r="AN437">
            <v>0</v>
          </cell>
          <cell r="AO437">
            <v>0</v>
          </cell>
          <cell r="AP437">
            <v>0</v>
          </cell>
        </row>
        <row r="438">
          <cell r="AN438">
            <v>0</v>
          </cell>
          <cell r="AO438">
            <v>0</v>
          </cell>
          <cell r="AP438">
            <v>0</v>
          </cell>
        </row>
        <row r="439">
          <cell r="AN439">
            <v>0</v>
          </cell>
          <cell r="AO439">
            <v>0</v>
          </cell>
          <cell r="AP439">
            <v>0</v>
          </cell>
        </row>
        <row r="440">
          <cell r="AN440">
            <v>0</v>
          </cell>
          <cell r="AO440">
            <v>0</v>
          </cell>
          <cell r="AP440">
            <v>0</v>
          </cell>
        </row>
        <row r="441">
          <cell r="AN441">
            <v>0</v>
          </cell>
          <cell r="AO441">
            <v>0</v>
          </cell>
          <cell r="AP441">
            <v>0</v>
          </cell>
        </row>
        <row r="442">
          <cell r="AN442">
            <v>0</v>
          </cell>
          <cell r="AO442">
            <v>0</v>
          </cell>
          <cell r="AP442">
            <v>0</v>
          </cell>
        </row>
        <row r="443">
          <cell r="AN443">
            <v>0</v>
          </cell>
          <cell r="AO443">
            <v>0</v>
          </cell>
          <cell r="AP443">
            <v>0</v>
          </cell>
        </row>
        <row r="444">
          <cell r="AN444">
            <v>0</v>
          </cell>
          <cell r="AO444">
            <v>0</v>
          </cell>
          <cell r="AP444">
            <v>0</v>
          </cell>
        </row>
        <row r="445">
          <cell r="AN445">
            <v>0</v>
          </cell>
          <cell r="AO445">
            <v>0</v>
          </cell>
          <cell r="AP445">
            <v>0</v>
          </cell>
        </row>
        <row r="446">
          <cell r="AN446">
            <v>0</v>
          </cell>
          <cell r="AO446">
            <v>0</v>
          </cell>
          <cell r="AP446">
            <v>0</v>
          </cell>
        </row>
        <row r="447">
          <cell r="AN447">
            <v>0</v>
          </cell>
          <cell r="AO447">
            <v>0</v>
          </cell>
          <cell r="AP447">
            <v>0</v>
          </cell>
        </row>
        <row r="448">
          <cell r="AN448">
            <v>0</v>
          </cell>
          <cell r="AO448">
            <v>0</v>
          </cell>
          <cell r="AP448">
            <v>0</v>
          </cell>
        </row>
        <row r="449">
          <cell r="AN449">
            <v>0</v>
          </cell>
          <cell r="AO449">
            <v>0</v>
          </cell>
          <cell r="AP449">
            <v>0</v>
          </cell>
        </row>
        <row r="450">
          <cell r="AN450">
            <v>0</v>
          </cell>
          <cell r="AO450">
            <v>0</v>
          </cell>
          <cell r="AP450">
            <v>0</v>
          </cell>
        </row>
        <row r="451">
          <cell r="AN451">
            <v>0</v>
          </cell>
          <cell r="AO451">
            <v>0</v>
          </cell>
          <cell r="AP451">
            <v>0</v>
          </cell>
        </row>
        <row r="452">
          <cell r="AN452">
            <v>0</v>
          </cell>
          <cell r="AO452">
            <v>0</v>
          </cell>
          <cell r="AP452">
            <v>0</v>
          </cell>
        </row>
        <row r="453">
          <cell r="AN453">
            <v>0</v>
          </cell>
          <cell r="AO453">
            <v>0</v>
          </cell>
          <cell r="AP453">
            <v>0</v>
          </cell>
        </row>
        <row r="454">
          <cell r="AN454">
            <v>0</v>
          </cell>
          <cell r="AO454">
            <v>0</v>
          </cell>
          <cell r="AP454">
            <v>0</v>
          </cell>
        </row>
        <row r="455">
          <cell r="AN455">
            <v>0</v>
          </cell>
          <cell r="AO455">
            <v>0</v>
          </cell>
          <cell r="AP455">
            <v>0</v>
          </cell>
        </row>
        <row r="456">
          <cell r="AN456">
            <v>0</v>
          </cell>
          <cell r="AO456">
            <v>0</v>
          </cell>
          <cell r="AP456">
            <v>0</v>
          </cell>
        </row>
        <row r="457">
          <cell r="AN457">
            <v>0</v>
          </cell>
          <cell r="AO457">
            <v>0</v>
          </cell>
          <cell r="AP457">
            <v>0</v>
          </cell>
        </row>
        <row r="458">
          <cell r="AN458">
            <v>0</v>
          </cell>
          <cell r="AO458">
            <v>0</v>
          </cell>
          <cell r="AP458">
            <v>0</v>
          </cell>
        </row>
        <row r="459">
          <cell r="AN459">
            <v>0</v>
          </cell>
          <cell r="AO459">
            <v>0</v>
          </cell>
          <cell r="AP459">
            <v>0</v>
          </cell>
        </row>
        <row r="460">
          <cell r="AN460">
            <v>0</v>
          </cell>
          <cell r="AO460">
            <v>0</v>
          </cell>
          <cell r="AP460">
            <v>0</v>
          </cell>
        </row>
        <row r="461">
          <cell r="AN461">
            <v>0</v>
          </cell>
          <cell r="AO461">
            <v>0</v>
          </cell>
          <cell r="AP461">
            <v>0</v>
          </cell>
        </row>
        <row r="462">
          <cell r="AN462">
            <v>0</v>
          </cell>
          <cell r="AO462">
            <v>0</v>
          </cell>
          <cell r="AP462">
            <v>0</v>
          </cell>
        </row>
        <row r="463">
          <cell r="AN463">
            <v>0</v>
          </cell>
          <cell r="AO463">
            <v>0</v>
          </cell>
          <cell r="AP463">
            <v>0</v>
          </cell>
        </row>
        <row r="464">
          <cell r="AN464">
            <v>0</v>
          </cell>
          <cell r="AO464">
            <v>0</v>
          </cell>
          <cell r="AP464">
            <v>0</v>
          </cell>
        </row>
        <row r="465">
          <cell r="AN465">
            <v>0</v>
          </cell>
          <cell r="AO465">
            <v>0</v>
          </cell>
          <cell r="AP465">
            <v>0</v>
          </cell>
        </row>
        <row r="466">
          <cell r="AN466">
            <v>0</v>
          </cell>
          <cell r="AO466">
            <v>0</v>
          </cell>
          <cell r="AP466">
            <v>0</v>
          </cell>
        </row>
        <row r="467">
          <cell r="AN467">
            <v>0</v>
          </cell>
          <cell r="AO467">
            <v>0</v>
          </cell>
          <cell r="AP467">
            <v>0</v>
          </cell>
        </row>
        <row r="468">
          <cell r="AN468">
            <v>0</v>
          </cell>
          <cell r="AO468">
            <v>0</v>
          </cell>
          <cell r="AP468">
            <v>0</v>
          </cell>
        </row>
        <row r="469">
          <cell r="AN469">
            <v>0</v>
          </cell>
          <cell r="AO469">
            <v>0</v>
          </cell>
          <cell r="AP469">
            <v>0</v>
          </cell>
        </row>
        <row r="470">
          <cell r="AN470">
            <v>0</v>
          </cell>
          <cell r="AO470">
            <v>0</v>
          </cell>
          <cell r="AP470">
            <v>0</v>
          </cell>
        </row>
        <row r="471">
          <cell r="AN471">
            <v>0</v>
          </cell>
          <cell r="AO471">
            <v>0</v>
          </cell>
          <cell r="AP471">
            <v>0</v>
          </cell>
        </row>
        <row r="472">
          <cell r="AN472">
            <v>0</v>
          </cell>
          <cell r="AO472">
            <v>0</v>
          </cell>
          <cell r="AP472">
            <v>0</v>
          </cell>
        </row>
        <row r="473">
          <cell r="AN473">
            <v>0</v>
          </cell>
          <cell r="AO473">
            <v>0</v>
          </cell>
          <cell r="AP473">
            <v>0</v>
          </cell>
        </row>
        <row r="474">
          <cell r="AN474">
            <v>0</v>
          </cell>
          <cell r="AO474">
            <v>0</v>
          </cell>
          <cell r="AP474">
            <v>0</v>
          </cell>
        </row>
        <row r="475">
          <cell r="AN475">
            <v>0</v>
          </cell>
          <cell r="AO475">
            <v>0</v>
          </cell>
          <cell r="AP475">
            <v>0</v>
          </cell>
        </row>
        <row r="476">
          <cell r="AN476">
            <v>0</v>
          </cell>
          <cell r="AO476">
            <v>0</v>
          </cell>
          <cell r="AP476">
            <v>0</v>
          </cell>
        </row>
        <row r="477">
          <cell r="AN477">
            <v>0</v>
          </cell>
          <cell r="AO477">
            <v>0</v>
          </cell>
          <cell r="AP477">
            <v>0</v>
          </cell>
        </row>
        <row r="478">
          <cell r="AN478">
            <v>0</v>
          </cell>
          <cell r="AO478">
            <v>0</v>
          </cell>
          <cell r="AP478">
            <v>0</v>
          </cell>
        </row>
        <row r="479">
          <cell r="AN479">
            <v>0</v>
          </cell>
          <cell r="AO479">
            <v>0</v>
          </cell>
          <cell r="AP479">
            <v>0</v>
          </cell>
        </row>
        <row r="480">
          <cell r="AN480">
            <v>0</v>
          </cell>
          <cell r="AO480">
            <v>0</v>
          </cell>
          <cell r="AP480">
            <v>0</v>
          </cell>
        </row>
        <row r="481">
          <cell r="AN481">
            <v>0</v>
          </cell>
          <cell r="AO481">
            <v>0</v>
          </cell>
          <cell r="AP481">
            <v>0</v>
          </cell>
        </row>
        <row r="482">
          <cell r="AN482">
            <v>0</v>
          </cell>
          <cell r="AO482">
            <v>0</v>
          </cell>
          <cell r="AP482">
            <v>0</v>
          </cell>
        </row>
        <row r="483">
          <cell r="AN483">
            <v>0</v>
          </cell>
          <cell r="AO483">
            <v>0</v>
          </cell>
          <cell r="AP483">
            <v>0</v>
          </cell>
        </row>
        <row r="484">
          <cell r="AN484">
            <v>0</v>
          </cell>
          <cell r="AO484">
            <v>0</v>
          </cell>
          <cell r="AP484">
            <v>0</v>
          </cell>
        </row>
        <row r="485">
          <cell r="AN485">
            <v>0</v>
          </cell>
          <cell r="AO485">
            <v>0</v>
          </cell>
          <cell r="AP485">
            <v>0</v>
          </cell>
        </row>
        <row r="486">
          <cell r="AN486">
            <v>0</v>
          </cell>
          <cell r="AO486">
            <v>0</v>
          </cell>
          <cell r="AP486">
            <v>0</v>
          </cell>
        </row>
        <row r="487">
          <cell r="AN487">
            <v>0</v>
          </cell>
          <cell r="AO487">
            <v>0</v>
          </cell>
          <cell r="AP487">
            <v>0</v>
          </cell>
        </row>
        <row r="488">
          <cell r="AN488">
            <v>0</v>
          </cell>
          <cell r="AO488">
            <v>0</v>
          </cell>
          <cell r="AP488">
            <v>0</v>
          </cell>
        </row>
        <row r="489">
          <cell r="AN489">
            <v>0</v>
          </cell>
          <cell r="AO489">
            <v>0</v>
          </cell>
          <cell r="AP489">
            <v>0</v>
          </cell>
        </row>
        <row r="490">
          <cell r="AN490">
            <v>0</v>
          </cell>
          <cell r="AO490">
            <v>0</v>
          </cell>
          <cell r="AP490">
            <v>0</v>
          </cell>
        </row>
        <row r="491">
          <cell r="AN491">
            <v>0</v>
          </cell>
          <cell r="AO491">
            <v>0</v>
          </cell>
          <cell r="AP491">
            <v>0</v>
          </cell>
        </row>
        <row r="492">
          <cell r="AN492">
            <v>0</v>
          </cell>
          <cell r="AO492">
            <v>0</v>
          </cell>
          <cell r="AP492">
            <v>0</v>
          </cell>
        </row>
        <row r="493">
          <cell r="AN493">
            <v>0</v>
          </cell>
          <cell r="AO493">
            <v>0</v>
          </cell>
          <cell r="AP493">
            <v>0</v>
          </cell>
        </row>
        <row r="494">
          <cell r="AN494">
            <v>0</v>
          </cell>
          <cell r="AO494">
            <v>0</v>
          </cell>
          <cell r="AP494">
            <v>0</v>
          </cell>
        </row>
        <row r="495">
          <cell r="AN495">
            <v>0</v>
          </cell>
          <cell r="AO495">
            <v>0</v>
          </cell>
          <cell r="AP495">
            <v>0</v>
          </cell>
        </row>
        <row r="496">
          <cell r="AN496">
            <v>0</v>
          </cell>
          <cell r="AO496">
            <v>0</v>
          </cell>
          <cell r="AP496">
            <v>0</v>
          </cell>
        </row>
        <row r="497">
          <cell r="AN497">
            <v>0</v>
          </cell>
          <cell r="AO497">
            <v>0</v>
          </cell>
          <cell r="AP497">
            <v>0</v>
          </cell>
        </row>
        <row r="498">
          <cell r="AN498">
            <v>0</v>
          </cell>
          <cell r="AO498">
            <v>0</v>
          </cell>
          <cell r="AP498">
            <v>0</v>
          </cell>
        </row>
        <row r="499">
          <cell r="AN499">
            <v>0</v>
          </cell>
          <cell r="AO499">
            <v>0</v>
          </cell>
          <cell r="AP499">
            <v>0</v>
          </cell>
        </row>
        <row r="500">
          <cell r="AN500">
            <v>0</v>
          </cell>
          <cell r="AO500">
            <v>0</v>
          </cell>
          <cell r="AP500">
            <v>0</v>
          </cell>
        </row>
        <row r="501">
          <cell r="AN501">
            <v>0</v>
          </cell>
          <cell r="AO501">
            <v>0</v>
          </cell>
          <cell r="AP501">
            <v>0</v>
          </cell>
        </row>
        <row r="502">
          <cell r="AN502">
            <v>0</v>
          </cell>
          <cell r="AO502">
            <v>0</v>
          </cell>
          <cell r="AP502">
            <v>0</v>
          </cell>
        </row>
        <row r="503">
          <cell r="AN503">
            <v>0</v>
          </cell>
          <cell r="AO503">
            <v>0</v>
          </cell>
          <cell r="AP503">
            <v>0</v>
          </cell>
        </row>
        <row r="504">
          <cell r="AN504">
            <v>0</v>
          </cell>
          <cell r="AO504">
            <v>0</v>
          </cell>
          <cell r="AP504">
            <v>0</v>
          </cell>
        </row>
        <row r="505">
          <cell r="AN505">
            <v>0</v>
          </cell>
          <cell r="AO505">
            <v>0</v>
          </cell>
          <cell r="AP505">
            <v>0</v>
          </cell>
        </row>
        <row r="506">
          <cell r="AN506">
            <v>0</v>
          </cell>
          <cell r="AO506">
            <v>0</v>
          </cell>
          <cell r="AP506">
            <v>0</v>
          </cell>
        </row>
        <row r="507">
          <cell r="AN507">
            <v>0</v>
          </cell>
          <cell r="AO507">
            <v>0</v>
          </cell>
          <cell r="AP507">
            <v>0</v>
          </cell>
        </row>
        <row r="508">
          <cell r="AN508">
            <v>0</v>
          </cell>
          <cell r="AO508">
            <v>0</v>
          </cell>
          <cell r="AP508">
            <v>0</v>
          </cell>
        </row>
        <row r="509">
          <cell r="AN509">
            <v>0</v>
          </cell>
          <cell r="AO509">
            <v>0</v>
          </cell>
          <cell r="AP509">
            <v>0</v>
          </cell>
        </row>
        <row r="510">
          <cell r="AN510">
            <v>0</v>
          </cell>
          <cell r="AO510">
            <v>0</v>
          </cell>
          <cell r="AP510">
            <v>0</v>
          </cell>
        </row>
        <row r="511">
          <cell r="AN511">
            <v>0</v>
          </cell>
          <cell r="AO511">
            <v>0</v>
          </cell>
          <cell r="AP511">
            <v>0</v>
          </cell>
        </row>
        <row r="512">
          <cell r="AN512">
            <v>0</v>
          </cell>
          <cell r="AO512">
            <v>0</v>
          </cell>
          <cell r="AP512">
            <v>0</v>
          </cell>
        </row>
        <row r="513">
          <cell r="AN513">
            <v>0</v>
          </cell>
          <cell r="AO513">
            <v>0</v>
          </cell>
          <cell r="AP513">
            <v>0</v>
          </cell>
        </row>
        <row r="514">
          <cell r="AN514">
            <v>0</v>
          </cell>
          <cell r="AO514">
            <v>0</v>
          </cell>
          <cell r="AP514">
            <v>0</v>
          </cell>
        </row>
        <row r="515">
          <cell r="AN515">
            <v>0</v>
          </cell>
          <cell r="AO515">
            <v>0</v>
          </cell>
          <cell r="AP515">
            <v>0</v>
          </cell>
        </row>
        <row r="516">
          <cell r="AN516">
            <v>0</v>
          </cell>
          <cell r="AO516">
            <v>0</v>
          </cell>
          <cell r="AP516">
            <v>0</v>
          </cell>
        </row>
        <row r="517">
          <cell r="AN517">
            <v>0</v>
          </cell>
          <cell r="AO517">
            <v>0</v>
          </cell>
          <cell r="AP517">
            <v>0</v>
          </cell>
        </row>
        <row r="518">
          <cell r="AN518">
            <v>0</v>
          </cell>
          <cell r="AO518">
            <v>0</v>
          </cell>
          <cell r="AP518">
            <v>0</v>
          </cell>
        </row>
        <row r="519">
          <cell r="AN519">
            <v>0</v>
          </cell>
          <cell r="AO519">
            <v>0</v>
          </cell>
          <cell r="AP519">
            <v>0</v>
          </cell>
        </row>
        <row r="520">
          <cell r="AN520">
            <v>0</v>
          </cell>
          <cell r="AO520">
            <v>0</v>
          </cell>
          <cell r="AP520">
            <v>0</v>
          </cell>
        </row>
        <row r="521">
          <cell r="AN521">
            <v>0</v>
          </cell>
          <cell r="AO521">
            <v>0</v>
          </cell>
          <cell r="AP521">
            <v>0</v>
          </cell>
        </row>
        <row r="522">
          <cell r="AN522">
            <v>0</v>
          </cell>
          <cell r="AO522">
            <v>0</v>
          </cell>
          <cell r="AP522">
            <v>0</v>
          </cell>
        </row>
        <row r="523">
          <cell r="AN523">
            <v>0</v>
          </cell>
          <cell r="AO523">
            <v>0</v>
          </cell>
          <cell r="AP523">
            <v>0</v>
          </cell>
        </row>
        <row r="524">
          <cell r="AN524">
            <v>0</v>
          </cell>
          <cell r="AO524">
            <v>0</v>
          </cell>
          <cell r="AP524">
            <v>0</v>
          </cell>
        </row>
        <row r="525">
          <cell r="AN525">
            <v>0</v>
          </cell>
          <cell r="AO525">
            <v>0</v>
          </cell>
          <cell r="AP525">
            <v>0</v>
          </cell>
        </row>
        <row r="526">
          <cell r="AN526">
            <v>0</v>
          </cell>
          <cell r="AO526">
            <v>0</v>
          </cell>
          <cell r="AP526">
            <v>0</v>
          </cell>
        </row>
        <row r="527">
          <cell r="AN527">
            <v>0</v>
          </cell>
          <cell r="AO527">
            <v>0</v>
          </cell>
          <cell r="AP527">
            <v>0</v>
          </cell>
        </row>
        <row r="528">
          <cell r="AN528">
            <v>0</v>
          </cell>
          <cell r="AO528">
            <v>0</v>
          </cell>
          <cell r="AP528">
            <v>0</v>
          </cell>
        </row>
        <row r="529">
          <cell r="AN529">
            <v>0</v>
          </cell>
          <cell r="AO529">
            <v>0</v>
          </cell>
          <cell r="AP529">
            <v>0</v>
          </cell>
        </row>
        <row r="530">
          <cell r="AN530">
            <v>0</v>
          </cell>
          <cell r="AO530">
            <v>0</v>
          </cell>
          <cell r="AP530">
            <v>0</v>
          </cell>
        </row>
        <row r="531">
          <cell r="AN531">
            <v>0</v>
          </cell>
          <cell r="AO531">
            <v>0</v>
          </cell>
          <cell r="AP531">
            <v>0</v>
          </cell>
        </row>
        <row r="532">
          <cell r="AN532">
            <v>0</v>
          </cell>
          <cell r="AO532">
            <v>0</v>
          </cell>
          <cell r="AP532">
            <v>0</v>
          </cell>
        </row>
        <row r="533">
          <cell r="AN533">
            <v>0</v>
          </cell>
          <cell r="AO533">
            <v>0</v>
          </cell>
          <cell r="AP533">
            <v>0</v>
          </cell>
        </row>
        <row r="534">
          <cell r="AN534">
            <v>0</v>
          </cell>
          <cell r="AO534">
            <v>0</v>
          </cell>
          <cell r="AP534">
            <v>0</v>
          </cell>
        </row>
        <row r="535">
          <cell r="AN535">
            <v>0</v>
          </cell>
          <cell r="AO535">
            <v>0</v>
          </cell>
          <cell r="AP535">
            <v>0</v>
          </cell>
        </row>
        <row r="536">
          <cell r="AN536">
            <v>0</v>
          </cell>
          <cell r="AO536">
            <v>0</v>
          </cell>
          <cell r="AP536">
            <v>0</v>
          </cell>
        </row>
        <row r="537">
          <cell r="AN537">
            <v>0</v>
          </cell>
          <cell r="AO537">
            <v>0</v>
          </cell>
          <cell r="AP537">
            <v>0</v>
          </cell>
        </row>
        <row r="538">
          <cell r="AN538">
            <v>0</v>
          </cell>
          <cell r="AO538">
            <v>0</v>
          </cell>
          <cell r="AP538">
            <v>0</v>
          </cell>
        </row>
        <row r="539">
          <cell r="AN539">
            <v>0</v>
          </cell>
          <cell r="AO539">
            <v>0</v>
          </cell>
          <cell r="AP539">
            <v>0</v>
          </cell>
        </row>
        <row r="540">
          <cell r="AN540">
            <v>0</v>
          </cell>
          <cell r="AO540">
            <v>0</v>
          </cell>
          <cell r="AP540">
            <v>0</v>
          </cell>
        </row>
        <row r="541">
          <cell r="AN541">
            <v>0</v>
          </cell>
          <cell r="AO541">
            <v>0</v>
          </cell>
          <cell r="AP541">
            <v>0</v>
          </cell>
        </row>
        <row r="542">
          <cell r="AN542">
            <v>0</v>
          </cell>
          <cell r="AO542">
            <v>0</v>
          </cell>
          <cell r="AP542">
            <v>0</v>
          </cell>
        </row>
        <row r="543">
          <cell r="AN543">
            <v>0</v>
          </cell>
          <cell r="AO543">
            <v>0</v>
          </cell>
          <cell r="AP543">
            <v>0</v>
          </cell>
        </row>
        <row r="544">
          <cell r="AN544">
            <v>0</v>
          </cell>
          <cell r="AO544">
            <v>0</v>
          </cell>
          <cell r="AP544">
            <v>0</v>
          </cell>
        </row>
        <row r="545">
          <cell r="AN545">
            <v>0</v>
          </cell>
          <cell r="AO545">
            <v>0</v>
          </cell>
          <cell r="AP545">
            <v>0</v>
          </cell>
        </row>
        <row r="546">
          <cell r="AN546">
            <v>0</v>
          </cell>
          <cell r="AO546">
            <v>0</v>
          </cell>
          <cell r="AP546">
            <v>0</v>
          </cell>
        </row>
        <row r="547">
          <cell r="AN547">
            <v>0</v>
          </cell>
          <cell r="AO547">
            <v>0</v>
          </cell>
          <cell r="AP547">
            <v>0</v>
          </cell>
        </row>
        <row r="548">
          <cell r="AN548">
            <v>0</v>
          </cell>
          <cell r="AO548">
            <v>0</v>
          </cell>
          <cell r="AP548">
            <v>0</v>
          </cell>
        </row>
        <row r="549">
          <cell r="AN549">
            <v>0</v>
          </cell>
          <cell r="AO549">
            <v>0</v>
          </cell>
          <cell r="AP549">
            <v>0</v>
          </cell>
        </row>
        <row r="550">
          <cell r="AN550">
            <v>0</v>
          </cell>
          <cell r="AO550">
            <v>0</v>
          </cell>
          <cell r="AP550">
            <v>0</v>
          </cell>
        </row>
        <row r="551">
          <cell r="AN551">
            <v>0</v>
          </cell>
          <cell r="AO551">
            <v>0</v>
          </cell>
          <cell r="AP551">
            <v>0</v>
          </cell>
        </row>
        <row r="552">
          <cell r="AN552">
            <v>0</v>
          </cell>
          <cell r="AO552">
            <v>0</v>
          </cell>
          <cell r="AP552">
            <v>0</v>
          </cell>
        </row>
        <row r="553">
          <cell r="AN553">
            <v>0</v>
          </cell>
          <cell r="AO553">
            <v>0</v>
          </cell>
          <cell r="AP553">
            <v>0</v>
          </cell>
        </row>
        <row r="554">
          <cell r="AN554">
            <v>0</v>
          </cell>
          <cell r="AO554">
            <v>0</v>
          </cell>
          <cell r="AP554">
            <v>0</v>
          </cell>
        </row>
        <row r="555">
          <cell r="AN555">
            <v>0</v>
          </cell>
          <cell r="AO555">
            <v>0</v>
          </cell>
          <cell r="AP555">
            <v>0</v>
          </cell>
        </row>
        <row r="556">
          <cell r="AN556">
            <v>0</v>
          </cell>
          <cell r="AO556">
            <v>0</v>
          </cell>
          <cell r="AP556">
            <v>0</v>
          </cell>
        </row>
        <row r="557">
          <cell r="AN557">
            <v>0</v>
          </cell>
          <cell r="AO557">
            <v>0</v>
          </cell>
          <cell r="AP557">
            <v>0</v>
          </cell>
        </row>
        <row r="558">
          <cell r="AN558">
            <v>0</v>
          </cell>
          <cell r="AO558">
            <v>0</v>
          </cell>
          <cell r="AP558">
            <v>0</v>
          </cell>
        </row>
        <row r="559">
          <cell r="AN559">
            <v>0</v>
          </cell>
          <cell r="AO559">
            <v>0</v>
          </cell>
          <cell r="AP559">
            <v>0</v>
          </cell>
        </row>
        <row r="560">
          <cell r="AN560">
            <v>0</v>
          </cell>
          <cell r="AO560">
            <v>0</v>
          </cell>
          <cell r="AP560">
            <v>0</v>
          </cell>
        </row>
        <row r="561">
          <cell r="AN561">
            <v>0</v>
          </cell>
          <cell r="AO561">
            <v>0</v>
          </cell>
          <cell r="AP561">
            <v>0</v>
          </cell>
        </row>
        <row r="562">
          <cell r="AN562">
            <v>0</v>
          </cell>
          <cell r="AO562">
            <v>0</v>
          </cell>
          <cell r="AP562">
            <v>0</v>
          </cell>
        </row>
        <row r="563">
          <cell r="AN563">
            <v>0</v>
          </cell>
          <cell r="AO563">
            <v>0</v>
          </cell>
          <cell r="AP563">
            <v>0</v>
          </cell>
        </row>
        <row r="564">
          <cell r="AN564">
            <v>0</v>
          </cell>
          <cell r="AO564">
            <v>0</v>
          </cell>
          <cell r="AP564">
            <v>0</v>
          </cell>
        </row>
        <row r="565">
          <cell r="AN565">
            <v>0</v>
          </cell>
          <cell r="AO565">
            <v>0</v>
          </cell>
          <cell r="AP565">
            <v>0</v>
          </cell>
        </row>
        <row r="566">
          <cell r="AN566">
            <v>0</v>
          </cell>
          <cell r="AO566">
            <v>0</v>
          </cell>
          <cell r="AP566">
            <v>0</v>
          </cell>
        </row>
        <row r="567">
          <cell r="AN567">
            <v>0</v>
          </cell>
          <cell r="AO567">
            <v>0</v>
          </cell>
          <cell r="AP567">
            <v>0</v>
          </cell>
        </row>
        <row r="568">
          <cell r="AN568">
            <v>0</v>
          </cell>
          <cell r="AO568">
            <v>0</v>
          </cell>
          <cell r="AP568">
            <v>0</v>
          </cell>
        </row>
        <row r="569">
          <cell r="AN569">
            <v>0</v>
          </cell>
          <cell r="AO569">
            <v>0</v>
          </cell>
          <cell r="AP569">
            <v>0</v>
          </cell>
        </row>
        <row r="570">
          <cell r="AN570">
            <v>0</v>
          </cell>
          <cell r="AO570">
            <v>0</v>
          </cell>
          <cell r="AP570">
            <v>0</v>
          </cell>
        </row>
        <row r="571">
          <cell r="AN571">
            <v>0</v>
          </cell>
          <cell r="AO571">
            <v>0</v>
          </cell>
          <cell r="AP571">
            <v>0</v>
          </cell>
        </row>
        <row r="572">
          <cell r="AN572">
            <v>0</v>
          </cell>
          <cell r="AO572">
            <v>0</v>
          </cell>
          <cell r="AP572">
            <v>0</v>
          </cell>
        </row>
        <row r="573">
          <cell r="AN573">
            <v>0</v>
          </cell>
          <cell r="AO573">
            <v>0</v>
          </cell>
          <cell r="AP573">
            <v>0</v>
          </cell>
        </row>
        <row r="574">
          <cell r="AN574">
            <v>0</v>
          </cell>
          <cell r="AO574">
            <v>0</v>
          </cell>
          <cell r="AP574">
            <v>0</v>
          </cell>
        </row>
        <row r="575">
          <cell r="AN575">
            <v>0</v>
          </cell>
          <cell r="AO575">
            <v>0</v>
          </cell>
          <cell r="AP575">
            <v>0</v>
          </cell>
        </row>
        <row r="576">
          <cell r="AN576">
            <v>0</v>
          </cell>
          <cell r="AO576">
            <v>0</v>
          </cell>
          <cell r="AP576">
            <v>0</v>
          </cell>
        </row>
        <row r="577">
          <cell r="AN577">
            <v>0</v>
          </cell>
          <cell r="AO577">
            <v>0</v>
          </cell>
          <cell r="AP577">
            <v>0</v>
          </cell>
        </row>
        <row r="578">
          <cell r="AN578">
            <v>0</v>
          </cell>
          <cell r="AO578">
            <v>0</v>
          </cell>
          <cell r="AP578">
            <v>0</v>
          </cell>
        </row>
        <row r="579">
          <cell r="AN579">
            <v>0</v>
          </cell>
          <cell r="AO579">
            <v>0</v>
          </cell>
          <cell r="AP579">
            <v>0</v>
          </cell>
        </row>
        <row r="580">
          <cell r="AN580">
            <v>0</v>
          </cell>
          <cell r="AO580">
            <v>0</v>
          </cell>
          <cell r="AP580">
            <v>0</v>
          </cell>
        </row>
        <row r="581">
          <cell r="AN581">
            <v>0</v>
          </cell>
          <cell r="AO581">
            <v>0</v>
          </cell>
          <cell r="AP581">
            <v>0</v>
          </cell>
        </row>
        <row r="582">
          <cell r="AN582">
            <v>0</v>
          </cell>
          <cell r="AO582">
            <v>0</v>
          </cell>
          <cell r="AP582">
            <v>0</v>
          </cell>
        </row>
        <row r="583">
          <cell r="AN583">
            <v>0</v>
          </cell>
          <cell r="AO583">
            <v>0</v>
          </cell>
          <cell r="AP583">
            <v>0</v>
          </cell>
        </row>
        <row r="584">
          <cell r="AN584">
            <v>0</v>
          </cell>
          <cell r="AO584">
            <v>0</v>
          </cell>
          <cell r="AP584">
            <v>0</v>
          </cell>
        </row>
        <row r="585">
          <cell r="AN585">
            <v>0</v>
          </cell>
          <cell r="AO585">
            <v>0</v>
          </cell>
          <cell r="AP585">
            <v>0</v>
          </cell>
        </row>
        <row r="586">
          <cell r="AN586">
            <v>0</v>
          </cell>
          <cell r="AO586">
            <v>0</v>
          </cell>
          <cell r="AP586">
            <v>0</v>
          </cell>
        </row>
        <row r="587">
          <cell r="AN587">
            <v>0</v>
          </cell>
          <cell r="AO587">
            <v>0</v>
          </cell>
          <cell r="AP587">
            <v>0</v>
          </cell>
        </row>
        <row r="588">
          <cell r="AN588">
            <v>0</v>
          </cell>
          <cell r="AO588">
            <v>0</v>
          </cell>
          <cell r="AP588">
            <v>0</v>
          </cell>
        </row>
        <row r="589">
          <cell r="AN589">
            <v>0</v>
          </cell>
          <cell r="AO589">
            <v>0</v>
          </cell>
          <cell r="AP589">
            <v>0</v>
          </cell>
        </row>
        <row r="590">
          <cell r="AN590">
            <v>0</v>
          </cell>
          <cell r="AO590">
            <v>0</v>
          </cell>
          <cell r="AP590">
            <v>0</v>
          </cell>
        </row>
        <row r="591">
          <cell r="AN591">
            <v>0</v>
          </cell>
          <cell r="AO591">
            <v>0</v>
          </cell>
          <cell r="AP591">
            <v>0</v>
          </cell>
        </row>
        <row r="592">
          <cell r="AN592">
            <v>0</v>
          </cell>
          <cell r="AO592">
            <v>0</v>
          </cell>
          <cell r="AP592">
            <v>0</v>
          </cell>
        </row>
        <row r="593">
          <cell r="AN593">
            <v>0</v>
          </cell>
          <cell r="AO593">
            <v>0</v>
          </cell>
          <cell r="AP593">
            <v>0</v>
          </cell>
        </row>
        <row r="594">
          <cell r="AN594">
            <v>0</v>
          </cell>
          <cell r="AO594">
            <v>0</v>
          </cell>
          <cell r="AP594">
            <v>0</v>
          </cell>
        </row>
        <row r="595">
          <cell r="AN595">
            <v>0</v>
          </cell>
          <cell r="AO595">
            <v>0</v>
          </cell>
          <cell r="AP595">
            <v>0</v>
          </cell>
        </row>
        <row r="596">
          <cell r="AN596">
            <v>0</v>
          </cell>
          <cell r="AO596">
            <v>0</v>
          </cell>
          <cell r="AP596">
            <v>0</v>
          </cell>
        </row>
        <row r="597">
          <cell r="AN597">
            <v>0</v>
          </cell>
          <cell r="AO597">
            <v>0</v>
          </cell>
          <cell r="AP597">
            <v>0</v>
          </cell>
        </row>
        <row r="598">
          <cell r="AN598">
            <v>0</v>
          </cell>
          <cell r="AO598">
            <v>0</v>
          </cell>
          <cell r="AP598">
            <v>0</v>
          </cell>
        </row>
        <row r="599">
          <cell r="AN599">
            <v>0</v>
          </cell>
          <cell r="AO599">
            <v>0</v>
          </cell>
          <cell r="AP599">
            <v>0</v>
          </cell>
        </row>
        <row r="600">
          <cell r="AN600">
            <v>0</v>
          </cell>
          <cell r="AO600">
            <v>0</v>
          </cell>
          <cell r="AP600">
            <v>0</v>
          </cell>
        </row>
        <row r="601">
          <cell r="AN601">
            <v>0</v>
          </cell>
          <cell r="AO601">
            <v>0</v>
          </cell>
          <cell r="AP601">
            <v>0</v>
          </cell>
        </row>
        <row r="602">
          <cell r="AN602">
            <v>0</v>
          </cell>
          <cell r="AO602">
            <v>0</v>
          </cell>
          <cell r="AP602">
            <v>0</v>
          </cell>
        </row>
        <row r="603">
          <cell r="AN603">
            <v>0</v>
          </cell>
          <cell r="AO603">
            <v>0</v>
          </cell>
          <cell r="AP603">
            <v>0</v>
          </cell>
        </row>
        <row r="604">
          <cell r="AN604">
            <v>0</v>
          </cell>
          <cell r="AO604">
            <v>0</v>
          </cell>
          <cell r="AP604">
            <v>0</v>
          </cell>
        </row>
        <row r="605">
          <cell r="AN605">
            <v>0</v>
          </cell>
          <cell r="AO605">
            <v>0</v>
          </cell>
          <cell r="AP605">
            <v>0</v>
          </cell>
        </row>
        <row r="606">
          <cell r="AN606">
            <v>0</v>
          </cell>
          <cell r="AO606">
            <v>0</v>
          </cell>
          <cell r="AP606">
            <v>0</v>
          </cell>
        </row>
        <row r="607">
          <cell r="AN607">
            <v>0</v>
          </cell>
          <cell r="AO607">
            <v>0</v>
          </cell>
          <cell r="AP607">
            <v>0</v>
          </cell>
        </row>
        <row r="608">
          <cell r="AN608">
            <v>0</v>
          </cell>
          <cell r="AO608">
            <v>0</v>
          </cell>
          <cell r="AP608">
            <v>0</v>
          </cell>
        </row>
        <row r="609">
          <cell r="AN609">
            <v>0</v>
          </cell>
          <cell r="AO609">
            <v>0</v>
          </cell>
          <cell r="AP609">
            <v>0</v>
          </cell>
        </row>
        <row r="610">
          <cell r="AN610">
            <v>0</v>
          </cell>
          <cell r="AO610">
            <v>0</v>
          </cell>
          <cell r="AP610">
            <v>0</v>
          </cell>
        </row>
        <row r="611">
          <cell r="AN611">
            <v>0</v>
          </cell>
          <cell r="AO611">
            <v>0</v>
          </cell>
          <cell r="AP611">
            <v>0</v>
          </cell>
        </row>
        <row r="612">
          <cell r="AN612">
            <v>0</v>
          </cell>
          <cell r="AO612">
            <v>0</v>
          </cell>
          <cell r="AP612">
            <v>0</v>
          </cell>
        </row>
        <row r="613">
          <cell r="AN613">
            <v>0</v>
          </cell>
          <cell r="AO613">
            <v>0</v>
          </cell>
          <cell r="AP613">
            <v>0</v>
          </cell>
        </row>
        <row r="614">
          <cell r="AN614">
            <v>0</v>
          </cell>
          <cell r="AO614">
            <v>0</v>
          </cell>
          <cell r="AP614">
            <v>0</v>
          </cell>
        </row>
        <row r="615">
          <cell r="AN615">
            <v>0</v>
          </cell>
          <cell r="AO615">
            <v>0</v>
          </cell>
          <cell r="AP615">
            <v>0</v>
          </cell>
        </row>
        <row r="616">
          <cell r="AN616">
            <v>0</v>
          </cell>
          <cell r="AO616">
            <v>0</v>
          </cell>
          <cell r="AP616">
            <v>0</v>
          </cell>
        </row>
        <row r="617">
          <cell r="AN617">
            <v>0</v>
          </cell>
          <cell r="AO617">
            <v>0</v>
          </cell>
          <cell r="AP617">
            <v>0</v>
          </cell>
        </row>
        <row r="618">
          <cell r="AN618">
            <v>0</v>
          </cell>
          <cell r="AO618">
            <v>0</v>
          </cell>
          <cell r="AP618">
            <v>0</v>
          </cell>
        </row>
        <row r="619">
          <cell r="AN619">
            <v>0</v>
          </cell>
          <cell r="AO619">
            <v>0</v>
          </cell>
          <cell r="AP619">
            <v>0</v>
          </cell>
        </row>
        <row r="620">
          <cell r="AN620">
            <v>0</v>
          </cell>
          <cell r="AO620">
            <v>0</v>
          </cell>
          <cell r="AP620">
            <v>0</v>
          </cell>
        </row>
        <row r="621">
          <cell r="AN621">
            <v>0</v>
          </cell>
          <cell r="AO621">
            <v>0</v>
          </cell>
          <cell r="AP621">
            <v>0</v>
          </cell>
        </row>
        <row r="622">
          <cell r="AN622">
            <v>0</v>
          </cell>
          <cell r="AO622">
            <v>0</v>
          </cell>
          <cell r="AP622">
            <v>0</v>
          </cell>
        </row>
        <row r="623">
          <cell r="AN623">
            <v>0</v>
          </cell>
          <cell r="AO623">
            <v>0</v>
          </cell>
          <cell r="AP623">
            <v>0</v>
          </cell>
        </row>
        <row r="624">
          <cell r="AN624">
            <v>0</v>
          </cell>
          <cell r="AO624">
            <v>0</v>
          </cell>
          <cell r="AP624">
            <v>0</v>
          </cell>
        </row>
        <row r="625">
          <cell r="AN625">
            <v>0</v>
          </cell>
          <cell r="AO625">
            <v>0</v>
          </cell>
          <cell r="AP625">
            <v>0</v>
          </cell>
        </row>
        <row r="626">
          <cell r="AN626">
            <v>0</v>
          </cell>
          <cell r="AO626">
            <v>0</v>
          </cell>
          <cell r="AP626">
            <v>0</v>
          </cell>
        </row>
        <row r="627">
          <cell r="AN627" t="e">
            <v>#N/A</v>
          </cell>
          <cell r="AO627" t="e">
            <v>#N/A</v>
          </cell>
          <cell r="AP627" t="e">
            <v>#N/A</v>
          </cell>
        </row>
        <row r="628">
          <cell r="AN628" t="e">
            <v>#N/A</v>
          </cell>
          <cell r="AO628" t="e">
            <v>#N/A</v>
          </cell>
          <cell r="AP628" t="e">
            <v>#N/A</v>
          </cell>
        </row>
        <row r="629">
          <cell r="AN629" t="e">
            <v>#N/A</v>
          </cell>
          <cell r="AO629" t="e">
            <v>#N/A</v>
          </cell>
          <cell r="AP629" t="e">
            <v>#N/A</v>
          </cell>
        </row>
        <row r="630">
          <cell r="AN630" t="e">
            <v>#N/A</v>
          </cell>
          <cell r="AO630" t="e">
            <v>#N/A</v>
          </cell>
          <cell r="AP630" t="e">
            <v>#N/A</v>
          </cell>
        </row>
        <row r="631">
          <cell r="AN631" t="e">
            <v>#N/A</v>
          </cell>
          <cell r="AO631" t="e">
            <v>#N/A</v>
          </cell>
          <cell r="AP631" t="e">
            <v>#N/A</v>
          </cell>
        </row>
        <row r="632">
          <cell r="AN632" t="e">
            <v>#N/A</v>
          </cell>
          <cell r="AO632" t="e">
            <v>#N/A</v>
          </cell>
          <cell r="AP632" t="e">
            <v>#N/A</v>
          </cell>
        </row>
        <row r="633">
          <cell r="AN633" t="e">
            <v>#N/A</v>
          </cell>
          <cell r="AO633" t="e">
            <v>#N/A</v>
          </cell>
          <cell r="AP633" t="e">
            <v>#N/A</v>
          </cell>
        </row>
        <row r="634">
          <cell r="AN634" t="e">
            <v>#N/A</v>
          </cell>
          <cell r="AO634" t="e">
            <v>#N/A</v>
          </cell>
          <cell r="AP634" t="e">
            <v>#N/A</v>
          </cell>
        </row>
        <row r="635">
          <cell r="AN635" t="e">
            <v>#N/A</v>
          </cell>
          <cell r="AO635" t="e">
            <v>#N/A</v>
          </cell>
          <cell r="AP635" t="e">
            <v>#N/A</v>
          </cell>
        </row>
        <row r="636">
          <cell r="AN636" t="e">
            <v>#N/A</v>
          </cell>
          <cell r="AO636" t="e">
            <v>#N/A</v>
          </cell>
          <cell r="AP636" t="e">
            <v>#N/A</v>
          </cell>
        </row>
        <row r="637">
          <cell r="AN637" t="e">
            <v>#N/A</v>
          </cell>
          <cell r="AO637" t="e">
            <v>#N/A</v>
          </cell>
          <cell r="AP637" t="e">
            <v>#N/A</v>
          </cell>
        </row>
        <row r="638">
          <cell r="AN638" t="e">
            <v>#N/A</v>
          </cell>
          <cell r="AO638" t="e">
            <v>#N/A</v>
          </cell>
          <cell r="AP638" t="e">
            <v>#N/A</v>
          </cell>
        </row>
        <row r="639">
          <cell r="AN639" t="e">
            <v>#N/A</v>
          </cell>
          <cell r="AO639" t="e">
            <v>#N/A</v>
          </cell>
          <cell r="AP639" t="e">
            <v>#N/A</v>
          </cell>
        </row>
        <row r="640">
          <cell r="AN640" t="e">
            <v>#N/A</v>
          </cell>
          <cell r="AO640" t="e">
            <v>#N/A</v>
          </cell>
          <cell r="AP640" t="e">
            <v>#N/A</v>
          </cell>
        </row>
        <row r="641">
          <cell r="AN641" t="e">
            <v>#N/A</v>
          </cell>
          <cell r="AO641" t="e">
            <v>#N/A</v>
          </cell>
          <cell r="AP641" t="e">
            <v>#N/A</v>
          </cell>
        </row>
        <row r="642">
          <cell r="AN642" t="e">
            <v>#N/A</v>
          </cell>
          <cell r="AO642" t="e">
            <v>#N/A</v>
          </cell>
          <cell r="AP642" t="e">
            <v>#N/A</v>
          </cell>
        </row>
        <row r="643">
          <cell r="AN643" t="e">
            <v>#N/A</v>
          </cell>
          <cell r="AO643" t="e">
            <v>#N/A</v>
          </cell>
          <cell r="AP643" t="e">
            <v>#N/A</v>
          </cell>
        </row>
        <row r="644">
          <cell r="AN644" t="e">
            <v>#N/A</v>
          </cell>
          <cell r="AO644" t="e">
            <v>#N/A</v>
          </cell>
          <cell r="AP644" t="e">
            <v>#N/A</v>
          </cell>
        </row>
        <row r="645">
          <cell r="AN645" t="e">
            <v>#N/A</v>
          </cell>
          <cell r="AO645" t="e">
            <v>#N/A</v>
          </cell>
          <cell r="AP645" t="e">
            <v>#N/A</v>
          </cell>
        </row>
        <row r="646">
          <cell r="AN646" t="e">
            <v>#N/A</v>
          </cell>
          <cell r="AO646" t="e">
            <v>#N/A</v>
          </cell>
          <cell r="AP646" t="e">
            <v>#N/A</v>
          </cell>
        </row>
        <row r="647">
          <cell r="AN647" t="e">
            <v>#N/A</v>
          </cell>
          <cell r="AO647" t="e">
            <v>#N/A</v>
          </cell>
          <cell r="AP647" t="e">
            <v>#N/A</v>
          </cell>
        </row>
        <row r="648">
          <cell r="AN648" t="e">
            <v>#N/A</v>
          </cell>
          <cell r="AO648" t="e">
            <v>#N/A</v>
          </cell>
          <cell r="AP648" t="e">
            <v>#N/A</v>
          </cell>
        </row>
        <row r="649">
          <cell r="AN649" t="e">
            <v>#N/A</v>
          </cell>
          <cell r="AO649" t="e">
            <v>#N/A</v>
          </cell>
          <cell r="AP649" t="e">
            <v>#N/A</v>
          </cell>
        </row>
        <row r="650">
          <cell r="AN650" t="e">
            <v>#N/A</v>
          </cell>
          <cell r="AO650" t="e">
            <v>#N/A</v>
          </cell>
          <cell r="AP650" t="e">
            <v>#N/A</v>
          </cell>
        </row>
        <row r="651">
          <cell r="AN651" t="e">
            <v>#N/A</v>
          </cell>
          <cell r="AO651" t="e">
            <v>#N/A</v>
          </cell>
          <cell r="AP651" t="e">
            <v>#N/A</v>
          </cell>
        </row>
        <row r="652">
          <cell r="AN652" t="e">
            <v>#N/A</v>
          </cell>
          <cell r="AO652" t="e">
            <v>#N/A</v>
          </cell>
          <cell r="AP652" t="e">
            <v>#N/A</v>
          </cell>
        </row>
        <row r="653">
          <cell r="AN653" t="e">
            <v>#N/A</v>
          </cell>
          <cell r="AO653" t="e">
            <v>#N/A</v>
          </cell>
          <cell r="AP653" t="e">
            <v>#N/A</v>
          </cell>
        </row>
        <row r="654">
          <cell r="AN654" t="e">
            <v>#N/A</v>
          </cell>
          <cell r="AO654" t="e">
            <v>#N/A</v>
          </cell>
          <cell r="AP654" t="e">
            <v>#N/A</v>
          </cell>
        </row>
        <row r="655">
          <cell r="AN655" t="e">
            <v>#N/A</v>
          </cell>
          <cell r="AO655" t="e">
            <v>#N/A</v>
          </cell>
          <cell r="AP655" t="e">
            <v>#N/A</v>
          </cell>
        </row>
        <row r="656">
          <cell r="AN656" t="e">
            <v>#N/A</v>
          </cell>
          <cell r="AO656" t="e">
            <v>#N/A</v>
          </cell>
          <cell r="AP656" t="e">
            <v>#N/A</v>
          </cell>
        </row>
        <row r="657">
          <cell r="AN657" t="e">
            <v>#N/A</v>
          </cell>
          <cell r="AO657" t="e">
            <v>#N/A</v>
          </cell>
          <cell r="AP657" t="e">
            <v>#N/A</v>
          </cell>
        </row>
        <row r="658">
          <cell r="AN658" t="e">
            <v>#N/A</v>
          </cell>
          <cell r="AO658" t="e">
            <v>#N/A</v>
          </cell>
          <cell r="AP658" t="e">
            <v>#N/A</v>
          </cell>
        </row>
        <row r="659">
          <cell r="AN659" t="e">
            <v>#N/A</v>
          </cell>
          <cell r="AO659" t="e">
            <v>#N/A</v>
          </cell>
          <cell r="AP659" t="e">
            <v>#N/A</v>
          </cell>
        </row>
        <row r="660">
          <cell r="AN660" t="e">
            <v>#N/A</v>
          </cell>
          <cell r="AO660" t="e">
            <v>#N/A</v>
          </cell>
          <cell r="AP660" t="e">
            <v>#N/A</v>
          </cell>
        </row>
        <row r="661">
          <cell r="AN661" t="e">
            <v>#N/A</v>
          </cell>
          <cell r="AO661" t="e">
            <v>#N/A</v>
          </cell>
          <cell r="AP661" t="e">
            <v>#N/A</v>
          </cell>
        </row>
        <row r="662">
          <cell r="AN662" t="e">
            <v>#N/A</v>
          </cell>
          <cell r="AO662" t="e">
            <v>#N/A</v>
          </cell>
          <cell r="AP662" t="e">
            <v>#N/A</v>
          </cell>
        </row>
        <row r="663">
          <cell r="AN663" t="e">
            <v>#N/A</v>
          </cell>
          <cell r="AO663" t="e">
            <v>#N/A</v>
          </cell>
          <cell r="AP663" t="e">
            <v>#N/A</v>
          </cell>
        </row>
        <row r="664">
          <cell r="AN664">
            <v>0</v>
          </cell>
          <cell r="AO664">
            <v>0</v>
          </cell>
          <cell r="AP664">
            <v>0</v>
          </cell>
        </row>
      </sheetData>
      <sheetData sheetId="81" refreshError="1">
        <row r="1">
          <cell r="M1">
            <v>0</v>
          </cell>
        </row>
        <row r="2">
          <cell r="D2" t="b">
            <v>0</v>
          </cell>
          <cell r="P2" t="b">
            <v>0</v>
          </cell>
        </row>
        <row r="3">
          <cell r="D3" t="b">
            <v>0</v>
          </cell>
          <cell r="P3" t="b">
            <v>0</v>
          </cell>
        </row>
        <row r="4">
          <cell r="D4" t="b">
            <v>0</v>
          </cell>
          <cell r="P4" t="b">
            <v>0</v>
          </cell>
        </row>
        <row r="5">
          <cell r="D5" t="b">
            <v>1</v>
          </cell>
          <cell r="P5" t="b">
            <v>0</v>
          </cell>
        </row>
        <row r="6">
          <cell r="P6" t="b">
            <v>0</v>
          </cell>
        </row>
        <row r="7">
          <cell r="P7" t="b">
            <v>0</v>
          </cell>
        </row>
        <row r="8">
          <cell r="P8" t="b">
            <v>0</v>
          </cell>
        </row>
        <row r="12">
          <cell r="E12" t="str">
            <v>conn_DW</v>
          </cell>
        </row>
        <row r="13">
          <cell r="E13" t="str">
            <v>conn_WW</v>
          </cell>
        </row>
        <row r="14">
          <cell r="E14" t="str">
            <v>hh_DW</v>
          </cell>
        </row>
        <row r="15">
          <cell r="E15" t="str">
            <v>ind_DW</v>
          </cell>
        </row>
        <row r="16">
          <cell r="E16" t="str">
            <v>hh_WW</v>
          </cell>
        </row>
        <row r="17">
          <cell r="E17" t="str">
            <v>ind_WW</v>
          </cell>
        </row>
        <row r="18">
          <cell r="E18" t="str">
            <v>nc_DW</v>
          </cell>
        </row>
        <row r="19">
          <cell r="E19" t="str">
            <v>nc_new_DW</v>
          </cell>
        </row>
        <row r="20">
          <cell r="E20" t="str">
            <v>nc_old_DW</v>
          </cell>
        </row>
        <row r="21">
          <cell r="E21" t="str">
            <v>nc_WW</v>
          </cell>
        </row>
        <row r="22">
          <cell r="E22" t="str">
            <v>nc_new_WW</v>
          </cell>
        </row>
        <row r="23">
          <cell r="E23" t="str">
            <v>nc_old_WW</v>
          </cell>
        </row>
        <row r="24">
          <cell r="E24" t="str">
            <v>tax_DW</v>
          </cell>
        </row>
        <row r="25">
          <cell r="E25" t="str">
            <v>tax_WW</v>
          </cell>
        </row>
        <row r="26">
          <cell r="E26" t="str">
            <v>prod_DW</v>
          </cell>
        </row>
        <row r="27">
          <cell r="E27" t="str">
            <v>prod_WW</v>
          </cell>
        </row>
        <row r="28">
          <cell r="E28" t="str">
            <v>elekt_DW</v>
          </cell>
        </row>
        <row r="29">
          <cell r="E29" t="str">
            <v>elekt_WW_pump</v>
          </cell>
        </row>
        <row r="30">
          <cell r="E30" t="str">
            <v>elekt_WW_treat</v>
          </cell>
        </row>
        <row r="31">
          <cell r="E31" t="str">
            <v>chem</v>
          </cell>
        </row>
        <row r="32">
          <cell r="E32" t="str">
            <v>chem_DW</v>
          </cell>
        </row>
        <row r="33">
          <cell r="E33" t="str">
            <v>chem_WW</v>
          </cell>
        </row>
        <row r="34">
          <cell r="E34" t="str">
            <v>inh</v>
          </cell>
        </row>
        <row r="35">
          <cell r="E35" t="str">
            <v>invest_DW_short</v>
          </cell>
        </row>
        <row r="36">
          <cell r="E36" t="str">
            <v>invest_DW_long</v>
          </cell>
        </row>
        <row r="37">
          <cell r="E37" t="str">
            <v>invest_WW_short</v>
          </cell>
        </row>
        <row r="38">
          <cell r="E38" t="str">
            <v>invest_WW_long</v>
          </cell>
        </row>
        <row r="39">
          <cell r="E39" t="str">
            <v>other_turnover</v>
          </cell>
        </row>
        <row r="40">
          <cell r="E40" t="str">
            <v>labour_c_DW</v>
          </cell>
        </row>
        <row r="41">
          <cell r="E41" t="str">
            <v>other_c_DW</v>
          </cell>
        </row>
        <row r="42">
          <cell r="E42" t="str">
            <v>admin_c_DW</v>
          </cell>
        </row>
        <row r="43">
          <cell r="E43" t="str">
            <v>labour_c_WW</v>
          </cell>
        </row>
        <row r="44">
          <cell r="E44" t="str">
            <v>admin_c_WW</v>
          </cell>
        </row>
        <row r="45">
          <cell r="E45" t="str">
            <v>book_v_opening</v>
          </cell>
        </row>
        <row r="46">
          <cell r="E46" t="str">
            <v>maint_DW</v>
          </cell>
        </row>
        <row r="47">
          <cell r="E47" t="str">
            <v>maint_WW</v>
          </cell>
        </row>
        <row r="48">
          <cell r="E48" t="str">
            <v>cost_DW</v>
          </cell>
        </row>
        <row r="49">
          <cell r="E49" t="str">
            <v>cost_WW</v>
          </cell>
        </row>
        <row r="50">
          <cell r="E50" t="str">
            <v>vol_hh_DW</v>
          </cell>
        </row>
        <row r="51">
          <cell r="E51" t="str">
            <v>vol_hh_WW</v>
          </cell>
        </row>
        <row r="52">
          <cell r="E52" t="str">
            <v>fix_hh_DW</v>
          </cell>
        </row>
        <row r="53">
          <cell r="E53" t="str">
            <v>fix_hh_WW</v>
          </cell>
        </row>
        <row r="54">
          <cell r="E54" t="str">
            <v>vol_ind_DW</v>
          </cell>
        </row>
        <row r="55">
          <cell r="E55" t="str">
            <v>vol_ind_WW</v>
          </cell>
        </row>
        <row r="56">
          <cell r="E56" t="str">
            <v>fix_ind_DW</v>
          </cell>
        </row>
        <row r="57">
          <cell r="E57" t="str">
            <v>fix_ind_WW</v>
          </cell>
        </row>
        <row r="58">
          <cell r="E58" t="str">
            <v>machine_DW</v>
          </cell>
        </row>
        <row r="59">
          <cell r="E59" t="str">
            <v>machine_WW</v>
          </cell>
        </row>
        <row r="60">
          <cell r="E60" t="str">
            <v>invest_DW</v>
          </cell>
        </row>
        <row r="61">
          <cell r="E61" t="str">
            <v>invest_WW</v>
          </cell>
        </row>
        <row r="62">
          <cell r="E62" t="str">
            <v>Grant_KOV</v>
          </cell>
        </row>
        <row r="63">
          <cell r="E63" t="str">
            <v>Grant_CF</v>
          </cell>
        </row>
        <row r="64">
          <cell r="E64" t="str">
            <v>Grant_State</v>
          </cell>
        </row>
        <row r="65">
          <cell r="E65" t="str">
            <v>unelig_DW_short</v>
          </cell>
        </row>
        <row r="66">
          <cell r="E66" t="str">
            <v>unelig_DW_long</v>
          </cell>
        </row>
        <row r="67">
          <cell r="E67" t="str">
            <v>unelig_WW_short</v>
          </cell>
        </row>
        <row r="68">
          <cell r="E68" t="str">
            <v>unelig_WW_long</v>
          </cell>
        </row>
      </sheetData>
      <sheetData sheetId="82"/>
      <sheetData sheetId="83" refreshError="1"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</sheetData>
      <sheetData sheetId="84" refreshError="1">
        <row r="4"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1.0997752367949942</v>
          </cell>
          <cell r="M4">
            <v>1.2002060217663444</v>
          </cell>
          <cell r="N4">
            <v>1.3020881287330386</v>
          </cell>
          <cell r="O4">
            <v>1.404732494785778</v>
          </cell>
          <cell r="P4">
            <v>1.5073310126838517</v>
          </cell>
          <cell r="Q4">
            <v>1.6091975688144606</v>
          </cell>
          <cell r="R4">
            <v>1.7095208385225311</v>
          </cell>
          <cell r="S4">
            <v>1.8071766036062389</v>
          </cell>
          <cell r="T4">
            <v>1.901238516847052</v>
          </cell>
          <cell r="U4">
            <v>1.9987476214594031</v>
          </cell>
          <cell r="V4">
            <v>2.099850577914649</v>
          </cell>
          <cell r="W4">
            <v>2.2048739537705817</v>
          </cell>
          <cell r="X4">
            <v>2.3139534166661528</v>
          </cell>
          <cell r="Y4">
            <v>2.4272434024907614</v>
          </cell>
          <cell r="Z4">
            <v>2.544809600120975</v>
          </cell>
          <cell r="AA4">
            <v>2.6665530740651469</v>
          </cell>
          <cell r="AB4">
            <v>2.7922963302976136</v>
          </cell>
          <cell r="AC4">
            <v>2.9216296847228858</v>
          </cell>
          <cell r="AD4">
            <v>3.054142917009746</v>
          </cell>
          <cell r="AE4">
            <v>3.189413741523119</v>
          </cell>
          <cell r="AF4">
            <v>3.3270662570183203</v>
          </cell>
          <cell r="AG4">
            <v>3.4665907714367603</v>
          </cell>
          <cell r="AH4">
            <v>3.6072502287715671</v>
          </cell>
          <cell r="AI4">
            <v>3.7484987410525719</v>
          </cell>
          <cell r="AJ4">
            <v>3.8895764622545013</v>
          </cell>
          <cell r="AK4">
            <v>4.0300753169890466</v>
          </cell>
          <cell r="AL4">
            <v>4.1698451592526267</v>
          </cell>
          <cell r="AM4">
            <v>4.3080663527363976</v>
          </cell>
          <cell r="AN4">
            <v>4.4442686187077092</v>
          </cell>
          <cell r="AO4">
            <v>4.5804765151541558</v>
          </cell>
          <cell r="AP4">
            <v>4.7164248735086947</v>
          </cell>
        </row>
        <row r="6">
          <cell r="H6">
            <v>0</v>
          </cell>
          <cell r="I6">
            <v>0</v>
          </cell>
          <cell r="J6">
            <v>1.6E-2</v>
          </cell>
          <cell r="K6">
            <v>3.2000000000000001E-2</v>
          </cell>
          <cell r="L6">
            <v>2.8000000000000001E-2</v>
          </cell>
          <cell r="M6">
            <v>2.7E-2</v>
          </cell>
          <cell r="N6">
            <v>0.03</v>
          </cell>
          <cell r="O6">
            <v>2.9000000000000001E-2</v>
          </cell>
          <cell r="P6">
            <v>2.8000000000000001E-2</v>
          </cell>
          <cell r="Q6">
            <v>2.5999999999999999E-2</v>
          </cell>
          <cell r="R6">
            <v>2.5000000000000001E-2</v>
          </cell>
          <cell r="S6">
            <v>2.4E-2</v>
          </cell>
          <cell r="T6">
            <v>2.4E-2</v>
          </cell>
          <cell r="U6">
            <v>2.4E-2</v>
          </cell>
          <cell r="V6">
            <v>2.4E-2</v>
          </cell>
          <cell r="W6">
            <v>2.4E-2</v>
          </cell>
          <cell r="X6">
            <v>2.4E-2</v>
          </cell>
          <cell r="Y6">
            <v>2.4E-2</v>
          </cell>
          <cell r="Z6">
            <v>2.3E-2</v>
          </cell>
          <cell r="AA6">
            <v>2.3E-2</v>
          </cell>
          <cell r="AB6">
            <v>2.3E-2</v>
          </cell>
          <cell r="AC6">
            <v>2.3E-2</v>
          </cell>
          <cell r="AD6">
            <v>2.3E-2</v>
          </cell>
          <cell r="AE6">
            <v>2.3E-2</v>
          </cell>
          <cell r="AF6">
            <v>2.3E-2</v>
          </cell>
          <cell r="AG6">
            <v>2.3E-2</v>
          </cell>
          <cell r="AH6">
            <v>2.3E-2</v>
          </cell>
          <cell r="AI6">
            <v>2.3E-2</v>
          </cell>
          <cell r="AJ6">
            <v>2.3E-2</v>
          </cell>
          <cell r="AK6">
            <v>2.3E-2</v>
          </cell>
          <cell r="AL6">
            <v>2.3E-2</v>
          </cell>
          <cell r="AM6">
            <v>2.3E-2</v>
          </cell>
          <cell r="AN6">
            <v>2.1999999999999999E-2</v>
          </cell>
          <cell r="AO6">
            <v>2.1999999999999999E-2</v>
          </cell>
          <cell r="AP6">
            <v>2.1999999999999999E-2</v>
          </cell>
        </row>
        <row r="25">
          <cell r="F25">
            <v>15.646599999999999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</row>
        <row r="44">
          <cell r="G44" t="b">
            <v>1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</row>
        <row r="184">
          <cell r="E184">
            <v>2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</row>
        <row r="185">
          <cell r="H185">
            <v>4632.5528455284548</v>
          </cell>
          <cell r="I185">
            <v>4727.7914634146337</v>
          </cell>
          <cell r="J185">
            <v>87261.141443272558</v>
          </cell>
          <cell r="K185">
            <v>85022.537601417731</v>
          </cell>
          <cell r="L185">
            <v>87738.103324613141</v>
          </cell>
          <cell r="M185">
            <v>89212.799416222726</v>
          </cell>
          <cell r="N185">
            <v>89096.970507832331</v>
          </cell>
          <cell r="O185">
            <v>88934.801888635207</v>
          </cell>
          <cell r="P185">
            <v>88770.586683789952</v>
          </cell>
          <cell r="Q185">
            <v>88606.727231100958</v>
          </cell>
          <cell r="R185">
            <v>88442.512026255703</v>
          </cell>
          <cell r="S185">
            <v>88278.840073566724</v>
          </cell>
          <cell r="T185">
            <v>88084.037056062909</v>
          </cell>
          <cell r="U185">
            <v>87927.30514967021</v>
          </cell>
          <cell r="V185">
            <v>87738.211634322681</v>
          </cell>
          <cell r="W185">
            <v>87504.691035641808</v>
          </cell>
          <cell r="X185">
            <v>87504.691035641808</v>
          </cell>
          <cell r="Y185">
            <v>87504.691035641808</v>
          </cell>
          <cell r="Z185">
            <v>87504.691035641808</v>
          </cell>
          <cell r="AA185">
            <v>87504.691035641808</v>
          </cell>
          <cell r="AB185">
            <v>87504.691035641808</v>
          </cell>
          <cell r="AC185">
            <v>87504.691035641808</v>
          </cell>
          <cell r="AD185">
            <v>87504.691035641808</v>
          </cell>
          <cell r="AE185">
            <v>87504.691035641808</v>
          </cell>
          <cell r="AF185">
            <v>87504.691035641808</v>
          </cell>
          <cell r="AG185">
            <v>87504.691035641808</v>
          </cell>
          <cell r="AH185">
            <v>87504.691035641808</v>
          </cell>
          <cell r="AI185">
            <v>87504.691035641808</v>
          </cell>
          <cell r="AJ185">
            <v>87504.691035641808</v>
          </cell>
          <cell r="AK185">
            <v>87504.691035641808</v>
          </cell>
          <cell r="AL185">
            <v>87504.691035641808</v>
          </cell>
          <cell r="AM185">
            <v>87504.691035641808</v>
          </cell>
          <cell r="AN185">
            <v>87504.691035641808</v>
          </cell>
          <cell r="AO185">
            <v>87504.691035641808</v>
          </cell>
          <cell r="AP185">
            <v>87504.691035641808</v>
          </cell>
        </row>
        <row r="187">
          <cell r="H187">
            <v>169897.51961651543</v>
          </cell>
          <cell r="I187">
            <v>170810.53079574101</v>
          </cell>
          <cell r="J187">
            <v>166592.01426116427</v>
          </cell>
          <cell r="K187">
            <v>166492.12211111112</v>
          </cell>
          <cell r="L187">
            <v>171921.45466666666</v>
          </cell>
          <cell r="M187">
            <v>174596.27011111111</v>
          </cell>
          <cell r="N187">
            <v>174561.80411111109</v>
          </cell>
          <cell r="O187">
            <v>174403.3682222222</v>
          </cell>
          <cell r="P187">
            <v>174155.736</v>
          </cell>
          <cell r="Q187">
            <v>173847.35344444442</v>
          </cell>
          <cell r="R187">
            <v>173598.9328888889</v>
          </cell>
          <cell r="S187">
            <v>173350.5401111111</v>
          </cell>
          <cell r="T187">
            <v>173042.41555555555</v>
          </cell>
          <cell r="U187">
            <v>172702.86855555553</v>
          </cell>
          <cell r="V187">
            <v>172363.73055555552</v>
          </cell>
          <cell r="W187">
            <v>171965.55833333335</v>
          </cell>
          <cell r="X187">
            <v>180563.83625000002</v>
          </cell>
          <cell r="Y187">
            <v>189592.02806250003</v>
          </cell>
          <cell r="Z187">
            <v>199071.62946562504</v>
          </cell>
          <cell r="AA187">
            <v>209025.21093890633</v>
          </cell>
          <cell r="AB187">
            <v>219476.47148585165</v>
          </cell>
          <cell r="AC187">
            <v>230450.29506014427</v>
          </cell>
          <cell r="AD187">
            <v>241972.80981315149</v>
          </cell>
          <cell r="AE187">
            <v>254071.45030380908</v>
          </cell>
          <cell r="AF187">
            <v>266775.02281899954</v>
          </cell>
          <cell r="AG187">
            <v>280113.7739599495</v>
          </cell>
          <cell r="AH187">
            <v>294119.46265794704</v>
          </cell>
          <cell r="AI187">
            <v>308825.43579084438</v>
          </cell>
          <cell r="AJ187">
            <v>324266.7075803866</v>
          </cell>
          <cell r="AK187">
            <v>340480.04295940598</v>
          </cell>
          <cell r="AL187">
            <v>357504.0451073763</v>
          </cell>
          <cell r="AM187">
            <v>375379.24736274511</v>
          </cell>
          <cell r="AN187">
            <v>394148.20973088237</v>
          </cell>
          <cell r="AO187">
            <v>413855.62021742651</v>
          </cell>
          <cell r="AP187">
            <v>434548.40122829791</v>
          </cell>
        </row>
        <row r="190">
          <cell r="H190">
            <v>22758.009177958447</v>
          </cell>
          <cell r="I190">
            <v>23267.888910569101</v>
          </cell>
          <cell r="J190">
            <v>191344.76045083598</v>
          </cell>
          <cell r="K190">
            <v>185603.33052393747</v>
          </cell>
          <cell r="L190">
            <v>190785.98474192456</v>
          </cell>
          <cell r="M190">
            <v>193985.88331202438</v>
          </cell>
          <cell r="N190">
            <v>193797.84088212415</v>
          </cell>
          <cell r="O190">
            <v>193455.23971621852</v>
          </cell>
          <cell r="P190">
            <v>193061.24655031291</v>
          </cell>
          <cell r="Q190">
            <v>192667.60664840185</v>
          </cell>
          <cell r="R190">
            <v>192273.61348249621</v>
          </cell>
          <cell r="S190">
            <v>191880.77358058514</v>
          </cell>
          <cell r="T190">
            <v>191442.08967867412</v>
          </cell>
          <cell r="U190">
            <v>191072.36391256555</v>
          </cell>
          <cell r="V190">
            <v>190641.91727464911</v>
          </cell>
          <cell r="W190">
            <v>190146.57063673265</v>
          </cell>
          <cell r="X190">
            <v>199653.89916856927</v>
          </cell>
          <cell r="Y190">
            <v>209636.59412699775</v>
          </cell>
          <cell r="Z190">
            <v>220118.42383334768</v>
          </cell>
          <cell r="AA190">
            <v>231124.34502501506</v>
          </cell>
          <cell r="AB190">
            <v>242680.56227626582</v>
          </cell>
          <cell r="AC190">
            <v>254814.5903900791</v>
          </cell>
          <cell r="AD190">
            <v>267555.31990958308</v>
          </cell>
          <cell r="AE190">
            <v>280933.08590506227</v>
          </cell>
          <cell r="AF190">
            <v>294979.74020031537</v>
          </cell>
          <cell r="AG190">
            <v>309728.72721033118</v>
          </cell>
          <cell r="AH190">
            <v>325215.16357084777</v>
          </cell>
          <cell r="AI190">
            <v>341475.92174939014</v>
          </cell>
          <cell r="AJ190">
            <v>358549.71783685964</v>
          </cell>
          <cell r="AK190">
            <v>376477.20372870268</v>
          </cell>
          <cell r="AL190">
            <v>395301.06391513784</v>
          </cell>
          <cell r="AM190">
            <v>415066.11711089476</v>
          </cell>
          <cell r="AN190">
            <v>435819.42296643951</v>
          </cell>
          <cell r="AO190">
            <v>457610.3941147615</v>
          </cell>
          <cell r="AP190">
            <v>480490.91382049955</v>
          </cell>
        </row>
        <row r="234">
          <cell r="H234">
            <v>117996.19111913403</v>
          </cell>
          <cell r="I234">
            <v>118790.56888861248</v>
          </cell>
          <cell r="J234">
            <v>113152.88390843579</v>
          </cell>
          <cell r="K234">
            <v>115577.54203191213</v>
          </cell>
          <cell r="L234">
            <v>119173.72399444442</v>
          </cell>
          <cell r="M234">
            <v>121019.07012777776</v>
          </cell>
          <cell r="N234">
            <v>121151.98915555554</v>
          </cell>
          <cell r="O234">
            <v>121170.39137777776</v>
          </cell>
          <cell r="P234">
            <v>121093.37426666665</v>
          </cell>
          <cell r="Q234">
            <v>120937.33759444443</v>
          </cell>
          <cell r="R234">
            <v>120859.23178888888</v>
          </cell>
          <cell r="S234">
            <v>120780.72598333332</v>
          </cell>
          <cell r="T234">
            <v>120604.37849999999</v>
          </cell>
          <cell r="U234">
            <v>120364.92941111111</v>
          </cell>
          <cell r="V234">
            <v>120159.27027777776</v>
          </cell>
          <cell r="W234">
            <v>119898.75916666667</v>
          </cell>
          <cell r="X234">
            <v>119898.75916666667</v>
          </cell>
          <cell r="Y234">
            <v>119898.75916666667</v>
          </cell>
          <cell r="Z234">
            <v>119898.75916666667</v>
          </cell>
          <cell r="AA234">
            <v>119898.75916666667</v>
          </cell>
          <cell r="AB234">
            <v>119898.75916666667</v>
          </cell>
          <cell r="AC234">
            <v>119898.75916666667</v>
          </cell>
          <cell r="AD234">
            <v>119898.75916666667</v>
          </cell>
          <cell r="AE234">
            <v>119898.75916666667</v>
          </cell>
          <cell r="AF234">
            <v>119898.75916666667</v>
          </cell>
          <cell r="AG234">
            <v>119898.75916666667</v>
          </cell>
          <cell r="AH234">
            <v>119898.75916666667</v>
          </cell>
          <cell r="AI234">
            <v>119898.75916666667</v>
          </cell>
          <cell r="AJ234">
            <v>119898.75916666667</v>
          </cell>
          <cell r="AK234">
            <v>119898.75916666667</v>
          </cell>
          <cell r="AL234">
            <v>119898.75916666667</v>
          </cell>
          <cell r="AM234">
            <v>119898.75916666667</v>
          </cell>
          <cell r="AN234">
            <v>119898.75916666667</v>
          </cell>
          <cell r="AO234">
            <v>119898.75916666667</v>
          </cell>
          <cell r="AP234">
            <v>119898.75916666667</v>
          </cell>
        </row>
        <row r="235">
          <cell r="H235">
            <v>44016.222246477191</v>
          </cell>
          <cell r="I235">
            <v>44287.609198606267</v>
          </cell>
          <cell r="J235">
            <v>39425.048987631701</v>
          </cell>
          <cell r="K235">
            <v>37960.551654929579</v>
          </cell>
          <cell r="L235">
            <v>38763.824999999997</v>
          </cell>
          <cell r="M235">
            <v>39410.961000000003</v>
          </cell>
          <cell r="N235">
            <v>39392.146499999995</v>
          </cell>
          <cell r="O235">
            <v>39323.925000000003</v>
          </cell>
          <cell r="P235">
            <v>39227.999999999993</v>
          </cell>
          <cell r="Q235">
            <v>39132</v>
          </cell>
          <cell r="R235">
            <v>39036.074999999997</v>
          </cell>
          <cell r="S235">
            <v>38940.375</v>
          </cell>
          <cell r="T235">
            <v>38844.674999999996</v>
          </cell>
          <cell r="U235">
            <v>38757.1875</v>
          </cell>
          <cell r="V235">
            <v>38661.412499999999</v>
          </cell>
          <cell r="W235">
            <v>38565.9375</v>
          </cell>
          <cell r="X235">
            <v>38565.9375</v>
          </cell>
          <cell r="Y235">
            <v>38565.9375</v>
          </cell>
          <cell r="Z235">
            <v>38565.9375</v>
          </cell>
          <cell r="AA235">
            <v>38565.9375</v>
          </cell>
          <cell r="AB235">
            <v>38565.9375</v>
          </cell>
          <cell r="AC235">
            <v>38565.9375</v>
          </cell>
          <cell r="AD235">
            <v>38565.9375</v>
          </cell>
          <cell r="AE235">
            <v>38565.9375</v>
          </cell>
          <cell r="AF235">
            <v>38565.9375</v>
          </cell>
          <cell r="AG235">
            <v>38565.9375</v>
          </cell>
          <cell r="AH235">
            <v>38565.9375</v>
          </cell>
          <cell r="AI235">
            <v>38565.9375</v>
          </cell>
          <cell r="AJ235">
            <v>38565.9375</v>
          </cell>
          <cell r="AK235">
            <v>38565.9375</v>
          </cell>
          <cell r="AL235">
            <v>38565.9375</v>
          </cell>
          <cell r="AM235">
            <v>38565.9375</v>
          </cell>
          <cell r="AN235">
            <v>38565.9375</v>
          </cell>
          <cell r="AO235">
            <v>38565.9375</v>
          </cell>
          <cell r="AP235">
            <v>38565.9375</v>
          </cell>
        </row>
        <row r="236">
          <cell r="H236">
            <v>17140.445528455286</v>
          </cell>
          <cell r="I236">
            <v>17492.828414634147</v>
          </cell>
          <cell r="J236">
            <v>278097.72216008429</v>
          </cell>
          <cell r="K236">
            <v>270733.89374839113</v>
          </cell>
          <cell r="L236">
            <v>279186.09785257798</v>
          </cell>
          <cell r="M236">
            <v>283878.81827304029</v>
          </cell>
          <cell r="N236">
            <v>283534.88016850263</v>
          </cell>
          <cell r="O236">
            <v>283027.65805483254</v>
          </cell>
          <cell r="P236">
            <v>282504.71818630141</v>
          </cell>
          <cell r="Q236">
            <v>281982.80478085991</v>
          </cell>
          <cell r="R236">
            <v>281459.86491232878</v>
          </cell>
          <cell r="S236">
            <v>280938.64525688736</v>
          </cell>
          <cell r="T236">
            <v>280318.84879033483</v>
          </cell>
          <cell r="U236">
            <v>279819.60485711566</v>
          </cell>
          <cell r="V236">
            <v>279217.78755365295</v>
          </cell>
          <cell r="W236">
            <v>278475.39150019025</v>
          </cell>
          <cell r="X236">
            <v>278475.39150019025</v>
          </cell>
          <cell r="Y236">
            <v>278475.39150019025</v>
          </cell>
          <cell r="Z236">
            <v>278475.39150019025</v>
          </cell>
          <cell r="AA236">
            <v>278475.39150019025</v>
          </cell>
          <cell r="AB236">
            <v>278475.39150019025</v>
          </cell>
          <cell r="AC236">
            <v>278475.39150019025</v>
          </cell>
          <cell r="AD236">
            <v>278475.39150019025</v>
          </cell>
          <cell r="AE236">
            <v>278475.39150019025</v>
          </cell>
          <cell r="AF236">
            <v>278475.39150019025</v>
          </cell>
          <cell r="AG236">
            <v>278475.39150019025</v>
          </cell>
          <cell r="AH236">
            <v>278475.39150019025</v>
          </cell>
          <cell r="AI236">
            <v>278475.39150019025</v>
          </cell>
          <cell r="AJ236">
            <v>278475.39150019025</v>
          </cell>
          <cell r="AK236">
            <v>278475.39150019025</v>
          </cell>
          <cell r="AL236">
            <v>278475.39150019025</v>
          </cell>
          <cell r="AM236">
            <v>278475.39150019025</v>
          </cell>
          <cell r="AN236">
            <v>278475.39150019025</v>
          </cell>
          <cell r="AO236">
            <v>278475.39150019025</v>
          </cell>
          <cell r="AP236">
            <v>278475.39150019025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</row>
        <row r="303">
          <cell r="G303">
            <v>2050</v>
          </cell>
          <cell r="J303">
            <v>1</v>
          </cell>
        </row>
        <row r="304">
          <cell r="J304">
            <v>1</v>
          </cell>
        </row>
        <row r="306">
          <cell r="J306">
            <v>0.05</v>
          </cell>
        </row>
        <row r="307">
          <cell r="J307">
            <v>0.05</v>
          </cell>
        </row>
        <row r="317">
          <cell r="J317">
            <v>2011</v>
          </cell>
        </row>
        <row r="327">
          <cell r="H327" t="b">
            <v>1</v>
          </cell>
          <cell r="I327" t="b">
            <v>1</v>
          </cell>
          <cell r="J327" t="b">
            <v>1</v>
          </cell>
          <cell r="K327" t="b">
            <v>1</v>
          </cell>
          <cell r="L327" t="b">
            <v>1</v>
          </cell>
          <cell r="M327" t="b">
            <v>0</v>
          </cell>
          <cell r="N327" t="b">
            <v>0</v>
          </cell>
          <cell r="O327" t="b">
            <v>0</v>
          </cell>
          <cell r="P327" t="b">
            <v>0</v>
          </cell>
          <cell r="Q327" t="b">
            <v>0</v>
          </cell>
          <cell r="R327" t="b">
            <v>0</v>
          </cell>
          <cell r="S327" t="b">
            <v>0</v>
          </cell>
          <cell r="T327" t="b">
            <v>0</v>
          </cell>
          <cell r="U327" t="b">
            <v>0</v>
          </cell>
          <cell r="V327" t="b">
            <v>0</v>
          </cell>
          <cell r="W327" t="b">
            <v>0</v>
          </cell>
          <cell r="X327" t="b">
            <v>0</v>
          </cell>
          <cell r="Y327" t="b">
            <v>0</v>
          </cell>
          <cell r="Z327" t="b">
            <v>0</v>
          </cell>
          <cell r="AA327" t="b">
            <v>0</v>
          </cell>
          <cell r="AB327" t="b">
            <v>0</v>
          </cell>
          <cell r="AC327" t="b">
            <v>0</v>
          </cell>
          <cell r="AD327" t="b">
            <v>0</v>
          </cell>
          <cell r="AE327" t="b">
            <v>0</v>
          </cell>
          <cell r="AF327" t="b">
            <v>0</v>
          </cell>
          <cell r="AG327" t="b">
            <v>0</v>
          </cell>
          <cell r="AH327" t="b">
            <v>0</v>
          </cell>
          <cell r="AI327" t="b">
            <v>0</v>
          </cell>
          <cell r="AJ327" t="b">
            <v>0</v>
          </cell>
          <cell r="AK327" t="b">
            <v>0</v>
          </cell>
          <cell r="AL327" t="b">
            <v>0</v>
          </cell>
          <cell r="AM327" t="b">
            <v>0</v>
          </cell>
          <cell r="AN327" t="b">
            <v>0</v>
          </cell>
          <cell r="AO327" t="b">
            <v>0</v>
          </cell>
          <cell r="AP327" t="b">
            <v>0</v>
          </cell>
        </row>
        <row r="328">
          <cell r="H328" t="b">
            <v>1</v>
          </cell>
          <cell r="I328" t="b">
            <v>1</v>
          </cell>
          <cell r="J328" t="b">
            <v>1</v>
          </cell>
          <cell r="K328" t="b">
            <v>1</v>
          </cell>
          <cell r="L328" t="b">
            <v>1</v>
          </cell>
          <cell r="M328" t="b">
            <v>0</v>
          </cell>
          <cell r="N328" t="b">
            <v>0</v>
          </cell>
          <cell r="O328" t="b">
            <v>0</v>
          </cell>
          <cell r="P328" t="b">
            <v>0</v>
          </cell>
          <cell r="Q328" t="b">
            <v>0</v>
          </cell>
          <cell r="R328" t="b">
            <v>0</v>
          </cell>
          <cell r="S328" t="b">
            <v>0</v>
          </cell>
          <cell r="T328" t="b">
            <v>0</v>
          </cell>
          <cell r="U328" t="b">
            <v>0</v>
          </cell>
          <cell r="V328" t="b">
            <v>0</v>
          </cell>
          <cell r="W328" t="b">
            <v>0</v>
          </cell>
          <cell r="X328" t="b">
            <v>0</v>
          </cell>
          <cell r="Y328" t="b">
            <v>0</v>
          </cell>
          <cell r="Z328" t="b">
            <v>0</v>
          </cell>
          <cell r="AA328" t="b">
            <v>0</v>
          </cell>
          <cell r="AB328" t="b">
            <v>0</v>
          </cell>
          <cell r="AC328" t="b">
            <v>0</v>
          </cell>
          <cell r="AD328" t="b">
            <v>0</v>
          </cell>
          <cell r="AE328" t="b">
            <v>0</v>
          </cell>
          <cell r="AF328" t="b">
            <v>0</v>
          </cell>
          <cell r="AG328" t="b">
            <v>0</v>
          </cell>
          <cell r="AH328" t="b">
            <v>0</v>
          </cell>
          <cell r="AI328" t="b">
            <v>0</v>
          </cell>
          <cell r="AJ328" t="b">
            <v>0</v>
          </cell>
          <cell r="AK328" t="b">
            <v>0</v>
          </cell>
          <cell r="AL328" t="b">
            <v>0</v>
          </cell>
          <cell r="AM328" t="b">
            <v>0</v>
          </cell>
          <cell r="AN328" t="b">
            <v>0</v>
          </cell>
          <cell r="AO328" t="b">
            <v>0</v>
          </cell>
          <cell r="AP328" t="b">
            <v>0</v>
          </cell>
        </row>
        <row r="329">
          <cell r="H329" t="b">
            <v>0</v>
          </cell>
          <cell r="I329" t="b">
            <v>0</v>
          </cell>
          <cell r="J329" t="b">
            <v>0</v>
          </cell>
          <cell r="K329" t="b">
            <v>0</v>
          </cell>
          <cell r="L329" t="b">
            <v>0</v>
          </cell>
          <cell r="M329" t="b">
            <v>0</v>
          </cell>
          <cell r="N329" t="b">
            <v>0</v>
          </cell>
          <cell r="O329" t="b">
            <v>0</v>
          </cell>
          <cell r="P329" t="b">
            <v>0</v>
          </cell>
          <cell r="Q329" t="b">
            <v>0</v>
          </cell>
          <cell r="R329" t="b">
            <v>0</v>
          </cell>
          <cell r="S329" t="b">
            <v>0</v>
          </cell>
          <cell r="T329" t="b">
            <v>0</v>
          </cell>
          <cell r="U329" t="b">
            <v>0</v>
          </cell>
          <cell r="V329" t="b">
            <v>0</v>
          </cell>
          <cell r="W329" t="b">
            <v>0</v>
          </cell>
          <cell r="X329" t="b">
            <v>1</v>
          </cell>
          <cell r="Y329" t="b">
            <v>1</v>
          </cell>
          <cell r="Z329" t="b">
            <v>1</v>
          </cell>
          <cell r="AA329" t="b">
            <v>0</v>
          </cell>
          <cell r="AB329" t="b">
            <v>0</v>
          </cell>
          <cell r="AC329" t="b">
            <v>0</v>
          </cell>
          <cell r="AD329" t="b">
            <v>0</v>
          </cell>
          <cell r="AE329" t="b">
            <v>0</v>
          </cell>
          <cell r="AF329" t="b">
            <v>0</v>
          </cell>
          <cell r="AG329" t="b">
            <v>0</v>
          </cell>
          <cell r="AH329" t="b">
            <v>0</v>
          </cell>
          <cell r="AI329" t="b">
            <v>0</v>
          </cell>
          <cell r="AJ329" t="b">
            <v>0</v>
          </cell>
          <cell r="AK329" t="b">
            <v>0</v>
          </cell>
          <cell r="AL329" t="b">
            <v>0</v>
          </cell>
          <cell r="AM329" t="b">
            <v>0</v>
          </cell>
          <cell r="AN329" t="b">
            <v>0</v>
          </cell>
          <cell r="AO329" t="b">
            <v>0</v>
          </cell>
          <cell r="AP329" t="b">
            <v>0</v>
          </cell>
        </row>
        <row r="341">
          <cell r="J341">
            <v>2010</v>
          </cell>
        </row>
        <row r="485">
          <cell r="D485" t="b">
            <v>0</v>
          </cell>
        </row>
        <row r="538">
          <cell r="D538" t="b">
            <v>0</v>
          </cell>
        </row>
        <row r="597">
          <cell r="J597">
            <v>0.29471960501558958</v>
          </cell>
          <cell r="K597">
            <v>0.29471960501558958</v>
          </cell>
          <cell r="L597">
            <v>0.29471960501558958</v>
          </cell>
          <cell r="M597">
            <v>0.29471960501558958</v>
          </cell>
          <cell r="N597">
            <v>0.29471960501558958</v>
          </cell>
          <cell r="O597">
            <v>0.29471960501558958</v>
          </cell>
          <cell r="P597">
            <v>0.29471960501558958</v>
          </cell>
          <cell r="Q597">
            <v>0.29471960501558958</v>
          </cell>
          <cell r="R597">
            <v>0.29471960501558958</v>
          </cell>
          <cell r="S597">
            <v>0.29471960501558958</v>
          </cell>
          <cell r="T597">
            <v>0.29471960501558958</v>
          </cell>
          <cell r="U597">
            <v>0.29471960501558958</v>
          </cell>
          <cell r="V597">
            <v>0.29471960501558958</v>
          </cell>
          <cell r="W597">
            <v>0.29471960501558958</v>
          </cell>
          <cell r="X597">
            <v>0.29471960501558958</v>
          </cell>
          <cell r="Y597">
            <v>0.29471960501558958</v>
          </cell>
          <cell r="Z597">
            <v>0.29471960501558958</v>
          </cell>
          <cell r="AA597">
            <v>0.29471960501558958</v>
          </cell>
          <cell r="AB597">
            <v>0.29471960501558958</v>
          </cell>
          <cell r="AC597">
            <v>0.29471960501558958</v>
          </cell>
          <cell r="AD597">
            <v>0.29471960501558958</v>
          </cell>
          <cell r="AE597">
            <v>0.29471960501558958</v>
          </cell>
          <cell r="AF597">
            <v>0.29471960501558958</v>
          </cell>
          <cell r="AG597">
            <v>0.29471960501558958</v>
          </cell>
          <cell r="AH597">
            <v>0.29471960501558958</v>
          </cell>
          <cell r="AI597">
            <v>0.29471960501558958</v>
          </cell>
          <cell r="AJ597">
            <v>0.29471960501558958</v>
          </cell>
          <cell r="AK597">
            <v>0.29471960501558958</v>
          </cell>
          <cell r="AL597">
            <v>0.29471960501558958</v>
          </cell>
          <cell r="AM597">
            <v>0.29471960501558958</v>
          </cell>
          <cell r="AN597">
            <v>0.29471960501558958</v>
          </cell>
          <cell r="AO597">
            <v>0.29471960501558958</v>
          </cell>
          <cell r="AP597">
            <v>0.29471960501558958</v>
          </cell>
        </row>
        <row r="598">
          <cell r="J598">
            <v>0.70528037643883112</v>
          </cell>
          <cell r="K598">
            <v>0.70528037643883112</v>
          </cell>
          <cell r="L598">
            <v>0.70528037643883112</v>
          </cell>
          <cell r="M598">
            <v>0.70528037643883112</v>
          </cell>
          <cell r="N598">
            <v>0.70528037643883112</v>
          </cell>
          <cell r="O598">
            <v>0.70528037643883112</v>
          </cell>
          <cell r="P598">
            <v>0.70528037643883112</v>
          </cell>
          <cell r="Q598">
            <v>0.70528037643883112</v>
          </cell>
          <cell r="R598">
            <v>0.70528037643883112</v>
          </cell>
          <cell r="S598">
            <v>0.70528037643883112</v>
          </cell>
          <cell r="T598">
            <v>0.70528037643883112</v>
          </cell>
          <cell r="U598">
            <v>0.70528037643883112</v>
          </cell>
          <cell r="V598">
            <v>0.70528037643883112</v>
          </cell>
          <cell r="W598">
            <v>0.70528037643883112</v>
          </cell>
          <cell r="X598">
            <v>0.70528037643883112</v>
          </cell>
          <cell r="Y598">
            <v>0.70528037643883112</v>
          </cell>
          <cell r="Z598">
            <v>0.70528037643883112</v>
          </cell>
          <cell r="AA598">
            <v>0.70528037643883112</v>
          </cell>
          <cell r="AB598">
            <v>0.70528037643883112</v>
          </cell>
          <cell r="AC598">
            <v>0.70528037643883112</v>
          </cell>
          <cell r="AD598">
            <v>0.70528037643883112</v>
          </cell>
          <cell r="AE598">
            <v>0.70528037643883112</v>
          </cell>
          <cell r="AF598">
            <v>0.70528037643883112</v>
          </cell>
          <cell r="AG598">
            <v>0.70528037643883112</v>
          </cell>
          <cell r="AH598">
            <v>0.70528037643883112</v>
          </cell>
          <cell r="AI598">
            <v>0.70528037643883112</v>
          </cell>
          <cell r="AJ598">
            <v>0.70528037643883112</v>
          </cell>
          <cell r="AK598">
            <v>0.70528037643883112</v>
          </cell>
          <cell r="AL598">
            <v>0.70528037643883112</v>
          </cell>
          <cell r="AM598">
            <v>0.70528037643883112</v>
          </cell>
          <cell r="AN598">
            <v>0.70528037643883112</v>
          </cell>
          <cell r="AO598">
            <v>0.70528037643883112</v>
          </cell>
          <cell r="AP598">
            <v>0.70528037643883112</v>
          </cell>
        </row>
        <row r="677">
          <cell r="H677">
            <v>4.0000000000000001E-3</v>
          </cell>
          <cell r="I677">
            <v>4683536.4140586965</v>
          </cell>
          <cell r="J677">
            <v>4683536.4078507759</v>
          </cell>
          <cell r="K677">
            <v>5.0207920000000003E-2</v>
          </cell>
          <cell r="L677">
            <v>3.9999999999999992E-3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</row>
        <row r="679">
          <cell r="H679">
            <v>4.0000000000000001E-3</v>
          </cell>
          <cell r="I679">
            <v>165000.02399999998</v>
          </cell>
          <cell r="J679">
            <v>165000.01779208001</v>
          </cell>
          <cell r="K679">
            <v>5.0207920000000003E-2</v>
          </cell>
          <cell r="L679">
            <v>3.9999999999999992E-3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165000</v>
          </cell>
          <cell r="Y679">
            <v>165000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P679">
            <v>0</v>
          </cell>
        </row>
        <row r="681">
          <cell r="H681">
            <v>4.0000000000000001E-3</v>
          </cell>
          <cell r="I681">
            <v>4683536.4140586965</v>
          </cell>
          <cell r="J681">
            <v>4758472.9903763887</v>
          </cell>
          <cell r="K681">
            <v>5.2643606615040008E-2</v>
          </cell>
          <cell r="L681">
            <v>4.3114813440000002E-3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</row>
        <row r="683">
          <cell r="H683">
            <v>4.0000000000000001E-3</v>
          </cell>
          <cell r="I683">
            <v>165000.02399999998</v>
          </cell>
          <cell r="J683">
            <v>167640.0180767533</v>
          </cell>
          <cell r="K683">
            <v>5.2643606615040008E-2</v>
          </cell>
          <cell r="L683">
            <v>4.3114813440000002E-3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241289.03573007302</v>
          </cell>
          <cell r="Y683">
            <v>247079.97258759479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</row>
        <row r="685">
          <cell r="H685">
            <v>1372106.7479891235</v>
          </cell>
          <cell r="I685">
            <v>63239338.699136719</v>
          </cell>
          <cell r="J685">
            <v>51421413.835025683</v>
          </cell>
          <cell r="K685">
            <v>-5.2643606615040008E-2</v>
          </cell>
          <cell r="L685">
            <v>-4.3114813440000002E-3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O685">
            <v>0</v>
          </cell>
          <cell r="AP685">
            <v>0</v>
          </cell>
        </row>
        <row r="687">
          <cell r="H687">
            <v>1567994.4236908776</v>
          </cell>
          <cell r="I687">
            <v>22918909.215124626</v>
          </cell>
          <cell r="J687">
            <v>6236223.3381212009</v>
          </cell>
          <cell r="K687">
            <v>-5.2643606615040008E-2</v>
          </cell>
          <cell r="L687">
            <v>-4.3114813440000002E-3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1567994.4276908776</v>
          </cell>
          <cell r="X687">
            <v>22842620.203394555</v>
          </cell>
          <cell r="Y687">
            <v>6156783.3836103594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</row>
        <row r="691">
          <cell r="H691">
            <v>3874</v>
          </cell>
          <cell r="I691">
            <v>3861</v>
          </cell>
          <cell r="J691">
            <v>4155</v>
          </cell>
          <cell r="K691">
            <v>4371</v>
          </cell>
          <cell r="L691">
            <v>4510</v>
          </cell>
          <cell r="M691">
            <v>4571</v>
          </cell>
          <cell r="N691">
            <v>4557</v>
          </cell>
          <cell r="O691">
            <v>4543</v>
          </cell>
          <cell r="P691">
            <v>4530</v>
          </cell>
          <cell r="Q691">
            <v>4515</v>
          </cell>
          <cell r="R691">
            <v>4502</v>
          </cell>
          <cell r="S691">
            <v>4489</v>
          </cell>
          <cell r="T691">
            <v>4476</v>
          </cell>
          <cell r="U691">
            <v>4462</v>
          </cell>
          <cell r="V691">
            <v>4449</v>
          </cell>
          <cell r="W691">
            <v>4436</v>
          </cell>
          <cell r="X691">
            <v>4436</v>
          </cell>
          <cell r="Y691">
            <v>4436</v>
          </cell>
          <cell r="Z691">
            <v>4436</v>
          </cell>
          <cell r="AA691">
            <v>4436</v>
          </cell>
          <cell r="AB691">
            <v>4436</v>
          </cell>
          <cell r="AC691">
            <v>4436</v>
          </cell>
          <cell r="AD691">
            <v>4436</v>
          </cell>
          <cell r="AE691">
            <v>4436</v>
          </cell>
          <cell r="AF691">
            <v>4436</v>
          </cell>
          <cell r="AG691">
            <v>4436</v>
          </cell>
          <cell r="AH691">
            <v>4436</v>
          </cell>
          <cell r="AI691">
            <v>4436</v>
          </cell>
          <cell r="AJ691">
            <v>4436</v>
          </cell>
          <cell r="AK691">
            <v>4436</v>
          </cell>
          <cell r="AL691">
            <v>4436</v>
          </cell>
          <cell r="AM691">
            <v>4436</v>
          </cell>
          <cell r="AN691">
            <v>4436</v>
          </cell>
          <cell r="AO691">
            <v>4436</v>
          </cell>
          <cell r="AP691">
            <v>4436</v>
          </cell>
        </row>
        <row r="693">
          <cell r="H693">
            <v>3719</v>
          </cell>
          <cell r="I693">
            <v>3708</v>
          </cell>
          <cell r="J693">
            <v>4021</v>
          </cell>
          <cell r="K693">
            <v>4252</v>
          </cell>
          <cell r="L693">
            <v>4401</v>
          </cell>
          <cell r="M693">
            <v>4468</v>
          </cell>
          <cell r="N693">
            <v>4455</v>
          </cell>
          <cell r="O693">
            <v>4440</v>
          </cell>
          <cell r="P693">
            <v>4427</v>
          </cell>
          <cell r="Q693">
            <v>4414</v>
          </cell>
          <cell r="R693">
            <v>4401</v>
          </cell>
          <cell r="S693">
            <v>4388</v>
          </cell>
          <cell r="T693">
            <v>4374</v>
          </cell>
          <cell r="U693">
            <v>4362</v>
          </cell>
          <cell r="V693">
            <v>4349</v>
          </cell>
          <cell r="W693">
            <v>4335</v>
          </cell>
          <cell r="X693">
            <v>4335</v>
          </cell>
          <cell r="Y693">
            <v>4335</v>
          </cell>
          <cell r="Z693">
            <v>4335</v>
          </cell>
          <cell r="AA693">
            <v>4335</v>
          </cell>
          <cell r="AB693">
            <v>4335</v>
          </cell>
          <cell r="AC693">
            <v>4335</v>
          </cell>
          <cell r="AD693">
            <v>4335</v>
          </cell>
          <cell r="AE693">
            <v>4335</v>
          </cell>
          <cell r="AF693">
            <v>4335</v>
          </cell>
          <cell r="AG693">
            <v>4335</v>
          </cell>
          <cell r="AH693">
            <v>4335</v>
          </cell>
          <cell r="AI693">
            <v>4335</v>
          </cell>
          <cell r="AJ693">
            <v>4335</v>
          </cell>
          <cell r="AK693">
            <v>4335</v>
          </cell>
          <cell r="AL693">
            <v>4335</v>
          </cell>
          <cell r="AM693">
            <v>4335</v>
          </cell>
          <cell r="AN693">
            <v>4335</v>
          </cell>
          <cell r="AO693">
            <v>4335</v>
          </cell>
          <cell r="AP693">
            <v>4335</v>
          </cell>
        </row>
        <row r="701">
          <cell r="H701">
            <v>203356.32052017591</v>
          </cell>
          <cell r="I701">
            <v>204017.46031746033</v>
          </cell>
          <cell r="J701">
            <v>189295.27027027027</v>
          </cell>
          <cell r="K701">
            <v>185745.625</v>
          </cell>
          <cell r="L701">
            <v>192651.875</v>
          </cell>
          <cell r="M701">
            <v>195862.5</v>
          </cell>
          <cell r="N701">
            <v>195377.5</v>
          </cell>
          <cell r="O701">
            <v>194893.75</v>
          </cell>
          <cell r="P701">
            <v>194410</v>
          </cell>
          <cell r="Q701">
            <v>193927.5</v>
          </cell>
          <cell r="R701">
            <v>193443.75</v>
          </cell>
          <cell r="S701">
            <v>192961.25</v>
          </cell>
          <cell r="T701">
            <v>192478.75</v>
          </cell>
          <cell r="U701">
            <v>192041.875</v>
          </cell>
          <cell r="V701">
            <v>191560.625</v>
          </cell>
          <cell r="W701">
            <v>191079.375</v>
          </cell>
          <cell r="X701">
            <v>191079.375</v>
          </cell>
          <cell r="Y701">
            <v>191079.375</v>
          </cell>
          <cell r="Z701">
            <v>191079.375</v>
          </cell>
          <cell r="AA701">
            <v>191079.375</v>
          </cell>
          <cell r="AB701">
            <v>191079.375</v>
          </cell>
          <cell r="AC701">
            <v>191079.375</v>
          </cell>
          <cell r="AD701">
            <v>191079.375</v>
          </cell>
          <cell r="AE701">
            <v>191079.375</v>
          </cell>
          <cell r="AF701">
            <v>191079.375</v>
          </cell>
          <cell r="AG701">
            <v>191079.375</v>
          </cell>
          <cell r="AH701">
            <v>191079.375</v>
          </cell>
          <cell r="AI701">
            <v>191079.375</v>
          </cell>
          <cell r="AJ701">
            <v>191079.375</v>
          </cell>
          <cell r="AK701">
            <v>191079.375</v>
          </cell>
          <cell r="AL701">
            <v>191079.375</v>
          </cell>
          <cell r="AM701">
            <v>191079.375</v>
          </cell>
          <cell r="AN701">
            <v>191079.375</v>
          </cell>
          <cell r="AO701">
            <v>191079.375</v>
          </cell>
          <cell r="AP701">
            <v>191079.375</v>
          </cell>
        </row>
        <row r="702"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</row>
        <row r="703"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</row>
        <row r="704"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</row>
      </sheetData>
      <sheetData sheetId="85"/>
      <sheetData sheetId="86" refreshError="1">
        <row r="7">
          <cell r="E7">
            <v>2009</v>
          </cell>
          <cell r="F7">
            <v>2010</v>
          </cell>
          <cell r="G7">
            <v>2011</v>
          </cell>
          <cell r="H7">
            <v>2012</v>
          </cell>
          <cell r="I7">
            <v>2013</v>
          </cell>
          <cell r="J7">
            <v>2014</v>
          </cell>
          <cell r="K7">
            <v>2015</v>
          </cell>
          <cell r="L7">
            <v>2016</v>
          </cell>
          <cell r="M7">
            <v>2017</v>
          </cell>
          <cell r="N7">
            <v>2018</v>
          </cell>
          <cell r="O7">
            <v>2019</v>
          </cell>
          <cell r="P7">
            <v>2020</v>
          </cell>
          <cell r="Q7">
            <v>2021</v>
          </cell>
          <cell r="R7">
            <v>2022</v>
          </cell>
          <cell r="S7">
            <v>2023</v>
          </cell>
          <cell r="T7">
            <v>2024</v>
          </cell>
          <cell r="U7">
            <v>2025</v>
          </cell>
          <cell r="V7">
            <v>2026</v>
          </cell>
          <cell r="W7">
            <v>2027</v>
          </cell>
          <cell r="X7">
            <v>2028</v>
          </cell>
          <cell r="Y7">
            <v>2029</v>
          </cell>
          <cell r="Z7">
            <v>2030</v>
          </cell>
          <cell r="AA7">
            <v>2031</v>
          </cell>
          <cell r="AB7">
            <v>2032</v>
          </cell>
          <cell r="AC7">
            <v>2033</v>
          </cell>
          <cell r="AD7">
            <v>2034</v>
          </cell>
          <cell r="AE7">
            <v>2035</v>
          </cell>
          <cell r="AF7">
            <v>2036</v>
          </cell>
          <cell r="AG7">
            <v>2037</v>
          </cell>
          <cell r="AH7">
            <v>2038</v>
          </cell>
          <cell r="AI7">
            <v>2039</v>
          </cell>
        </row>
        <row r="174"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2239227.4117404092</v>
          </cell>
          <cell r="U174">
            <v>33756934.552660026</v>
          </cell>
          <cell r="V174">
            <v>9589493.2272975352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</row>
      </sheetData>
      <sheetData sheetId="87"/>
      <sheetData sheetId="88"/>
      <sheetData sheetId="89"/>
      <sheetData sheetId="90" refreshError="1">
        <row r="10">
          <cell r="B10" t="b">
            <v>0</v>
          </cell>
        </row>
      </sheetData>
      <sheetData sheetId="91"/>
      <sheetData sheetId="92"/>
      <sheetData sheetId="93"/>
      <sheetData sheetId="94"/>
      <sheetData sheetId="95" refreshError="1">
        <row r="2">
          <cell r="E2">
            <v>2009</v>
          </cell>
          <cell r="F2">
            <v>2010</v>
          </cell>
          <cell r="G2">
            <v>2011</v>
          </cell>
          <cell r="H2">
            <v>2012</v>
          </cell>
          <cell r="I2">
            <v>2013</v>
          </cell>
          <cell r="J2">
            <v>2014</v>
          </cell>
          <cell r="K2">
            <v>2015</v>
          </cell>
          <cell r="L2">
            <v>2016</v>
          </cell>
          <cell r="M2">
            <v>2017</v>
          </cell>
          <cell r="N2">
            <v>2018</v>
          </cell>
          <cell r="O2">
            <v>2019</v>
          </cell>
          <cell r="P2">
            <v>2020</v>
          </cell>
          <cell r="Q2">
            <v>2021</v>
          </cell>
          <cell r="R2">
            <v>2022</v>
          </cell>
          <cell r="S2">
            <v>2023</v>
          </cell>
          <cell r="T2">
            <v>2024</v>
          </cell>
          <cell r="U2">
            <v>2025</v>
          </cell>
          <cell r="V2">
            <v>2026</v>
          </cell>
          <cell r="W2">
            <v>2027</v>
          </cell>
          <cell r="X2">
            <v>2028</v>
          </cell>
          <cell r="Y2">
            <v>2029</v>
          </cell>
          <cell r="Z2">
            <v>2030</v>
          </cell>
          <cell r="AA2">
            <v>2031</v>
          </cell>
          <cell r="AB2">
            <v>2032</v>
          </cell>
          <cell r="AC2">
            <v>2033</v>
          </cell>
          <cell r="AD2">
            <v>2034</v>
          </cell>
          <cell r="AE2">
            <v>2035</v>
          </cell>
          <cell r="AF2">
            <v>2036</v>
          </cell>
          <cell r="AG2">
            <v>2037</v>
          </cell>
          <cell r="AH2">
            <v>2038</v>
          </cell>
          <cell r="AI2">
            <v>2039</v>
          </cell>
        </row>
        <row r="3"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13</v>
          </cell>
          <cell r="R3">
            <v>14</v>
          </cell>
          <cell r="S3">
            <v>15</v>
          </cell>
          <cell r="T3">
            <v>16</v>
          </cell>
          <cell r="U3">
            <v>17</v>
          </cell>
          <cell r="V3">
            <v>18</v>
          </cell>
          <cell r="W3">
            <v>19</v>
          </cell>
          <cell r="X3">
            <v>20</v>
          </cell>
          <cell r="Y3">
            <v>21</v>
          </cell>
          <cell r="Z3">
            <v>22</v>
          </cell>
          <cell r="AA3">
            <v>23</v>
          </cell>
          <cell r="AB3">
            <v>24</v>
          </cell>
          <cell r="AC3">
            <v>25</v>
          </cell>
          <cell r="AD3">
            <v>26</v>
          </cell>
          <cell r="AE3">
            <v>27</v>
          </cell>
          <cell r="AF3">
            <v>28</v>
          </cell>
          <cell r="AG3">
            <v>29</v>
          </cell>
          <cell r="AH3">
            <v>30</v>
          </cell>
          <cell r="AI3">
            <v>31</v>
          </cell>
        </row>
        <row r="4">
          <cell r="E4">
            <v>-253515.77704010904</v>
          </cell>
          <cell r="F4">
            <v>-1274146.7759042606</v>
          </cell>
          <cell r="G4">
            <v>249082.42360369302</v>
          </cell>
          <cell r="H4">
            <v>837998.90462374222</v>
          </cell>
          <cell r="I4">
            <v>1180013.9529209295</v>
          </cell>
          <cell r="J4">
            <v>1434841.0275810761</v>
          </cell>
          <cell r="K4">
            <v>1655249.0922294566</v>
          </cell>
          <cell r="L4">
            <v>1884249.7576084696</v>
          </cell>
          <cell r="M4">
            <v>2127303.8791977847</v>
          </cell>
          <cell r="N4">
            <v>2395636.2734768093</v>
          </cell>
          <cell r="O4">
            <v>2675921.0830097944</v>
          </cell>
          <cell r="P4">
            <v>2970539.6401417851</v>
          </cell>
          <cell r="Q4">
            <v>3245096.5428630095</v>
          </cell>
          <cell r="R4">
            <v>4144571.2070932221</v>
          </cell>
          <cell r="S4">
            <v>4490429.0279016271</v>
          </cell>
          <cell r="T4">
            <v>4860495.3093573153</v>
          </cell>
          <cell r="U4">
            <v>5255158.3239740301</v>
          </cell>
          <cell r="V4">
            <v>5058008.9184150361</v>
          </cell>
          <cell r="W4">
            <v>4855468.5558205917</v>
          </cell>
          <cell r="X4">
            <v>4646621.0710041448</v>
          </cell>
          <cell r="Y4">
            <v>4469220.776963871</v>
          </cell>
          <cell r="Z4">
            <v>4642261.9372066297</v>
          </cell>
          <cell r="AA4">
            <v>4827096.5225331597</v>
          </cell>
          <cell r="AB4">
            <v>5007930.0665402673</v>
          </cell>
          <cell r="AC4">
            <v>5047178.93337279</v>
          </cell>
          <cell r="AD4">
            <v>6368244.2343340665</v>
          </cell>
          <cell r="AE4">
            <v>10113824.085462347</v>
          </cell>
          <cell r="AF4">
            <v>15540775.355936848</v>
          </cell>
          <cell r="AG4">
            <v>19003074.211554419</v>
          </cell>
          <cell r="AH4">
            <v>18537403.45924161</v>
          </cell>
          <cell r="AI4">
            <v>18038516.552699879</v>
          </cell>
        </row>
        <row r="5">
          <cell r="E5">
            <v>0</v>
          </cell>
          <cell r="F5">
            <v>338690.68464799999</v>
          </cell>
          <cell r="G5">
            <v>586388.24464799999</v>
          </cell>
          <cell r="H5">
            <v>586388.24464799999</v>
          </cell>
          <cell r="I5">
            <v>586388.24464799999</v>
          </cell>
          <cell r="J5">
            <v>586388.24464799999</v>
          </cell>
          <cell r="K5">
            <v>547295.6950048001</v>
          </cell>
          <cell r="L5">
            <v>508203.14536159998</v>
          </cell>
          <cell r="M5">
            <v>469110.59571840003</v>
          </cell>
          <cell r="N5">
            <v>430018.04607519996</v>
          </cell>
          <cell r="O5">
            <v>390925.49643200001</v>
          </cell>
          <cell r="P5">
            <v>351832.94678880001</v>
          </cell>
          <cell r="Q5">
            <v>312740.3971456</v>
          </cell>
          <cell r="R5">
            <v>273647.84750239999</v>
          </cell>
          <cell r="S5">
            <v>234555.29785919999</v>
          </cell>
          <cell r="T5">
            <v>253682.66092125062</v>
          </cell>
          <cell r="U5">
            <v>653430.26046263112</v>
          </cell>
          <cell r="V5">
            <v>1177841.2719588794</v>
          </cell>
          <cell r="W5">
            <v>1164643.2146885355</v>
          </cell>
          <cell r="X5">
            <v>1026781.7454633231</v>
          </cell>
          <cell r="Y5">
            <v>888920.27623811073</v>
          </cell>
          <cell r="Z5">
            <v>790151.35665609839</v>
          </cell>
          <cell r="AA5">
            <v>691382.43707408605</v>
          </cell>
          <cell r="AB5">
            <v>592613.5174920737</v>
          </cell>
          <cell r="AC5">
            <v>493844.59791006136</v>
          </cell>
          <cell r="AD5">
            <v>395075.67832804908</v>
          </cell>
          <cell r="AE5">
            <v>296306.75874603679</v>
          </cell>
          <cell r="AF5">
            <v>197537.83916402454</v>
          </cell>
          <cell r="AG5">
            <v>98768.91958201224</v>
          </cell>
          <cell r="AH5">
            <v>-3.2596290111541751E-11</v>
          </cell>
          <cell r="AI5">
            <v>-3.2596290111541751E-11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977313.74108000007</v>
          </cell>
          <cell r="K6">
            <v>977313.74108000007</v>
          </cell>
          <cell r="L6">
            <v>977313.74108000007</v>
          </cell>
          <cell r="M6">
            <v>977313.74108000007</v>
          </cell>
          <cell r="N6">
            <v>977313.74108000007</v>
          </cell>
          <cell r="O6">
            <v>977313.74108000007</v>
          </cell>
          <cell r="P6">
            <v>977313.74108000007</v>
          </cell>
          <cell r="Q6">
            <v>977313.74108000007</v>
          </cell>
          <cell r="R6">
            <v>977313.74108000007</v>
          </cell>
          <cell r="S6">
            <v>977313.74108000007</v>
          </cell>
          <cell r="T6">
            <v>977313.74108000007</v>
          </cell>
          <cell r="U6">
            <v>977313.74108000007</v>
          </cell>
          <cell r="V6">
            <v>2496835.5808032663</v>
          </cell>
          <cell r="W6">
            <v>2496835.5808032663</v>
          </cell>
          <cell r="X6">
            <v>2496835.5808032663</v>
          </cell>
          <cell r="Y6">
            <v>1519521.8397232662</v>
          </cell>
          <cell r="Z6">
            <v>1519521.8397232662</v>
          </cell>
          <cell r="AA6">
            <v>1519521.8397232662</v>
          </cell>
          <cell r="AB6">
            <v>1519521.8397232662</v>
          </cell>
          <cell r="AC6">
            <v>1519521.8397232662</v>
          </cell>
          <cell r="AD6">
            <v>1519521.8397232662</v>
          </cell>
          <cell r="AE6">
            <v>1519521.8397232662</v>
          </cell>
          <cell r="AF6">
            <v>1519521.8397232662</v>
          </cell>
          <cell r="AG6">
            <v>1519521.8397232662</v>
          </cell>
          <cell r="AH6">
            <v>0</v>
          </cell>
          <cell r="AI6">
            <v>0</v>
          </cell>
        </row>
        <row r="7">
          <cell r="E7">
            <v>0</v>
          </cell>
          <cell r="F7">
            <v>8467267.1162</v>
          </cell>
          <cell r="G7">
            <v>14659706.1162</v>
          </cell>
          <cell r="H7">
            <v>14659706.1162</v>
          </cell>
          <cell r="I7">
            <v>14659706.1162</v>
          </cell>
          <cell r="J7">
            <v>13682392.375119999</v>
          </cell>
          <cell r="K7">
            <v>12705078.63404</v>
          </cell>
          <cell r="L7">
            <v>11727764.892960001</v>
          </cell>
          <cell r="M7">
            <v>10750451.15188</v>
          </cell>
          <cell r="N7">
            <v>9773137.4107999988</v>
          </cell>
          <cell r="O7">
            <v>8795823.6697199997</v>
          </cell>
          <cell r="P7">
            <v>7818509.9286399996</v>
          </cell>
          <cell r="Q7">
            <v>6841196.1875599995</v>
          </cell>
          <cell r="R7">
            <v>5863882.4464799995</v>
          </cell>
          <cell r="S7">
            <v>4886568.7053999994</v>
          </cell>
          <cell r="T7">
            <v>4804945.9290161636</v>
          </cell>
          <cell r="U7">
            <v>17330406.009000175</v>
          </cell>
          <cell r="V7">
            <v>18669367.719115928</v>
          </cell>
          <cell r="W7">
            <v>16172532.138312662</v>
          </cell>
          <cell r="X7">
            <v>13675696.557509396</v>
          </cell>
          <cell r="Y7">
            <v>12156174.71778613</v>
          </cell>
          <cell r="Z7">
            <v>10636652.878062861</v>
          </cell>
          <cell r="AA7">
            <v>9117131.0383395944</v>
          </cell>
          <cell r="AB7">
            <v>7597609.1986163286</v>
          </cell>
          <cell r="AC7">
            <v>6078087.3588930629</v>
          </cell>
          <cell r="AD7">
            <v>4558565.5191697963</v>
          </cell>
          <cell r="AE7">
            <v>3039043.679446531</v>
          </cell>
          <cell r="AF7">
            <v>1519521.8397232648</v>
          </cell>
          <cell r="AG7">
            <v>-8.149072527885437E-10</v>
          </cell>
          <cell r="AH7">
            <v>-8.149072527885437E-10</v>
          </cell>
          <cell r="AI7">
            <v>-8.149072527885437E-10</v>
          </cell>
        </row>
        <row r="9">
          <cell r="E9">
            <v>2009</v>
          </cell>
          <cell r="F9">
            <v>2010</v>
          </cell>
          <cell r="G9">
            <v>2011</v>
          </cell>
          <cell r="H9">
            <v>2012</v>
          </cell>
          <cell r="I9">
            <v>2013</v>
          </cell>
          <cell r="J9">
            <v>2014</v>
          </cell>
          <cell r="K9">
            <v>2015</v>
          </cell>
          <cell r="L9">
            <v>2016</v>
          </cell>
          <cell r="M9">
            <v>2017</v>
          </cell>
          <cell r="N9">
            <v>2018</v>
          </cell>
          <cell r="O9">
            <v>2019</v>
          </cell>
          <cell r="P9">
            <v>2020</v>
          </cell>
          <cell r="Q9">
            <v>2021</v>
          </cell>
          <cell r="R9">
            <v>2022</v>
          </cell>
          <cell r="S9">
            <v>2023</v>
          </cell>
          <cell r="T9">
            <v>2024</v>
          </cell>
          <cell r="U9">
            <v>2025</v>
          </cell>
          <cell r="V9">
            <v>2026</v>
          </cell>
          <cell r="W9">
            <v>2027</v>
          </cell>
          <cell r="X9">
            <v>2028</v>
          </cell>
          <cell r="Y9">
            <v>2029</v>
          </cell>
          <cell r="Z9">
            <v>2030</v>
          </cell>
          <cell r="AA9">
            <v>2031</v>
          </cell>
          <cell r="AB9">
            <v>2032</v>
          </cell>
          <cell r="AC9">
            <v>2033</v>
          </cell>
          <cell r="AD9">
            <v>2034</v>
          </cell>
          <cell r="AE9">
            <v>2035</v>
          </cell>
          <cell r="AF9">
            <v>2036</v>
          </cell>
          <cell r="AG9">
            <v>2037</v>
          </cell>
          <cell r="AH9">
            <v>2038</v>
          </cell>
          <cell r="AI9">
            <v>2039</v>
          </cell>
        </row>
        <row r="10">
          <cell r="E10">
            <v>0</v>
          </cell>
          <cell r="F10">
            <v>-6.6454409149140528</v>
          </cell>
          <cell r="G10">
            <v>58.854839711711591</v>
          </cell>
          <cell r="H10">
            <v>17.493705582804004</v>
          </cell>
          <cell r="I10">
            <v>12.423332859677057</v>
          </cell>
          <cell r="J10">
            <v>9.5358246050340725</v>
          </cell>
          <cell r="K10">
            <v>7.67562942259495</v>
          </cell>
          <cell r="L10">
            <v>6.2241031718879629</v>
          </cell>
          <cell r="M10">
            <v>5.053556878735181</v>
          </cell>
          <cell r="N10">
            <v>4.0795581194870429</v>
          </cell>
          <cell r="O10">
            <v>3.2870265590294334</v>
          </cell>
          <cell r="P10">
            <v>2.6320166958845292</v>
          </cell>
          <cell r="Q10">
            <v>2.1081641477218751</v>
          </cell>
          <cell r="R10">
            <v>1.4148345277417997</v>
          </cell>
          <cell r="S10">
            <v>1.0882186702065499</v>
          </cell>
          <cell r="T10">
            <v>0.9885712511162783</v>
          </cell>
          <cell r="U10">
            <v>3.2977895128180763</v>
          </cell>
          <cell r="V10">
            <v>3.6910507712125802</v>
          </cell>
          <cell r="W10">
            <v>3.3307871222696952</v>
          </cell>
          <cell r="X10">
            <v>2.9431486554495501</v>
          </cell>
          <cell r="Y10">
            <v>2.7199763279638938</v>
          </cell>
          <cell r="Z10">
            <v>2.291265125048763</v>
          </cell>
          <cell r="AA10">
            <v>1.8887401558639465</v>
          </cell>
          <cell r="AB10">
            <v>1.5171156740743272</v>
          </cell>
          <cell r="AC10">
            <v>1.2042543843063962</v>
          </cell>
          <cell r="AD10">
            <v>0.71582768364826854</v>
          </cell>
          <cell r="AE10">
            <v>0.30048413476113994</v>
          </cell>
          <cell r="AF10">
            <v>9.777644968935098E-2</v>
          </cell>
          <cell r="AG10">
            <v>-4.2882916927886146E-17</v>
          </cell>
          <cell r="AH10">
            <v>-4.3960161658038524E-17</v>
          </cell>
          <cell r="AI10">
            <v>-4.5175957258335311E-17</v>
          </cell>
        </row>
        <row r="11">
          <cell r="E11">
            <v>0</v>
          </cell>
          <cell r="F11">
            <v>-3.7619776204606179</v>
          </cell>
          <cell r="G11">
            <v>0.42477390342845878</v>
          </cell>
          <cell r="H11">
            <v>1.4290854434279805</v>
          </cell>
          <cell r="I11">
            <v>2.0123424432378827</v>
          </cell>
          <cell r="J11">
            <v>0.91759238056672854</v>
          </cell>
          <cell r="K11">
            <v>1.085687293448832</v>
          </cell>
          <cell r="L11">
            <v>1.2684135567936843</v>
          </cell>
          <cell r="M11">
            <v>1.4707329136251144</v>
          </cell>
          <cell r="N11">
            <v>1.7022540777817445</v>
          </cell>
          <cell r="O11">
            <v>1.9557406407052591</v>
          </cell>
          <cell r="P11">
            <v>2.2349223507488492</v>
          </cell>
          <cell r="Q11">
            <v>2.5154731469847187</v>
          </cell>
          <cell r="R11">
            <v>3.3131082879929865</v>
          </cell>
          <cell r="S11">
            <v>3.7053748248509497</v>
          </cell>
          <cell r="T11">
            <v>3.9484236521370244</v>
          </cell>
          <cell r="U11">
            <v>3.2225526011457473</v>
          </cell>
          <cell r="V11">
            <v>1.3764499903203953</v>
          </cell>
          <cell r="W11">
            <v>1.3260949542569769</v>
          </cell>
          <cell r="X11">
            <v>1.3187076350108147</v>
          </cell>
          <cell r="Y11">
            <v>1.8556479922623732</v>
          </cell>
          <cell r="Z11">
            <v>2.0099215527477319</v>
          </cell>
          <cell r="AA11">
            <v>2.1833132140508331</v>
          </cell>
          <cell r="AB11">
            <v>2.371027050625568</v>
          </cell>
          <cell r="AC11">
            <v>2.5068357349324093</v>
          </cell>
          <cell r="AD11">
            <v>3.3261529769534488</v>
          </cell>
          <cell r="AE11">
            <v>5.569812092390241</v>
          </cell>
          <cell r="AF11">
            <v>9.0508067640419849</v>
          </cell>
          <cell r="AG11">
            <v>11.742682272814999</v>
          </cell>
          <cell r="AH11" t="str">
            <v>&gt;100</v>
          </cell>
          <cell r="AI11" t="str">
            <v>&gt;100</v>
          </cell>
        </row>
        <row r="12">
          <cell r="E12">
            <v>0</v>
          </cell>
          <cell r="F12">
            <v>-3.7619776204606179</v>
          </cell>
          <cell r="G12">
            <v>0.42477390342845878</v>
          </cell>
          <cell r="H12">
            <v>1.4290854434279805</v>
          </cell>
          <cell r="I12">
            <v>2.0123424432378827</v>
          </cell>
          <cell r="J12">
            <v>2.4469130148446094</v>
          </cell>
          <cell r="K12">
            <v>3.0244146031788888</v>
          </cell>
          <cell r="L12">
            <v>3.707670396781539</v>
          </cell>
          <cell r="M12">
            <v>4.5347598170107695</v>
          </cell>
          <cell r="N12">
            <v>5.5710133454675281</v>
          </cell>
          <cell r="O12">
            <v>6.8450922424684073</v>
          </cell>
          <cell r="P12">
            <v>8.4430399917178747</v>
          </cell>
          <cell r="Q12">
            <v>10.376326731311964</v>
          </cell>
          <cell r="R12">
            <v>15.145637887967938</v>
          </cell>
          <cell r="S12">
            <v>19.144436595063244</v>
          </cell>
          <cell r="T12">
            <v>19.159745848243581</v>
          </cell>
          <cell r="U12">
            <v>8.0424165239200249</v>
          </cell>
          <cell r="V12">
            <v>4.2943043675172055</v>
          </cell>
          <cell r="W12">
            <v>4.1690609575389201</v>
          </cell>
          <cell r="X12">
            <v>4.5254223612121312</v>
          </cell>
          <cell r="Y12">
            <v>5.0276958422835243</v>
          </cell>
          <cell r="Z12">
            <v>5.8751553080318324</v>
          </cell>
          <cell r="AA12">
            <v>6.9818037943823343</v>
          </cell>
          <cell r="AB12">
            <v>8.450583590691128</v>
          </cell>
          <cell r="AC12">
            <v>10.220176457801365</v>
          </cell>
          <cell r="AD12">
            <v>16.119049042159023</v>
          </cell>
          <cell r="AE12">
            <v>34.132951027724822</v>
          </cell>
          <cell r="AF12">
            <v>78.672397256672653</v>
          </cell>
          <cell r="AG12">
            <v>192.39933262381513</v>
          </cell>
          <cell r="AH12" t="str">
            <v>&gt;100</v>
          </cell>
          <cell r="AI12" t="str">
            <v>&gt;100</v>
          </cell>
        </row>
        <row r="13">
          <cell r="E13">
            <v>1</v>
          </cell>
          <cell r="F13">
            <v>2</v>
          </cell>
          <cell r="G13">
            <v>3</v>
          </cell>
          <cell r="H13">
            <v>4</v>
          </cell>
          <cell r="I13">
            <v>5</v>
          </cell>
          <cell r="J13">
            <v>6</v>
          </cell>
          <cell r="K13">
            <v>7</v>
          </cell>
          <cell r="L13">
            <v>8</v>
          </cell>
          <cell r="M13">
            <v>9</v>
          </cell>
          <cell r="N13">
            <v>10</v>
          </cell>
          <cell r="O13">
            <v>11</v>
          </cell>
          <cell r="P13">
            <v>12</v>
          </cell>
          <cell r="Q13">
            <v>13</v>
          </cell>
          <cell r="R13">
            <v>14</v>
          </cell>
          <cell r="S13">
            <v>15</v>
          </cell>
          <cell r="T13">
            <v>16</v>
          </cell>
          <cell r="U13">
            <v>17</v>
          </cell>
          <cell r="V13">
            <v>18</v>
          </cell>
          <cell r="W13">
            <v>19</v>
          </cell>
          <cell r="X13">
            <v>20</v>
          </cell>
          <cell r="Y13">
            <v>21</v>
          </cell>
          <cell r="Z13">
            <v>22</v>
          </cell>
          <cell r="AA13">
            <v>23</v>
          </cell>
          <cell r="AB13">
            <v>24</v>
          </cell>
          <cell r="AC13">
            <v>25</v>
          </cell>
          <cell r="AD13">
            <v>26</v>
          </cell>
          <cell r="AE13">
            <v>27</v>
          </cell>
          <cell r="AF13">
            <v>28</v>
          </cell>
          <cell r="AG13">
            <v>29</v>
          </cell>
          <cell r="AH13">
            <v>30</v>
          </cell>
          <cell r="AI13">
            <v>31</v>
          </cell>
        </row>
      </sheetData>
      <sheetData sheetId="96"/>
      <sheetData sheetId="97" refreshError="1">
        <row r="31">
          <cell r="W31" t="b">
            <v>1</v>
          </cell>
          <cell r="AA31" t="b">
            <v>1</v>
          </cell>
        </row>
        <row r="64">
          <cell r="G64">
            <v>0.88733797543982218</v>
          </cell>
          <cell r="H64">
            <v>0.82150274542172519</v>
          </cell>
          <cell r="I64">
            <v>0.7575782893650983</v>
          </cell>
          <cell r="J64">
            <v>0.69590701012759104</v>
          </cell>
          <cell r="K64">
            <v>0.63739422067007789</v>
          </cell>
          <cell r="L64">
            <v>0.58380126458149628</v>
          </cell>
          <cell r="M64">
            <v>0.53523412048838082</v>
          </cell>
          <cell r="N64">
            <v>0.49118467851881353</v>
          </cell>
          <cell r="O64">
            <v>0.45163915417890826</v>
          </cell>
          <cell r="P64">
            <v>0.41568260854018246</v>
          </cell>
          <cell r="Q64">
            <v>0.38296230887030369</v>
          </cell>
          <cell r="R64">
            <v>0.35281757524165652</v>
          </cell>
          <cell r="S64">
            <v>0.32504567294521713</v>
          </cell>
          <cell r="T64">
            <v>0.29945982545807881</v>
          </cell>
          <cell r="U64">
            <v>0.27588795830085394</v>
          </cell>
          <cell r="V64">
            <v>0.25417154177186568</v>
          </cell>
          <cell r="W64">
            <v>0.23416452477508262</v>
          </cell>
          <cell r="X64">
            <v>0.21594323463645829</v>
          </cell>
          <cell r="Y64">
            <v>0.19913981688749177</v>
          </cell>
          <cell r="Z64">
            <v>0.18364394113455773</v>
          </cell>
          <cell r="AA64">
            <v>0.16935386223884411</v>
          </cell>
          <cell r="AB64">
            <v>0.15617575226290054</v>
          </cell>
          <cell r="AC64">
            <v>0.14402308440113298</v>
          </cell>
          <cell r="AD64">
            <v>0.13281606484916081</v>
          </cell>
          <cell r="AE64">
            <v>0.12248110888172117</v>
          </cell>
          <cell r="AF64">
            <v>0.11295035769907336</v>
          </cell>
          <cell r="AG64">
            <v>0.10416123286954147</v>
          </cell>
          <cell r="AH64">
            <v>9.6056025442687501E-2</v>
          </cell>
          <cell r="AI64">
            <v>8.8581517035252869E-2</v>
          </cell>
          <cell r="AJ64">
            <v>8.168863040193737E-2</v>
          </cell>
          <cell r="AK64">
            <v>7.5332107196681417E-2</v>
          </cell>
          <cell r="AL64">
            <v>6.953818557460531E-2</v>
          </cell>
          <cell r="AM64">
            <v>6.418988440590527E-2</v>
          </cell>
          <cell r="AN64">
            <v>5.9252930256900323E-2</v>
          </cell>
        </row>
      </sheetData>
      <sheetData sheetId="98"/>
      <sheetData sheetId="99"/>
      <sheetData sheetId="100" refreshError="1">
        <row r="3">
          <cell r="A3">
            <v>1</v>
          </cell>
          <cell r="B3">
            <v>1</v>
          </cell>
        </row>
      </sheetData>
      <sheetData sheetId="101" refreshError="1">
        <row r="15">
          <cell r="A15">
            <v>2009</v>
          </cell>
          <cell r="D15">
            <v>0</v>
          </cell>
          <cell r="E15">
            <v>0</v>
          </cell>
          <cell r="F15">
            <v>52501.806780000006</v>
          </cell>
          <cell r="G15">
            <v>0</v>
          </cell>
          <cell r="H15">
            <v>262509.03390000004</v>
          </cell>
          <cell r="K15">
            <v>2009</v>
          </cell>
          <cell r="S15">
            <v>1539994.5271963975</v>
          </cell>
          <cell r="T15">
            <v>1347604.845703603</v>
          </cell>
        </row>
        <row r="16">
          <cell r="A16">
            <v>2010</v>
          </cell>
          <cell r="D16">
            <v>0</v>
          </cell>
          <cell r="E16">
            <v>0</v>
          </cell>
          <cell r="F16">
            <v>1975883.5152200006</v>
          </cell>
          <cell r="G16">
            <v>0</v>
          </cell>
          <cell r="H16">
            <v>7568512.576100003</v>
          </cell>
          <cell r="K16">
            <v>2010</v>
          </cell>
          <cell r="S16">
            <v>22658035.859854542</v>
          </cell>
          <cell r="T16">
            <v>66372864.977245495</v>
          </cell>
        </row>
        <row r="17">
          <cell r="A17">
            <v>2011</v>
          </cell>
          <cell r="D17">
            <v>0</v>
          </cell>
          <cell r="E17">
            <v>0</v>
          </cell>
          <cell r="F17">
            <v>1491822.6029376001</v>
          </cell>
          <cell r="G17">
            <v>0</v>
          </cell>
          <cell r="H17">
            <v>5111233.5346880015</v>
          </cell>
          <cell r="K17">
            <v>2011</v>
          </cell>
          <cell r="S17">
            <v>6376261.5061489586</v>
          </cell>
          <cell r="T17">
            <v>55717006.075419061</v>
          </cell>
        </row>
        <row r="18">
          <cell r="A18">
            <v>2012</v>
          </cell>
          <cell r="K18">
            <v>2012</v>
          </cell>
          <cell r="S18">
            <v>0</v>
          </cell>
          <cell r="T18">
            <v>0</v>
          </cell>
        </row>
        <row r="19">
          <cell r="A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K19">
            <v>2013</v>
          </cell>
          <cell r="S19">
            <v>0</v>
          </cell>
          <cell r="T19">
            <v>0</v>
          </cell>
        </row>
        <row r="20">
          <cell r="A20">
            <v>2014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2014</v>
          </cell>
          <cell r="S20">
            <v>0</v>
          </cell>
          <cell r="T20">
            <v>0</v>
          </cell>
        </row>
        <row r="21">
          <cell r="A21">
            <v>2015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K21">
            <v>2015</v>
          </cell>
          <cell r="S21">
            <v>0</v>
          </cell>
          <cell r="T21">
            <v>0</v>
          </cell>
        </row>
        <row r="22">
          <cell r="A22">
            <v>2016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K22">
            <v>2016</v>
          </cell>
          <cell r="S22">
            <v>0</v>
          </cell>
          <cell r="T22">
            <v>0</v>
          </cell>
        </row>
        <row r="23">
          <cell r="A23">
            <v>2017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K23">
            <v>2017</v>
          </cell>
          <cell r="S23">
            <v>0</v>
          </cell>
          <cell r="T23">
            <v>0</v>
          </cell>
        </row>
        <row r="24">
          <cell r="A24">
            <v>1</v>
          </cell>
          <cell r="D24">
            <v>0</v>
          </cell>
          <cell r="E24">
            <v>0</v>
          </cell>
          <cell r="F24">
            <v>3520207.9249376007</v>
          </cell>
          <cell r="G24">
            <v>0</v>
          </cell>
          <cell r="H24">
            <v>12942255.144688005</v>
          </cell>
        </row>
        <row r="28">
          <cell r="D28" t="str">
            <v>investeeringukulude jaotus</v>
          </cell>
        </row>
        <row r="29">
          <cell r="D29" t="str">
            <v>PIU</v>
          </cell>
          <cell r="E29" t="str">
            <v>Projekteerimine</v>
          </cell>
          <cell r="F29" t="str">
            <v>Ehitusjärelevalve</v>
          </cell>
          <cell r="G29" t="str">
            <v>Avalikustamine</v>
          </cell>
          <cell r="H29" t="str">
            <v>Ettenägematud kulud</v>
          </cell>
        </row>
        <row r="30">
          <cell r="D30">
            <v>0.02</v>
          </cell>
          <cell r="E30">
            <v>0.1</v>
          </cell>
          <cell r="F30">
            <v>0.03</v>
          </cell>
          <cell r="G30">
            <v>0</v>
          </cell>
          <cell r="H30">
            <v>0.1</v>
          </cell>
        </row>
        <row r="31">
          <cell r="A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A33">
            <v>0</v>
          </cell>
          <cell r="D33">
            <v>379783.17729841761</v>
          </cell>
          <cell r="E33">
            <v>1898915.8864920882</v>
          </cell>
          <cell r="F33">
            <v>569674.76594762644</v>
          </cell>
          <cell r="G33">
            <v>0</v>
          </cell>
          <cell r="H33">
            <v>1898915.8864920882</v>
          </cell>
        </row>
        <row r="34">
          <cell r="A34">
            <v>0</v>
          </cell>
          <cell r="D34">
            <v>399531.90251793532</v>
          </cell>
          <cell r="E34">
            <v>1997659.5125896768</v>
          </cell>
          <cell r="F34">
            <v>599297.85377690301</v>
          </cell>
          <cell r="G34">
            <v>0</v>
          </cell>
          <cell r="H34">
            <v>1997659.5125896768</v>
          </cell>
        </row>
        <row r="35">
          <cell r="A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0</v>
          </cell>
          <cell r="D40">
            <v>779315.07981635293</v>
          </cell>
          <cell r="E40">
            <v>3896575.3990817647</v>
          </cell>
          <cell r="F40">
            <v>1168972.6197245293</v>
          </cell>
          <cell r="G40">
            <v>0</v>
          </cell>
          <cell r="H40">
            <v>3896575.3990817647</v>
          </cell>
        </row>
        <row r="45">
          <cell r="D45" t="str">
            <v>investeeringukulude jaotus</v>
          </cell>
        </row>
        <row r="46">
          <cell r="D46" t="str">
            <v>PIU</v>
          </cell>
          <cell r="E46" t="str">
            <v>Projekteerimine</v>
          </cell>
          <cell r="F46" t="str">
            <v>Ehitusjärelevalve</v>
          </cell>
          <cell r="G46" t="str">
            <v>Avalikustamine</v>
          </cell>
          <cell r="H46" t="str">
            <v>Ettenägematud kulud</v>
          </cell>
        </row>
        <row r="47">
          <cell r="D47">
            <v>0</v>
          </cell>
          <cell r="E47">
            <v>0.08</v>
          </cell>
          <cell r="F47">
            <v>7.0000000000000007E-2</v>
          </cell>
          <cell r="G47">
            <v>0</v>
          </cell>
          <cell r="H47">
            <v>0.1</v>
          </cell>
        </row>
        <row r="48">
          <cell r="A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0</v>
          </cell>
          <cell r="D50">
            <v>890394.91279341374</v>
          </cell>
          <cell r="E50">
            <v>3027840.8186980509</v>
          </cell>
          <cell r="F50">
            <v>1335592.3691901206</v>
          </cell>
          <cell r="G50">
            <v>0</v>
          </cell>
          <cell r="H50">
            <v>3027840.8186980509</v>
          </cell>
        </row>
        <row r="51">
          <cell r="A51">
            <v>0</v>
          </cell>
          <cell r="D51">
            <v>936695.44825867133</v>
          </cell>
          <cell r="E51">
            <v>3185288.5412703501</v>
          </cell>
          <cell r="F51">
            <v>1405043.1723880072</v>
          </cell>
          <cell r="G51">
            <v>0</v>
          </cell>
          <cell r="H51">
            <v>3185288.5412703501</v>
          </cell>
        </row>
        <row r="52">
          <cell r="A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0</v>
          </cell>
          <cell r="D57">
            <v>1827090.3610520852</v>
          </cell>
          <cell r="E57">
            <v>6213129.3599684015</v>
          </cell>
          <cell r="F57">
            <v>2740635.541578128</v>
          </cell>
          <cell r="G57">
            <v>0</v>
          </cell>
          <cell r="H57">
            <v>6213129.3599684015</v>
          </cell>
        </row>
        <row r="61">
          <cell r="D61" t="str">
            <v>investeeringukulude jaotus</v>
          </cell>
        </row>
        <row r="62">
          <cell r="D62" t="str">
            <v>PIU</v>
          </cell>
          <cell r="E62" t="str">
            <v>Projekteerimine</v>
          </cell>
          <cell r="F62" t="str">
            <v>Ehitusjärelevalve</v>
          </cell>
          <cell r="G62" t="str">
            <v>Avalikustamine</v>
          </cell>
          <cell r="H62" t="str">
            <v>Ettenägematud kulud</v>
          </cell>
        </row>
        <row r="63">
          <cell r="D63">
            <v>2.3818329065066479E-2</v>
          </cell>
          <cell r="E63">
            <v>8.6942118855257294E-2</v>
          </cell>
          <cell r="F63">
            <v>3.0369239185920535E-2</v>
          </cell>
          <cell r="G63">
            <v>0</v>
          </cell>
          <cell r="H63">
            <v>8.6942118855257294E-2</v>
          </cell>
        </row>
        <row r="64">
          <cell r="A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0</v>
          </cell>
          <cell r="D66">
            <v>340949.17795262241</v>
          </cell>
          <cell r="E66">
            <v>1244539.1896375846</v>
          </cell>
          <cell r="F66">
            <v>434722.65024134563</v>
          </cell>
          <cell r="G66">
            <v>0</v>
          </cell>
          <cell r="H66">
            <v>1244539.1896375846</v>
          </cell>
        </row>
        <row r="67">
          <cell r="A67">
            <v>0</v>
          </cell>
          <cell r="D67">
            <v>162199.26278246572</v>
          </cell>
          <cell r="E67">
            <v>592062.84137500997</v>
          </cell>
          <cell r="F67">
            <v>206809.98208414545</v>
          </cell>
          <cell r="G67">
            <v>0</v>
          </cell>
          <cell r="H67">
            <v>592062.84137500997</v>
          </cell>
        </row>
        <row r="68">
          <cell r="A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A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D73">
            <v>503148.44073508814</v>
          </cell>
          <cell r="E73">
            <v>1836602.0310125947</v>
          </cell>
          <cell r="F73">
            <v>641532.63232549105</v>
          </cell>
          <cell r="G73">
            <v>0</v>
          </cell>
          <cell r="H73">
            <v>1836602.0310125947</v>
          </cell>
        </row>
        <row r="76">
          <cell r="D76" t="str">
            <v>investeeringukulude jaotus</v>
          </cell>
        </row>
        <row r="77">
          <cell r="D77" t="str">
            <v>PIU</v>
          </cell>
          <cell r="E77" t="str">
            <v>Projekteerimine</v>
          </cell>
          <cell r="F77" t="str">
            <v>Ehitusjärelevalve</v>
          </cell>
          <cell r="G77" t="str">
            <v>Avalikustamine</v>
          </cell>
          <cell r="H77" t="str">
            <v>Ettenägematud kulud</v>
          </cell>
        </row>
        <row r="78">
          <cell r="D78">
            <v>0.02</v>
          </cell>
          <cell r="E78">
            <v>0.1</v>
          </cell>
          <cell r="F78">
            <v>0.03</v>
          </cell>
          <cell r="G78">
            <v>0</v>
          </cell>
          <cell r="H78">
            <v>0.1</v>
          </cell>
        </row>
        <row r="79">
          <cell r="A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D80">
            <v>8008.2309191359827</v>
          </cell>
          <cell r="E80">
            <v>40041.154595679916</v>
          </cell>
          <cell r="F80">
            <v>12012.346378703969</v>
          </cell>
          <cell r="G80">
            <v>0</v>
          </cell>
          <cell r="H80">
            <v>40041.154595679916</v>
          </cell>
        </row>
        <row r="81">
          <cell r="A81">
            <v>0</v>
          </cell>
          <cell r="D81">
            <v>811844.12023445906</v>
          </cell>
          <cell r="E81">
            <v>4059220.6011722959</v>
          </cell>
          <cell r="F81">
            <v>1217766.1803516881</v>
          </cell>
          <cell r="G81">
            <v>0</v>
          </cell>
          <cell r="H81">
            <v>4059220.6011722959</v>
          </cell>
        </row>
        <row r="82">
          <cell r="A82">
            <v>0</v>
          </cell>
          <cell r="D82">
            <v>253277.15486916696</v>
          </cell>
          <cell r="E82">
            <v>1266385.774345835</v>
          </cell>
          <cell r="F82">
            <v>379915.73230375029</v>
          </cell>
          <cell r="G82">
            <v>0</v>
          </cell>
          <cell r="H82">
            <v>1266385.774345835</v>
          </cell>
        </row>
        <row r="83">
          <cell r="A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0</v>
          </cell>
          <cell r="D88">
            <v>1073129.506022762</v>
          </cell>
          <cell r="E88">
            <v>5365647.5301138107</v>
          </cell>
          <cell r="F88">
            <v>1609694.2590341424</v>
          </cell>
          <cell r="G88">
            <v>0</v>
          </cell>
          <cell r="H88">
            <v>5365647.5301138107</v>
          </cell>
        </row>
        <row r="90">
          <cell r="D90" t="str">
            <v>investeeringukulude jaotus</v>
          </cell>
        </row>
        <row r="91">
          <cell r="D91" t="str">
            <v>PIU</v>
          </cell>
          <cell r="E91" t="str">
            <v>Projekteerimine</v>
          </cell>
          <cell r="F91" t="str">
            <v>Ehitusjärelevalve</v>
          </cell>
          <cell r="G91" t="str">
            <v>Avalikustamine</v>
          </cell>
          <cell r="H91" t="str">
            <v>Ettenägematud kulud</v>
          </cell>
        </row>
        <row r="92">
          <cell r="D92">
            <v>0.02</v>
          </cell>
          <cell r="E92">
            <v>0.1</v>
          </cell>
          <cell r="F92">
            <v>0.03</v>
          </cell>
          <cell r="G92">
            <v>0</v>
          </cell>
          <cell r="H92">
            <v>0.1</v>
          </cell>
        </row>
        <row r="93">
          <cell r="A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0</v>
          </cell>
          <cell r="D94">
            <v>29457.740278409237</v>
          </cell>
          <cell r="E94">
            <v>147288.70139204618</v>
          </cell>
          <cell r="F94">
            <v>44186.610417613847</v>
          </cell>
          <cell r="G94">
            <v>0</v>
          </cell>
          <cell r="H94">
            <v>147288.70139204618</v>
          </cell>
        </row>
        <row r="95">
          <cell r="A95">
            <v>0</v>
          </cell>
          <cell r="D95">
            <v>2242950.2948327502</v>
          </cell>
          <cell r="E95">
            <v>11214751.47416375</v>
          </cell>
          <cell r="F95">
            <v>3364425.4422491244</v>
          </cell>
          <cell r="G95">
            <v>0</v>
          </cell>
          <cell r="H95">
            <v>11214751.47416375</v>
          </cell>
        </row>
        <row r="96">
          <cell r="A96">
            <v>0</v>
          </cell>
          <cell r="D96">
            <v>1713681.791904151</v>
          </cell>
          <cell r="E96">
            <v>8568408.9595207535</v>
          </cell>
          <cell r="F96">
            <v>2570522.6878562258</v>
          </cell>
          <cell r="G96">
            <v>0</v>
          </cell>
          <cell r="H96">
            <v>8568408.9595207535</v>
          </cell>
        </row>
        <row r="97">
          <cell r="A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D102">
            <v>3986089.8270153105</v>
          </cell>
          <cell r="E102">
            <v>19930449.135076549</v>
          </cell>
          <cell r="F102">
            <v>5979134.7405229639</v>
          </cell>
          <cell r="G102">
            <v>0</v>
          </cell>
          <cell r="H102">
            <v>19930449.135076549</v>
          </cell>
        </row>
        <row r="104">
          <cell r="D104" t="str">
            <v>investeeringukulude jaotus</v>
          </cell>
        </row>
        <row r="105">
          <cell r="D105" t="str">
            <v>PIU</v>
          </cell>
          <cell r="E105" t="str">
            <v>Projekteerimine</v>
          </cell>
          <cell r="F105" t="str">
            <v>Ehitusjärelevalve</v>
          </cell>
          <cell r="G105" t="str">
            <v>Avalikustamine</v>
          </cell>
          <cell r="H105" t="str">
            <v>Ettenägematud kulud</v>
          </cell>
        </row>
        <row r="106">
          <cell r="D106">
            <v>0.02</v>
          </cell>
          <cell r="E106">
            <v>0.1</v>
          </cell>
          <cell r="F106">
            <v>0.03</v>
          </cell>
          <cell r="G106">
            <v>0</v>
          </cell>
          <cell r="H106">
            <v>0.1</v>
          </cell>
        </row>
        <row r="107">
          <cell r="A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D109">
            <v>664272.99899192131</v>
          </cell>
          <cell r="E109">
            <v>3321364.9949596059</v>
          </cell>
          <cell r="F109">
            <v>996409.49848788173</v>
          </cell>
          <cell r="G109">
            <v>0</v>
          </cell>
          <cell r="H109">
            <v>3321364.9949596059</v>
          </cell>
        </row>
        <row r="110">
          <cell r="A110">
            <v>0</v>
          </cell>
          <cell r="D110">
            <v>698815.19493950123</v>
          </cell>
          <cell r="E110">
            <v>3494075.9746975061</v>
          </cell>
          <cell r="F110">
            <v>1048222.7924092517</v>
          </cell>
          <cell r="G110">
            <v>0</v>
          </cell>
          <cell r="H110">
            <v>3494075.9746975061</v>
          </cell>
        </row>
        <row r="111">
          <cell r="A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0</v>
          </cell>
          <cell r="D116">
            <v>1363088.1939314227</v>
          </cell>
          <cell r="E116">
            <v>6815440.9696571119</v>
          </cell>
          <cell r="F116">
            <v>2044632.2908971333</v>
          </cell>
          <cell r="G116">
            <v>0</v>
          </cell>
          <cell r="H116">
            <v>6815440.9696571119</v>
          </cell>
        </row>
      </sheetData>
      <sheetData sheetId="102" refreshError="1">
        <row r="37">
          <cell r="E37">
            <v>0</v>
          </cell>
        </row>
        <row r="55">
          <cell r="E55">
            <v>0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>
        <row r="41">
          <cell r="I41">
            <v>1</v>
          </cell>
          <cell r="J41">
            <v>2</v>
          </cell>
          <cell r="K41">
            <v>3</v>
          </cell>
          <cell r="L41">
            <v>4</v>
          </cell>
          <cell r="M41">
            <v>5</v>
          </cell>
          <cell r="N41">
            <v>6</v>
          </cell>
          <cell r="O41">
            <v>7</v>
          </cell>
          <cell r="P41">
            <v>8</v>
          </cell>
          <cell r="Q41">
            <v>9</v>
          </cell>
          <cell r="R41">
            <v>10</v>
          </cell>
          <cell r="S41">
            <v>11</v>
          </cell>
          <cell r="T41">
            <v>12</v>
          </cell>
          <cell r="U41">
            <v>13</v>
          </cell>
          <cell r="V41">
            <v>14</v>
          </cell>
          <cell r="W41">
            <v>15</v>
          </cell>
          <cell r="X41">
            <v>16</v>
          </cell>
          <cell r="Y41">
            <v>17</v>
          </cell>
          <cell r="Z41">
            <v>18</v>
          </cell>
          <cell r="AA41">
            <v>19</v>
          </cell>
          <cell r="AB41">
            <v>20</v>
          </cell>
          <cell r="AC41">
            <v>21</v>
          </cell>
          <cell r="AD41">
            <v>22</v>
          </cell>
          <cell r="AE41">
            <v>23</v>
          </cell>
          <cell r="AF41">
            <v>24</v>
          </cell>
          <cell r="AG41">
            <v>25</v>
          </cell>
          <cell r="AH41">
            <v>26</v>
          </cell>
          <cell r="AI41">
            <v>27</v>
          </cell>
          <cell r="AJ41">
            <v>28</v>
          </cell>
          <cell r="AK41">
            <v>29</v>
          </cell>
          <cell r="AL41">
            <v>30</v>
          </cell>
          <cell r="AM41">
            <v>31</v>
          </cell>
        </row>
      </sheetData>
      <sheetData sheetId="113"/>
      <sheetData sheetId="114"/>
      <sheetData sheetId="115"/>
      <sheetData sheetId="116" refreshError="1">
        <row r="5">
          <cell r="U5">
            <v>2039</v>
          </cell>
        </row>
        <row r="7">
          <cell r="A7" t="str">
            <v>A-1. Kaarlimäe II-astme pumpla ehitamine</v>
          </cell>
          <cell r="B7">
            <v>0</v>
          </cell>
          <cell r="C7">
            <v>0</v>
          </cell>
          <cell r="D7" t="str">
            <v>Tõrva</v>
          </cell>
          <cell r="E7">
            <v>0</v>
          </cell>
          <cell r="F7">
            <v>0</v>
          </cell>
          <cell r="G7">
            <v>0</v>
          </cell>
          <cell r="H7" t="e">
            <v>#DIV/0!</v>
          </cell>
          <cell r="I7">
            <v>-30</v>
          </cell>
          <cell r="J7">
            <v>2009</v>
          </cell>
          <cell r="K7" t="e">
            <v>#DIV/0!</v>
          </cell>
          <cell r="L7" t="e">
            <v>#DIV/0!</v>
          </cell>
          <cell r="M7">
            <v>2009</v>
          </cell>
          <cell r="N7" t="e">
            <v>#DIV/0!</v>
          </cell>
          <cell r="O7">
            <v>2009</v>
          </cell>
          <cell r="Q7" t="b">
            <v>0</v>
          </cell>
          <cell r="S7" t="str">
            <v>02009</v>
          </cell>
          <cell r="T7" t="str">
            <v>02009FALSE</v>
          </cell>
          <cell r="U7">
            <v>2009</v>
          </cell>
        </row>
        <row r="8">
          <cell r="A8" t="str">
            <v>B-2.1 Veevõrgu rajamine Õhne jõe vasakul kaldal</v>
          </cell>
          <cell r="B8">
            <v>0</v>
          </cell>
          <cell r="C8">
            <v>0</v>
          </cell>
          <cell r="D8" t="str">
            <v>Tõrva</v>
          </cell>
          <cell r="E8">
            <v>0</v>
          </cell>
          <cell r="F8">
            <v>0</v>
          </cell>
          <cell r="G8">
            <v>40</v>
          </cell>
          <cell r="H8">
            <v>0</v>
          </cell>
          <cell r="I8">
            <v>10</v>
          </cell>
          <cell r="J8">
            <v>2009</v>
          </cell>
          <cell r="K8">
            <v>0</v>
          </cell>
          <cell r="L8">
            <v>0</v>
          </cell>
          <cell r="M8">
            <v>2009</v>
          </cell>
          <cell r="N8">
            <v>0</v>
          </cell>
          <cell r="O8">
            <v>2049</v>
          </cell>
          <cell r="Q8" t="b">
            <v>0</v>
          </cell>
          <cell r="S8" t="str">
            <v>402009</v>
          </cell>
          <cell r="T8" t="str">
            <v>402009FALSE</v>
          </cell>
          <cell r="U8">
            <v>2049</v>
          </cell>
        </row>
        <row r="9">
          <cell r="A9" t="str">
            <v>B-2.2 Veevõrgu rajamine Õhne jõe paremal kaldal</v>
          </cell>
          <cell r="B9">
            <v>0</v>
          </cell>
          <cell r="C9">
            <v>0</v>
          </cell>
          <cell r="D9" t="str">
            <v>Tõrva</v>
          </cell>
          <cell r="E9">
            <v>0</v>
          </cell>
          <cell r="F9">
            <v>0</v>
          </cell>
          <cell r="G9">
            <v>40</v>
          </cell>
          <cell r="H9">
            <v>0</v>
          </cell>
          <cell r="I9">
            <v>10</v>
          </cell>
          <cell r="J9">
            <v>2009</v>
          </cell>
          <cell r="K9">
            <v>0</v>
          </cell>
          <cell r="L9">
            <v>0</v>
          </cell>
          <cell r="M9">
            <v>2009</v>
          </cell>
          <cell r="N9">
            <v>0</v>
          </cell>
          <cell r="O9">
            <v>2049</v>
          </cell>
          <cell r="Q9" t="b">
            <v>0</v>
          </cell>
          <cell r="S9" t="str">
            <v>402009</v>
          </cell>
          <cell r="T9" t="str">
            <v>402009FALSE</v>
          </cell>
          <cell r="U9">
            <v>2049</v>
          </cell>
        </row>
        <row r="10">
          <cell r="A10" t="str">
            <v>C-1.3 Riiska reoveepumpla rekonstrueerimine</v>
          </cell>
          <cell r="B10">
            <v>0</v>
          </cell>
          <cell r="C10">
            <v>0</v>
          </cell>
          <cell r="D10" t="str">
            <v>Tõrva</v>
          </cell>
          <cell r="E10">
            <v>0</v>
          </cell>
          <cell r="F10">
            <v>0</v>
          </cell>
          <cell r="G10">
            <v>40</v>
          </cell>
          <cell r="H10">
            <v>0</v>
          </cell>
          <cell r="I10">
            <v>10</v>
          </cell>
          <cell r="J10">
            <v>2009</v>
          </cell>
          <cell r="K10">
            <v>0</v>
          </cell>
          <cell r="L10">
            <v>0</v>
          </cell>
          <cell r="M10">
            <v>2009</v>
          </cell>
          <cell r="N10">
            <v>0</v>
          </cell>
          <cell r="O10">
            <v>2049</v>
          </cell>
          <cell r="Q10" t="b">
            <v>0</v>
          </cell>
          <cell r="S10" t="str">
            <v>402009</v>
          </cell>
          <cell r="T10" t="str">
            <v>402009FALSE</v>
          </cell>
          <cell r="U10">
            <v>2049</v>
          </cell>
        </row>
        <row r="11">
          <cell r="A11" t="str">
            <v>C-1.3 Õhne reoveepumpla rekonstrueerimine</v>
          </cell>
          <cell r="B11">
            <v>0</v>
          </cell>
          <cell r="C11">
            <v>0</v>
          </cell>
          <cell r="D11" t="str">
            <v>Tõrva</v>
          </cell>
          <cell r="E11">
            <v>0</v>
          </cell>
          <cell r="F11">
            <v>0</v>
          </cell>
          <cell r="G11">
            <v>40</v>
          </cell>
          <cell r="H11">
            <v>0</v>
          </cell>
          <cell r="I11">
            <v>10</v>
          </cell>
          <cell r="J11">
            <v>2009</v>
          </cell>
          <cell r="K11">
            <v>0</v>
          </cell>
          <cell r="L11">
            <v>0</v>
          </cell>
          <cell r="M11">
            <v>2009</v>
          </cell>
          <cell r="N11">
            <v>0</v>
          </cell>
          <cell r="O11">
            <v>2049</v>
          </cell>
          <cell r="Q11" t="b">
            <v>0</v>
          </cell>
          <cell r="S11" t="str">
            <v>402009</v>
          </cell>
          <cell r="T11" t="str">
            <v>402009FALSE</v>
          </cell>
          <cell r="U11">
            <v>2049</v>
          </cell>
        </row>
        <row r="12">
          <cell r="A12" t="str">
            <v>C-2.1 Kanalisatsioonitorustike rajamine Õhne jõe vasakul kaldal</v>
          </cell>
          <cell r="B12">
            <v>0</v>
          </cell>
          <cell r="C12">
            <v>0</v>
          </cell>
          <cell r="D12" t="str">
            <v>Tõrva</v>
          </cell>
          <cell r="E12">
            <v>0</v>
          </cell>
          <cell r="F12">
            <v>0</v>
          </cell>
          <cell r="G12">
            <v>40</v>
          </cell>
          <cell r="H12">
            <v>0</v>
          </cell>
          <cell r="I12">
            <v>10</v>
          </cell>
          <cell r="J12">
            <v>2009</v>
          </cell>
          <cell r="K12">
            <v>0</v>
          </cell>
          <cell r="L12">
            <v>0</v>
          </cell>
          <cell r="M12">
            <v>2009</v>
          </cell>
          <cell r="N12">
            <v>0</v>
          </cell>
          <cell r="O12">
            <v>2049</v>
          </cell>
          <cell r="Q12" t="b">
            <v>0</v>
          </cell>
          <cell r="S12" t="str">
            <v>402009</v>
          </cell>
          <cell r="T12" t="str">
            <v>402009FALSE</v>
          </cell>
          <cell r="U12">
            <v>2049</v>
          </cell>
        </row>
        <row r="13">
          <cell r="A13" t="str">
            <v>C-2.2 Kanalisatsioonitorustike rajamine Õhne jõe paremal kaldal</v>
          </cell>
          <cell r="B13">
            <v>0</v>
          </cell>
          <cell r="C13">
            <v>0</v>
          </cell>
          <cell r="D13" t="str">
            <v>Tõrva</v>
          </cell>
          <cell r="E13">
            <v>0</v>
          </cell>
          <cell r="F13">
            <v>0</v>
          </cell>
          <cell r="G13">
            <v>40</v>
          </cell>
          <cell r="H13">
            <v>0</v>
          </cell>
          <cell r="I13">
            <v>10</v>
          </cell>
          <cell r="J13">
            <v>2009</v>
          </cell>
          <cell r="K13">
            <v>0</v>
          </cell>
          <cell r="L13">
            <v>0</v>
          </cell>
          <cell r="M13">
            <v>2009</v>
          </cell>
          <cell r="N13">
            <v>0</v>
          </cell>
          <cell r="O13">
            <v>2049</v>
          </cell>
          <cell r="Q13" t="b">
            <v>0</v>
          </cell>
          <cell r="S13" t="str">
            <v>402009</v>
          </cell>
          <cell r="T13" t="str">
            <v>402009FALSE</v>
          </cell>
          <cell r="U13">
            <v>2049</v>
          </cell>
        </row>
        <row r="14">
          <cell r="A14" t="str">
            <v>C-2.3 Reoveepumplate rajamine Õhne jõe vasakul kaldal</v>
          </cell>
          <cell r="B14">
            <v>0</v>
          </cell>
          <cell r="C14">
            <v>0</v>
          </cell>
          <cell r="D14" t="str">
            <v>Tõrva</v>
          </cell>
          <cell r="E14">
            <v>0</v>
          </cell>
          <cell r="F14">
            <v>0</v>
          </cell>
          <cell r="G14">
            <v>40</v>
          </cell>
          <cell r="H14">
            <v>0</v>
          </cell>
          <cell r="I14">
            <v>10</v>
          </cell>
          <cell r="J14">
            <v>2009</v>
          </cell>
          <cell r="K14">
            <v>0</v>
          </cell>
          <cell r="L14">
            <v>0</v>
          </cell>
          <cell r="M14">
            <v>2009</v>
          </cell>
          <cell r="N14">
            <v>0</v>
          </cell>
          <cell r="O14">
            <v>2049</v>
          </cell>
          <cell r="Q14" t="b">
            <v>0</v>
          </cell>
          <cell r="S14" t="str">
            <v>402009</v>
          </cell>
          <cell r="T14" t="str">
            <v>402009FALSE</v>
          </cell>
          <cell r="U14">
            <v>2049</v>
          </cell>
        </row>
        <row r="15">
          <cell r="A15" t="str">
            <v>C-2.4 Reoveepumplate rajamine Õhne jõe paremal kaldal</v>
          </cell>
          <cell r="B15">
            <v>0</v>
          </cell>
          <cell r="C15">
            <v>0</v>
          </cell>
          <cell r="D15" t="str">
            <v>Tõrva</v>
          </cell>
          <cell r="E15">
            <v>0</v>
          </cell>
          <cell r="F15">
            <v>0</v>
          </cell>
          <cell r="G15">
            <v>40</v>
          </cell>
          <cell r="H15">
            <v>0</v>
          </cell>
          <cell r="I15">
            <v>10</v>
          </cell>
          <cell r="J15">
            <v>2009</v>
          </cell>
          <cell r="K15">
            <v>0</v>
          </cell>
          <cell r="L15">
            <v>0</v>
          </cell>
          <cell r="M15">
            <v>2009</v>
          </cell>
          <cell r="N15">
            <v>0</v>
          </cell>
          <cell r="O15">
            <v>2049</v>
          </cell>
          <cell r="Q15" t="b">
            <v>0</v>
          </cell>
          <cell r="S15" t="str">
            <v>402009</v>
          </cell>
          <cell r="T15" t="str">
            <v>402009FALSE</v>
          </cell>
          <cell r="U15">
            <v>2049</v>
          </cell>
        </row>
        <row r="16">
          <cell r="A16" t="str">
            <v>D-1 Olemasolevate biotiikide saneerimine</v>
          </cell>
          <cell r="B16">
            <v>0</v>
          </cell>
          <cell r="C16">
            <v>0</v>
          </cell>
          <cell r="D16" t="str">
            <v>Tõrva</v>
          </cell>
          <cell r="E16">
            <v>0</v>
          </cell>
          <cell r="F16">
            <v>0</v>
          </cell>
          <cell r="G16">
            <v>40</v>
          </cell>
          <cell r="H16">
            <v>0</v>
          </cell>
          <cell r="I16">
            <v>10</v>
          </cell>
          <cell r="J16">
            <v>2009</v>
          </cell>
          <cell r="K16">
            <v>0</v>
          </cell>
          <cell r="L16">
            <v>0</v>
          </cell>
          <cell r="M16">
            <v>2009</v>
          </cell>
          <cell r="N16">
            <v>0</v>
          </cell>
          <cell r="O16">
            <v>2049</v>
          </cell>
          <cell r="Q16" t="b">
            <v>0</v>
          </cell>
          <cell r="S16" t="str">
            <v>402009</v>
          </cell>
          <cell r="T16" t="str">
            <v>402009FALSE</v>
          </cell>
          <cell r="U16">
            <v>2049</v>
          </cell>
        </row>
        <row r="17">
          <cell r="A17" t="str">
            <v>D-2 Tõrva linna reoveepuhasti ehitus</v>
          </cell>
          <cell r="B17">
            <v>0</v>
          </cell>
          <cell r="C17">
            <v>0</v>
          </cell>
          <cell r="D17" t="str">
            <v>Tõrva</v>
          </cell>
          <cell r="E17">
            <v>0</v>
          </cell>
          <cell r="F17">
            <v>0</v>
          </cell>
          <cell r="G17">
            <v>40</v>
          </cell>
          <cell r="H17">
            <v>0</v>
          </cell>
          <cell r="I17">
            <v>10</v>
          </cell>
          <cell r="J17">
            <v>2009</v>
          </cell>
          <cell r="K17">
            <v>0</v>
          </cell>
          <cell r="L17">
            <v>0</v>
          </cell>
          <cell r="M17">
            <v>2009</v>
          </cell>
          <cell r="N17">
            <v>0</v>
          </cell>
          <cell r="O17">
            <v>2049</v>
          </cell>
          <cell r="Q17" t="b">
            <v>0</v>
          </cell>
          <cell r="S17" t="str">
            <v>402009</v>
          </cell>
          <cell r="T17" t="str">
            <v>402009FALSE</v>
          </cell>
          <cell r="U17">
            <v>2049</v>
          </cell>
        </row>
        <row r="18">
          <cell r="A18" t="str">
            <v>B-1.1 Veevõrgu rekonstrueerimine Kaarlimäe ja Vanamõisa piirkonnas</v>
          </cell>
          <cell r="B18">
            <v>0</v>
          </cell>
          <cell r="C18">
            <v>0</v>
          </cell>
          <cell r="D18" t="str">
            <v>Tõrva</v>
          </cell>
          <cell r="E18">
            <v>0</v>
          </cell>
          <cell r="F18">
            <v>0</v>
          </cell>
          <cell r="G18">
            <v>40</v>
          </cell>
          <cell r="H18">
            <v>0</v>
          </cell>
          <cell r="I18">
            <v>10</v>
          </cell>
          <cell r="J18">
            <v>2009</v>
          </cell>
          <cell r="K18">
            <v>0</v>
          </cell>
          <cell r="L18">
            <v>0</v>
          </cell>
          <cell r="M18">
            <v>2009</v>
          </cell>
          <cell r="N18">
            <v>0</v>
          </cell>
          <cell r="O18">
            <v>2049</v>
          </cell>
          <cell r="Q18" t="b">
            <v>0</v>
          </cell>
          <cell r="S18" t="str">
            <v>402009</v>
          </cell>
          <cell r="T18" t="str">
            <v>402009FALSE</v>
          </cell>
          <cell r="U18">
            <v>2049</v>
          </cell>
        </row>
        <row r="19">
          <cell r="A19" t="str">
            <v>C-1.1 Kanalisatsioonitorustike rekonstrueerimine Vanamõisa valgalas</v>
          </cell>
          <cell r="B19">
            <v>0</v>
          </cell>
          <cell r="C19">
            <v>0</v>
          </cell>
          <cell r="D19" t="str">
            <v>Tõrva</v>
          </cell>
          <cell r="E19">
            <v>0</v>
          </cell>
          <cell r="F19">
            <v>0</v>
          </cell>
          <cell r="G19">
            <v>40</v>
          </cell>
          <cell r="H19">
            <v>0</v>
          </cell>
          <cell r="I19">
            <v>10</v>
          </cell>
          <cell r="J19">
            <v>2009</v>
          </cell>
          <cell r="K19">
            <v>0</v>
          </cell>
          <cell r="L19">
            <v>0</v>
          </cell>
          <cell r="M19">
            <v>2009</v>
          </cell>
          <cell r="N19">
            <v>0</v>
          </cell>
          <cell r="O19">
            <v>2049</v>
          </cell>
          <cell r="Q19" t="b">
            <v>0</v>
          </cell>
          <cell r="S19" t="str">
            <v>402009</v>
          </cell>
          <cell r="T19" t="str">
            <v>402009FALSE</v>
          </cell>
          <cell r="U19">
            <v>2049</v>
          </cell>
        </row>
        <row r="20">
          <cell r="A20" t="str">
            <v>A-1. Kaarlimäe II-astme pumpla ehitamine</v>
          </cell>
          <cell r="B20">
            <v>0</v>
          </cell>
          <cell r="C20">
            <v>0</v>
          </cell>
          <cell r="D20" t="str">
            <v>Tõrva</v>
          </cell>
          <cell r="E20">
            <v>0</v>
          </cell>
          <cell r="F20">
            <v>0</v>
          </cell>
          <cell r="G20">
            <v>15</v>
          </cell>
          <cell r="H20">
            <v>0</v>
          </cell>
          <cell r="I20">
            <v>0</v>
          </cell>
          <cell r="J20">
            <v>2024</v>
          </cell>
          <cell r="K20">
            <v>0</v>
          </cell>
          <cell r="L20">
            <v>0</v>
          </cell>
          <cell r="M20">
            <v>2009</v>
          </cell>
          <cell r="N20">
            <v>0</v>
          </cell>
          <cell r="O20">
            <v>2039</v>
          </cell>
          <cell r="Q20" t="b">
            <v>0</v>
          </cell>
          <cell r="S20" t="str">
            <v>152009</v>
          </cell>
          <cell r="T20" t="str">
            <v>152009FALSE</v>
          </cell>
          <cell r="U20">
            <v>2024</v>
          </cell>
        </row>
        <row r="21">
          <cell r="A21" t="str">
            <v>B-2.1 Veevõrgu rajamine Õhne jõe vasakul kaldal</v>
          </cell>
          <cell r="B21">
            <v>0</v>
          </cell>
          <cell r="C21">
            <v>0</v>
          </cell>
          <cell r="D21" t="str">
            <v>Tõrva</v>
          </cell>
          <cell r="E21">
            <v>0</v>
          </cell>
          <cell r="F21">
            <v>0</v>
          </cell>
          <cell r="G21">
            <v>15</v>
          </cell>
          <cell r="H21">
            <v>0</v>
          </cell>
          <cell r="I21">
            <v>0</v>
          </cell>
          <cell r="J21">
            <v>2024</v>
          </cell>
          <cell r="K21">
            <v>0</v>
          </cell>
          <cell r="L21">
            <v>0</v>
          </cell>
          <cell r="M21">
            <v>2009</v>
          </cell>
          <cell r="N21">
            <v>0</v>
          </cell>
          <cell r="O21">
            <v>2039</v>
          </cell>
          <cell r="Q21" t="b">
            <v>0</v>
          </cell>
          <cell r="S21" t="str">
            <v>152009</v>
          </cell>
          <cell r="T21" t="str">
            <v>152009FALSE</v>
          </cell>
          <cell r="U21">
            <v>2024</v>
          </cell>
        </row>
        <row r="22">
          <cell r="A22" t="str">
            <v>B-2.2 Veevõrgu rajamine Õhne jõe paremal kaldal</v>
          </cell>
          <cell r="B22">
            <v>0</v>
          </cell>
          <cell r="C22">
            <v>0</v>
          </cell>
          <cell r="D22" t="str">
            <v>Tõrva</v>
          </cell>
          <cell r="E22">
            <v>0</v>
          </cell>
          <cell r="F22">
            <v>0</v>
          </cell>
          <cell r="G22">
            <v>15</v>
          </cell>
          <cell r="H22">
            <v>0</v>
          </cell>
          <cell r="I22">
            <v>0</v>
          </cell>
          <cell r="J22">
            <v>2024</v>
          </cell>
          <cell r="K22">
            <v>0</v>
          </cell>
          <cell r="L22">
            <v>0</v>
          </cell>
          <cell r="M22">
            <v>2009</v>
          </cell>
          <cell r="N22">
            <v>0</v>
          </cell>
          <cell r="O22">
            <v>2039</v>
          </cell>
          <cell r="Q22" t="b">
            <v>0</v>
          </cell>
          <cell r="S22" t="str">
            <v>152009</v>
          </cell>
          <cell r="T22" t="str">
            <v>152009FALSE</v>
          </cell>
          <cell r="U22">
            <v>2024</v>
          </cell>
        </row>
        <row r="23">
          <cell r="A23" t="str">
            <v>C-1.3 Riiska reoveepumpla rekonstrueerimine</v>
          </cell>
          <cell r="B23">
            <v>0</v>
          </cell>
          <cell r="C23">
            <v>0</v>
          </cell>
          <cell r="D23" t="str">
            <v>Tõrva</v>
          </cell>
          <cell r="E23">
            <v>0</v>
          </cell>
          <cell r="F23">
            <v>0</v>
          </cell>
          <cell r="G23">
            <v>15</v>
          </cell>
          <cell r="H23">
            <v>0</v>
          </cell>
          <cell r="I23">
            <v>0</v>
          </cell>
          <cell r="J23">
            <v>2024</v>
          </cell>
          <cell r="K23">
            <v>0</v>
          </cell>
          <cell r="L23">
            <v>0</v>
          </cell>
          <cell r="M23">
            <v>2009</v>
          </cell>
          <cell r="N23">
            <v>0</v>
          </cell>
          <cell r="O23">
            <v>2039</v>
          </cell>
          <cell r="Q23" t="b">
            <v>0</v>
          </cell>
          <cell r="S23" t="str">
            <v>152009</v>
          </cell>
          <cell r="T23" t="str">
            <v>152009FALSE</v>
          </cell>
          <cell r="U23">
            <v>2024</v>
          </cell>
        </row>
        <row r="24">
          <cell r="A24" t="str">
            <v>C-1.3 Õhne reoveepumpla rekonstrueerimine</v>
          </cell>
          <cell r="B24">
            <v>0</v>
          </cell>
          <cell r="C24">
            <v>0</v>
          </cell>
          <cell r="D24" t="str">
            <v>Tõrva</v>
          </cell>
          <cell r="E24">
            <v>0</v>
          </cell>
          <cell r="F24">
            <v>0</v>
          </cell>
          <cell r="G24">
            <v>15</v>
          </cell>
          <cell r="H24">
            <v>0</v>
          </cell>
          <cell r="I24">
            <v>0</v>
          </cell>
          <cell r="J24">
            <v>2024</v>
          </cell>
          <cell r="K24">
            <v>0</v>
          </cell>
          <cell r="L24">
            <v>0</v>
          </cell>
          <cell r="M24">
            <v>2009</v>
          </cell>
          <cell r="N24">
            <v>0</v>
          </cell>
          <cell r="O24">
            <v>2039</v>
          </cell>
          <cell r="Q24" t="b">
            <v>0</v>
          </cell>
          <cell r="S24" t="str">
            <v>152009</v>
          </cell>
          <cell r="T24" t="str">
            <v>152009FALSE</v>
          </cell>
          <cell r="U24">
            <v>2024</v>
          </cell>
        </row>
        <row r="25">
          <cell r="A25" t="str">
            <v>C-2.1 Kanalisatsioonitorustike rajamine Õhne jõe vasakul kaldal</v>
          </cell>
          <cell r="B25">
            <v>0</v>
          </cell>
          <cell r="C25">
            <v>0</v>
          </cell>
          <cell r="D25" t="str">
            <v>Tõrva</v>
          </cell>
          <cell r="E25">
            <v>0</v>
          </cell>
          <cell r="F25">
            <v>0</v>
          </cell>
          <cell r="G25">
            <v>15</v>
          </cell>
          <cell r="H25">
            <v>0</v>
          </cell>
          <cell r="I25">
            <v>0</v>
          </cell>
          <cell r="J25">
            <v>2024</v>
          </cell>
          <cell r="K25">
            <v>0</v>
          </cell>
          <cell r="L25">
            <v>0</v>
          </cell>
          <cell r="M25">
            <v>2009</v>
          </cell>
          <cell r="N25">
            <v>0</v>
          </cell>
          <cell r="O25">
            <v>2039</v>
          </cell>
          <cell r="Q25" t="b">
            <v>0</v>
          </cell>
          <cell r="S25" t="str">
            <v>152009</v>
          </cell>
          <cell r="T25" t="str">
            <v>152009FALSE</v>
          </cell>
          <cell r="U25">
            <v>2024</v>
          </cell>
        </row>
        <row r="26">
          <cell r="A26" t="str">
            <v>C-2.2 Kanalisatsioonitorustike rajamine Õhne jõe paremal kaldal</v>
          </cell>
          <cell r="B26">
            <v>0</v>
          </cell>
          <cell r="C26">
            <v>0</v>
          </cell>
          <cell r="D26" t="str">
            <v>Tõrva</v>
          </cell>
          <cell r="E26">
            <v>0</v>
          </cell>
          <cell r="F26">
            <v>0</v>
          </cell>
          <cell r="G26">
            <v>15</v>
          </cell>
          <cell r="H26">
            <v>0</v>
          </cell>
          <cell r="I26">
            <v>0</v>
          </cell>
          <cell r="J26">
            <v>2024</v>
          </cell>
          <cell r="K26">
            <v>0</v>
          </cell>
          <cell r="L26">
            <v>0</v>
          </cell>
          <cell r="M26">
            <v>2009</v>
          </cell>
          <cell r="N26">
            <v>0</v>
          </cell>
          <cell r="O26">
            <v>2039</v>
          </cell>
          <cell r="Q26" t="b">
            <v>0</v>
          </cell>
          <cell r="S26" t="str">
            <v>152009</v>
          </cell>
          <cell r="T26" t="str">
            <v>152009FALSE</v>
          </cell>
          <cell r="U26">
            <v>2024</v>
          </cell>
        </row>
        <row r="27">
          <cell r="A27" t="str">
            <v>C-2.3 Reoveepumplate rajamine Õhne jõe vasakul kaldal</v>
          </cell>
          <cell r="B27">
            <v>0</v>
          </cell>
          <cell r="C27">
            <v>0</v>
          </cell>
          <cell r="D27" t="str">
            <v>Tõrva</v>
          </cell>
          <cell r="E27">
            <v>0</v>
          </cell>
          <cell r="F27">
            <v>0</v>
          </cell>
          <cell r="G27">
            <v>15</v>
          </cell>
          <cell r="H27">
            <v>0</v>
          </cell>
          <cell r="I27">
            <v>0</v>
          </cell>
          <cell r="J27">
            <v>2024</v>
          </cell>
          <cell r="K27">
            <v>0</v>
          </cell>
          <cell r="L27">
            <v>0</v>
          </cell>
          <cell r="M27">
            <v>2009</v>
          </cell>
          <cell r="N27">
            <v>0</v>
          </cell>
          <cell r="O27">
            <v>2039</v>
          </cell>
          <cell r="Q27" t="b">
            <v>0</v>
          </cell>
          <cell r="S27" t="str">
            <v>152009</v>
          </cell>
          <cell r="T27" t="str">
            <v>152009FALSE</v>
          </cell>
          <cell r="U27">
            <v>2024</v>
          </cell>
        </row>
        <row r="28">
          <cell r="A28" t="str">
            <v>C-2.4 Reoveepumplate rajamine Õhne jõe paremal kaldal</v>
          </cell>
          <cell r="B28">
            <v>0</v>
          </cell>
          <cell r="C28">
            <v>0</v>
          </cell>
          <cell r="D28" t="str">
            <v>Tõrva</v>
          </cell>
          <cell r="E28">
            <v>0</v>
          </cell>
          <cell r="F28">
            <v>0</v>
          </cell>
          <cell r="G28">
            <v>15</v>
          </cell>
          <cell r="H28">
            <v>0</v>
          </cell>
          <cell r="I28">
            <v>0</v>
          </cell>
          <cell r="J28">
            <v>2024</v>
          </cell>
          <cell r="K28">
            <v>0</v>
          </cell>
          <cell r="L28">
            <v>0</v>
          </cell>
          <cell r="M28">
            <v>2009</v>
          </cell>
          <cell r="N28">
            <v>0</v>
          </cell>
          <cell r="O28">
            <v>2039</v>
          </cell>
          <cell r="Q28" t="b">
            <v>0</v>
          </cell>
          <cell r="S28" t="str">
            <v>152009</v>
          </cell>
          <cell r="T28" t="str">
            <v>152009FALSE</v>
          </cell>
          <cell r="U28">
            <v>2024</v>
          </cell>
        </row>
        <row r="29">
          <cell r="A29" t="str">
            <v>D-1 Olemasolevate biotiikide saneerimine</v>
          </cell>
          <cell r="B29">
            <v>0</v>
          </cell>
          <cell r="C29">
            <v>0</v>
          </cell>
          <cell r="D29" t="str">
            <v>Tõrva</v>
          </cell>
          <cell r="E29">
            <v>0</v>
          </cell>
          <cell r="F29">
            <v>0</v>
          </cell>
          <cell r="G29">
            <v>15</v>
          </cell>
          <cell r="H29">
            <v>0</v>
          </cell>
          <cell r="I29">
            <v>0</v>
          </cell>
          <cell r="J29">
            <v>2024</v>
          </cell>
          <cell r="K29">
            <v>0</v>
          </cell>
          <cell r="L29">
            <v>0</v>
          </cell>
          <cell r="M29">
            <v>2009</v>
          </cell>
          <cell r="N29">
            <v>0</v>
          </cell>
          <cell r="O29">
            <v>2039</v>
          </cell>
          <cell r="Q29" t="b">
            <v>0</v>
          </cell>
          <cell r="S29" t="str">
            <v>152009</v>
          </cell>
          <cell r="T29" t="str">
            <v>152009FALSE</v>
          </cell>
          <cell r="U29">
            <v>2024</v>
          </cell>
        </row>
        <row r="30">
          <cell r="A30" t="str">
            <v>D-2 Tõrva linna reoveepuhasti ehitus</v>
          </cell>
          <cell r="B30">
            <v>0</v>
          </cell>
          <cell r="C30">
            <v>0</v>
          </cell>
          <cell r="D30" t="str">
            <v>Tõrva</v>
          </cell>
          <cell r="E30">
            <v>0</v>
          </cell>
          <cell r="F30">
            <v>0</v>
          </cell>
          <cell r="G30">
            <v>15</v>
          </cell>
          <cell r="H30">
            <v>0</v>
          </cell>
          <cell r="I30">
            <v>0</v>
          </cell>
          <cell r="J30">
            <v>2024</v>
          </cell>
          <cell r="K30">
            <v>0</v>
          </cell>
          <cell r="L30">
            <v>0</v>
          </cell>
          <cell r="M30">
            <v>2009</v>
          </cell>
          <cell r="N30">
            <v>0</v>
          </cell>
          <cell r="O30">
            <v>2039</v>
          </cell>
          <cell r="Q30" t="b">
            <v>0</v>
          </cell>
          <cell r="S30" t="str">
            <v>152009</v>
          </cell>
          <cell r="T30" t="str">
            <v>152009FALSE</v>
          </cell>
          <cell r="U30">
            <v>2024</v>
          </cell>
        </row>
        <row r="31">
          <cell r="A31" t="str">
            <v>B-1.1 Veevõrgu rekonstrueerimine Kaarlimäe ja Vanamõisa piirkonnas</v>
          </cell>
          <cell r="B31">
            <v>0</v>
          </cell>
          <cell r="C31">
            <v>0</v>
          </cell>
          <cell r="D31" t="str">
            <v>Tõrva</v>
          </cell>
          <cell r="E31">
            <v>0</v>
          </cell>
          <cell r="F31">
            <v>0</v>
          </cell>
          <cell r="G31">
            <v>15</v>
          </cell>
          <cell r="H31">
            <v>0</v>
          </cell>
          <cell r="I31">
            <v>0</v>
          </cell>
          <cell r="J31">
            <v>2024</v>
          </cell>
          <cell r="K31">
            <v>0</v>
          </cell>
          <cell r="L31">
            <v>0</v>
          </cell>
          <cell r="M31">
            <v>2009</v>
          </cell>
          <cell r="N31">
            <v>0</v>
          </cell>
          <cell r="O31">
            <v>2039</v>
          </cell>
          <cell r="Q31" t="b">
            <v>0</v>
          </cell>
          <cell r="S31" t="str">
            <v>152009</v>
          </cell>
          <cell r="T31" t="str">
            <v>152009FALSE</v>
          </cell>
          <cell r="U31">
            <v>2024</v>
          </cell>
        </row>
        <row r="32">
          <cell r="A32" t="str">
            <v>C-1.1 Kanalisatsioonitorustike rekonstrueerimine Vanamõisa valgalas</v>
          </cell>
          <cell r="B32">
            <v>0</v>
          </cell>
          <cell r="C32">
            <v>0</v>
          </cell>
          <cell r="D32" t="str">
            <v>Tõrva</v>
          </cell>
          <cell r="E32">
            <v>0</v>
          </cell>
          <cell r="F32">
            <v>0</v>
          </cell>
          <cell r="G32">
            <v>15</v>
          </cell>
          <cell r="H32">
            <v>0</v>
          </cell>
          <cell r="I32">
            <v>0</v>
          </cell>
          <cell r="J32">
            <v>2024</v>
          </cell>
          <cell r="K32">
            <v>0</v>
          </cell>
          <cell r="L32">
            <v>0</v>
          </cell>
          <cell r="M32">
            <v>2009</v>
          </cell>
          <cell r="N32">
            <v>0</v>
          </cell>
          <cell r="O32">
            <v>2039</v>
          </cell>
          <cell r="Q32" t="b">
            <v>0</v>
          </cell>
          <cell r="S32" t="str">
            <v>152009</v>
          </cell>
          <cell r="T32" t="str">
            <v>152009FALSE</v>
          </cell>
          <cell r="U32">
            <v>2024</v>
          </cell>
        </row>
        <row r="33">
          <cell r="A33" t="str">
            <v>A-1. Kaarlimäe II-astme pumpla ehitamine</v>
          </cell>
          <cell r="B33">
            <v>0</v>
          </cell>
          <cell r="C33">
            <v>0.53</v>
          </cell>
          <cell r="D33" t="str">
            <v>Tõrva</v>
          </cell>
          <cell r="E33">
            <v>0</v>
          </cell>
          <cell r="F33">
            <v>0</v>
          </cell>
          <cell r="G33">
            <v>0</v>
          </cell>
          <cell r="H33" t="e">
            <v>#DIV/0!</v>
          </cell>
          <cell r="I33">
            <v>-29</v>
          </cell>
          <cell r="J33">
            <v>2010</v>
          </cell>
          <cell r="K33" t="e">
            <v>#DIV/0!</v>
          </cell>
          <cell r="L33" t="e">
            <v>#DIV/0!</v>
          </cell>
          <cell r="M33">
            <v>2010</v>
          </cell>
          <cell r="N33" t="e">
            <v>#DIV/0!</v>
          </cell>
          <cell r="O33">
            <v>2010</v>
          </cell>
          <cell r="Q33" t="b">
            <v>0</v>
          </cell>
          <cell r="S33" t="str">
            <v>02010</v>
          </cell>
          <cell r="T33" t="str">
            <v>02010FALSE</v>
          </cell>
          <cell r="U33">
            <v>2010</v>
          </cell>
        </row>
        <row r="34">
          <cell r="A34" t="str">
            <v>B-2.1 Veevõrgu rajamine Õhne jõe vasakul kaldal</v>
          </cell>
          <cell r="B34">
            <v>0</v>
          </cell>
          <cell r="C34">
            <v>0.53</v>
          </cell>
          <cell r="D34" t="str">
            <v>Tõrva</v>
          </cell>
          <cell r="E34">
            <v>0</v>
          </cell>
          <cell r="F34">
            <v>0</v>
          </cell>
          <cell r="G34">
            <v>40</v>
          </cell>
          <cell r="H34">
            <v>0</v>
          </cell>
          <cell r="I34">
            <v>11</v>
          </cell>
          <cell r="J34">
            <v>2010</v>
          </cell>
          <cell r="K34">
            <v>0</v>
          </cell>
          <cell r="L34">
            <v>0</v>
          </cell>
          <cell r="M34">
            <v>2010</v>
          </cell>
          <cell r="N34">
            <v>0</v>
          </cell>
          <cell r="O34">
            <v>2050</v>
          </cell>
          <cell r="Q34" t="b">
            <v>0</v>
          </cell>
          <cell r="S34" t="str">
            <v>402010</v>
          </cell>
          <cell r="T34" t="str">
            <v>402010FALSE</v>
          </cell>
          <cell r="U34">
            <v>2050</v>
          </cell>
        </row>
        <row r="35">
          <cell r="A35" t="str">
            <v>B-2.2 Veevõrgu rajamine Õhne jõe paremal kaldal</v>
          </cell>
          <cell r="B35">
            <v>0</v>
          </cell>
          <cell r="C35">
            <v>0.53</v>
          </cell>
          <cell r="D35" t="str">
            <v>Tõrva</v>
          </cell>
          <cell r="E35">
            <v>0</v>
          </cell>
          <cell r="F35">
            <v>0</v>
          </cell>
          <cell r="G35">
            <v>40</v>
          </cell>
          <cell r="H35">
            <v>0</v>
          </cell>
          <cell r="I35">
            <v>11</v>
          </cell>
          <cell r="J35">
            <v>2010</v>
          </cell>
          <cell r="K35">
            <v>0</v>
          </cell>
          <cell r="L35">
            <v>0</v>
          </cell>
          <cell r="M35">
            <v>2010</v>
          </cell>
          <cell r="N35">
            <v>0</v>
          </cell>
          <cell r="O35">
            <v>2050</v>
          </cell>
          <cell r="Q35" t="b">
            <v>0</v>
          </cell>
          <cell r="S35" t="str">
            <v>402010</v>
          </cell>
          <cell r="T35" t="str">
            <v>402010FALSE</v>
          </cell>
          <cell r="U35">
            <v>2050</v>
          </cell>
        </row>
        <row r="36">
          <cell r="A36" t="str">
            <v>C-1.3 Riiska reoveepumpla rekonstrueerimine</v>
          </cell>
          <cell r="B36">
            <v>0</v>
          </cell>
          <cell r="C36">
            <v>0.53</v>
          </cell>
          <cell r="D36" t="str">
            <v>Tõrva</v>
          </cell>
          <cell r="E36">
            <v>0</v>
          </cell>
          <cell r="F36">
            <v>0</v>
          </cell>
          <cell r="G36">
            <v>40</v>
          </cell>
          <cell r="H36">
            <v>0</v>
          </cell>
          <cell r="I36">
            <v>11</v>
          </cell>
          <cell r="J36">
            <v>2010</v>
          </cell>
          <cell r="K36">
            <v>0</v>
          </cell>
          <cell r="L36">
            <v>0</v>
          </cell>
          <cell r="M36">
            <v>2010</v>
          </cell>
          <cell r="N36">
            <v>0</v>
          </cell>
          <cell r="O36">
            <v>2050</v>
          </cell>
          <cell r="Q36" t="b">
            <v>0</v>
          </cell>
          <cell r="S36" t="str">
            <v>402010</v>
          </cell>
          <cell r="T36" t="str">
            <v>402010FALSE</v>
          </cell>
          <cell r="U36">
            <v>2050</v>
          </cell>
        </row>
        <row r="37">
          <cell r="A37" t="str">
            <v>C-1.3 Õhne reoveepumpla rekonstrueerimine</v>
          </cell>
          <cell r="B37">
            <v>0</v>
          </cell>
          <cell r="C37">
            <v>0.53</v>
          </cell>
          <cell r="D37" t="str">
            <v>Tõrva</v>
          </cell>
          <cell r="E37">
            <v>0</v>
          </cell>
          <cell r="F37">
            <v>0</v>
          </cell>
          <cell r="G37">
            <v>40</v>
          </cell>
          <cell r="H37">
            <v>0</v>
          </cell>
          <cell r="I37">
            <v>11</v>
          </cell>
          <cell r="J37">
            <v>2010</v>
          </cell>
          <cell r="K37">
            <v>0</v>
          </cell>
          <cell r="L37">
            <v>0</v>
          </cell>
          <cell r="M37">
            <v>2010</v>
          </cell>
          <cell r="N37">
            <v>0</v>
          </cell>
          <cell r="O37">
            <v>2050</v>
          </cell>
          <cell r="Q37" t="b">
            <v>0</v>
          </cell>
          <cell r="S37" t="str">
            <v>402010</v>
          </cell>
          <cell r="T37" t="str">
            <v>402010FALSE</v>
          </cell>
          <cell r="U37">
            <v>2050</v>
          </cell>
        </row>
        <row r="38">
          <cell r="A38" t="str">
            <v>C-2.1 Kanalisatsioonitorustike rajamine Õhne jõe vasakul kaldal</v>
          </cell>
          <cell r="B38">
            <v>0</v>
          </cell>
          <cell r="C38">
            <v>0.53</v>
          </cell>
          <cell r="D38" t="str">
            <v>Tõrva</v>
          </cell>
          <cell r="E38">
            <v>0</v>
          </cell>
          <cell r="F38">
            <v>0</v>
          </cell>
          <cell r="G38">
            <v>40</v>
          </cell>
          <cell r="H38">
            <v>0</v>
          </cell>
          <cell r="I38">
            <v>11</v>
          </cell>
          <cell r="J38">
            <v>2010</v>
          </cell>
          <cell r="K38">
            <v>0</v>
          </cell>
          <cell r="L38">
            <v>0</v>
          </cell>
          <cell r="M38">
            <v>2010</v>
          </cell>
          <cell r="N38">
            <v>0</v>
          </cell>
          <cell r="O38">
            <v>2050</v>
          </cell>
          <cell r="Q38" t="b">
            <v>0</v>
          </cell>
          <cell r="S38" t="str">
            <v>402010</v>
          </cell>
          <cell r="T38" t="str">
            <v>402010FALSE</v>
          </cell>
          <cell r="U38">
            <v>2050</v>
          </cell>
        </row>
        <row r="39">
          <cell r="A39" t="str">
            <v>C-2.2 Kanalisatsioonitorustike rajamine Õhne jõe paremal kaldal</v>
          </cell>
          <cell r="B39">
            <v>0</v>
          </cell>
          <cell r="C39">
            <v>0.53</v>
          </cell>
          <cell r="D39" t="str">
            <v>Tõrva</v>
          </cell>
          <cell r="E39">
            <v>0</v>
          </cell>
          <cell r="F39">
            <v>0</v>
          </cell>
          <cell r="G39">
            <v>40</v>
          </cell>
          <cell r="H39">
            <v>0</v>
          </cell>
          <cell r="I39">
            <v>11</v>
          </cell>
          <cell r="J39">
            <v>2010</v>
          </cell>
          <cell r="K39">
            <v>0</v>
          </cell>
          <cell r="L39">
            <v>0</v>
          </cell>
          <cell r="M39">
            <v>2010</v>
          </cell>
          <cell r="N39">
            <v>0</v>
          </cell>
          <cell r="O39">
            <v>2050</v>
          </cell>
          <cell r="Q39" t="b">
            <v>0</v>
          </cell>
          <cell r="S39" t="str">
            <v>402010</v>
          </cell>
          <cell r="T39" t="str">
            <v>402010FALSE</v>
          </cell>
          <cell r="U39">
            <v>2050</v>
          </cell>
        </row>
        <row r="40">
          <cell r="A40" t="str">
            <v>C-2.3 Reoveepumplate rajamine Õhne jõe vasakul kaldal</v>
          </cell>
          <cell r="B40">
            <v>0</v>
          </cell>
          <cell r="C40">
            <v>0.53</v>
          </cell>
          <cell r="D40" t="str">
            <v>Tõrva</v>
          </cell>
          <cell r="E40">
            <v>0</v>
          </cell>
          <cell r="F40">
            <v>0</v>
          </cell>
          <cell r="G40">
            <v>40</v>
          </cell>
          <cell r="H40">
            <v>0</v>
          </cell>
          <cell r="I40">
            <v>11</v>
          </cell>
          <cell r="J40">
            <v>2010</v>
          </cell>
          <cell r="K40">
            <v>0</v>
          </cell>
          <cell r="L40">
            <v>0</v>
          </cell>
          <cell r="M40">
            <v>2010</v>
          </cell>
          <cell r="N40">
            <v>0</v>
          </cell>
          <cell r="O40">
            <v>2050</v>
          </cell>
          <cell r="Q40" t="b">
            <v>0</v>
          </cell>
          <cell r="S40" t="str">
            <v>402010</v>
          </cell>
          <cell r="T40" t="str">
            <v>402010FALSE</v>
          </cell>
          <cell r="U40">
            <v>2050</v>
          </cell>
        </row>
        <row r="41">
          <cell r="A41" t="str">
            <v>C-2.4 Reoveepumplate rajamine Õhne jõe paremal kaldal</v>
          </cell>
          <cell r="B41">
            <v>0</v>
          </cell>
          <cell r="C41">
            <v>0.53</v>
          </cell>
          <cell r="D41" t="str">
            <v>Tõrva</v>
          </cell>
          <cell r="E41">
            <v>0</v>
          </cell>
          <cell r="F41">
            <v>0</v>
          </cell>
          <cell r="G41">
            <v>40</v>
          </cell>
          <cell r="H41">
            <v>0</v>
          </cell>
          <cell r="I41">
            <v>11</v>
          </cell>
          <cell r="J41">
            <v>2010</v>
          </cell>
          <cell r="K41">
            <v>0</v>
          </cell>
          <cell r="L41">
            <v>0</v>
          </cell>
          <cell r="M41">
            <v>2010</v>
          </cell>
          <cell r="N41">
            <v>0</v>
          </cell>
          <cell r="O41">
            <v>2050</v>
          </cell>
          <cell r="Q41" t="b">
            <v>0</v>
          </cell>
          <cell r="S41" t="str">
            <v>402010</v>
          </cell>
          <cell r="T41" t="str">
            <v>402010FALSE</v>
          </cell>
          <cell r="U41">
            <v>2050</v>
          </cell>
        </row>
        <row r="42">
          <cell r="A42" t="str">
            <v>D-1 Olemasolevate biotiikide saneerimine</v>
          </cell>
          <cell r="B42">
            <v>0</v>
          </cell>
          <cell r="C42">
            <v>0.53</v>
          </cell>
          <cell r="D42" t="str">
            <v>Tõrva</v>
          </cell>
          <cell r="E42">
            <v>0</v>
          </cell>
          <cell r="F42">
            <v>0</v>
          </cell>
          <cell r="G42">
            <v>40</v>
          </cell>
          <cell r="H42">
            <v>0</v>
          </cell>
          <cell r="I42">
            <v>11</v>
          </cell>
          <cell r="J42">
            <v>2010</v>
          </cell>
          <cell r="K42">
            <v>0</v>
          </cell>
          <cell r="L42">
            <v>0</v>
          </cell>
          <cell r="M42">
            <v>2010</v>
          </cell>
          <cell r="N42">
            <v>0</v>
          </cell>
          <cell r="O42">
            <v>2050</v>
          </cell>
          <cell r="Q42" t="b">
            <v>0</v>
          </cell>
          <cell r="S42" t="str">
            <v>402010</v>
          </cell>
          <cell r="T42" t="str">
            <v>402010FALSE</v>
          </cell>
          <cell r="U42">
            <v>2050</v>
          </cell>
        </row>
        <row r="43">
          <cell r="A43" t="str">
            <v>D-2 Tõrva linna reoveepuhasti ehitus</v>
          </cell>
          <cell r="B43">
            <v>0</v>
          </cell>
          <cell r="C43">
            <v>0.53</v>
          </cell>
          <cell r="D43" t="str">
            <v>Tõrva</v>
          </cell>
          <cell r="E43">
            <v>0</v>
          </cell>
          <cell r="F43">
            <v>0</v>
          </cell>
          <cell r="G43">
            <v>40</v>
          </cell>
          <cell r="H43">
            <v>0</v>
          </cell>
          <cell r="I43">
            <v>11</v>
          </cell>
          <cell r="J43">
            <v>2010</v>
          </cell>
          <cell r="K43">
            <v>0</v>
          </cell>
          <cell r="L43">
            <v>0</v>
          </cell>
          <cell r="M43">
            <v>2010</v>
          </cell>
          <cell r="N43">
            <v>0</v>
          </cell>
          <cell r="O43">
            <v>2050</v>
          </cell>
          <cell r="Q43" t="b">
            <v>0</v>
          </cell>
          <cell r="S43" t="str">
            <v>402010</v>
          </cell>
          <cell r="T43" t="str">
            <v>402010FALSE</v>
          </cell>
          <cell r="U43">
            <v>2050</v>
          </cell>
        </row>
        <row r="44">
          <cell r="A44" t="str">
            <v>B-1.1 Veevõrgu rekonstrueerimine Kaarlimäe ja Vanamõisa piirkonnas</v>
          </cell>
          <cell r="B44">
            <v>0</v>
          </cell>
          <cell r="C44">
            <v>0.53</v>
          </cell>
          <cell r="D44" t="str">
            <v>Tõrva</v>
          </cell>
          <cell r="E44">
            <v>0</v>
          </cell>
          <cell r="F44">
            <v>0</v>
          </cell>
          <cell r="G44">
            <v>40</v>
          </cell>
          <cell r="H44">
            <v>0</v>
          </cell>
          <cell r="I44">
            <v>11</v>
          </cell>
          <cell r="J44">
            <v>2010</v>
          </cell>
          <cell r="K44">
            <v>0</v>
          </cell>
          <cell r="L44">
            <v>0</v>
          </cell>
          <cell r="M44">
            <v>2010</v>
          </cell>
          <cell r="N44">
            <v>0</v>
          </cell>
          <cell r="O44">
            <v>2050</v>
          </cell>
          <cell r="Q44" t="b">
            <v>0</v>
          </cell>
          <cell r="S44" t="str">
            <v>402010</v>
          </cell>
          <cell r="T44" t="str">
            <v>402010FALSE</v>
          </cell>
          <cell r="U44">
            <v>2050</v>
          </cell>
        </row>
        <row r="45">
          <cell r="A45" t="str">
            <v>C-1.1 Kanalisatsioonitorustike rekonstrueerimine Vanamõisa valgalas</v>
          </cell>
          <cell r="B45">
            <v>0</v>
          </cell>
          <cell r="C45">
            <v>0.53</v>
          </cell>
          <cell r="D45" t="str">
            <v>Tõrva</v>
          </cell>
          <cell r="E45">
            <v>0</v>
          </cell>
          <cell r="F45">
            <v>0</v>
          </cell>
          <cell r="G45">
            <v>40</v>
          </cell>
          <cell r="H45">
            <v>0</v>
          </cell>
          <cell r="I45">
            <v>11</v>
          </cell>
          <cell r="J45">
            <v>2010</v>
          </cell>
          <cell r="K45">
            <v>0</v>
          </cell>
          <cell r="L45">
            <v>0</v>
          </cell>
          <cell r="M45">
            <v>2010</v>
          </cell>
          <cell r="N45">
            <v>0</v>
          </cell>
          <cell r="O45">
            <v>2050</v>
          </cell>
          <cell r="Q45" t="b">
            <v>0</v>
          </cell>
          <cell r="S45" t="str">
            <v>402010</v>
          </cell>
          <cell r="T45" t="str">
            <v>402010FALSE</v>
          </cell>
          <cell r="U45">
            <v>2050</v>
          </cell>
        </row>
        <row r="46">
          <cell r="A46" t="str">
            <v>A-1. Kaarlimäe II-astme pumpla ehitamine</v>
          </cell>
          <cell r="B46">
            <v>0</v>
          </cell>
          <cell r="C46">
            <v>0.53</v>
          </cell>
          <cell r="D46" t="str">
            <v>Tõrva</v>
          </cell>
          <cell r="E46">
            <v>0</v>
          </cell>
          <cell r="F46">
            <v>0</v>
          </cell>
          <cell r="G46">
            <v>15</v>
          </cell>
          <cell r="H46">
            <v>0</v>
          </cell>
          <cell r="I46">
            <v>1</v>
          </cell>
          <cell r="J46">
            <v>2025</v>
          </cell>
          <cell r="K46">
            <v>0</v>
          </cell>
          <cell r="L46">
            <v>0</v>
          </cell>
          <cell r="M46">
            <v>2010</v>
          </cell>
          <cell r="N46">
            <v>0</v>
          </cell>
          <cell r="O46">
            <v>2040</v>
          </cell>
          <cell r="Q46" t="b">
            <v>0</v>
          </cell>
          <cell r="S46" t="str">
            <v>152010</v>
          </cell>
          <cell r="T46" t="str">
            <v>152010FALSE</v>
          </cell>
          <cell r="U46">
            <v>2025</v>
          </cell>
        </row>
        <row r="47">
          <cell r="A47" t="str">
            <v>B-2.1 Veevõrgu rajamine Õhne jõe vasakul kaldal</v>
          </cell>
          <cell r="B47">
            <v>0</v>
          </cell>
          <cell r="C47">
            <v>0.53</v>
          </cell>
          <cell r="D47" t="str">
            <v>Tõrva</v>
          </cell>
          <cell r="E47">
            <v>0</v>
          </cell>
          <cell r="F47">
            <v>0</v>
          </cell>
          <cell r="G47">
            <v>15</v>
          </cell>
          <cell r="H47">
            <v>0</v>
          </cell>
          <cell r="I47">
            <v>1</v>
          </cell>
          <cell r="J47">
            <v>2025</v>
          </cell>
          <cell r="K47">
            <v>0</v>
          </cell>
          <cell r="L47">
            <v>0</v>
          </cell>
          <cell r="M47">
            <v>2010</v>
          </cell>
          <cell r="N47">
            <v>0</v>
          </cell>
          <cell r="O47">
            <v>2040</v>
          </cell>
          <cell r="Q47" t="b">
            <v>0</v>
          </cell>
          <cell r="S47" t="str">
            <v>152010</v>
          </cell>
          <cell r="T47" t="str">
            <v>152010FALSE</v>
          </cell>
          <cell r="U47">
            <v>2025</v>
          </cell>
        </row>
        <row r="48">
          <cell r="A48" t="str">
            <v>B-2.2 Veevõrgu rajamine Õhne jõe paremal kaldal</v>
          </cell>
          <cell r="B48">
            <v>0</v>
          </cell>
          <cell r="C48">
            <v>0.53</v>
          </cell>
          <cell r="D48" t="str">
            <v>Tõrva</v>
          </cell>
          <cell r="E48">
            <v>0</v>
          </cell>
          <cell r="F48">
            <v>0</v>
          </cell>
          <cell r="G48">
            <v>15</v>
          </cell>
          <cell r="H48">
            <v>0</v>
          </cell>
          <cell r="I48">
            <v>1</v>
          </cell>
          <cell r="J48">
            <v>2025</v>
          </cell>
          <cell r="K48">
            <v>0</v>
          </cell>
          <cell r="L48">
            <v>0</v>
          </cell>
          <cell r="M48">
            <v>2010</v>
          </cell>
          <cell r="N48">
            <v>0</v>
          </cell>
          <cell r="O48">
            <v>2040</v>
          </cell>
          <cell r="Q48" t="b">
            <v>0</v>
          </cell>
          <cell r="S48" t="str">
            <v>152010</v>
          </cell>
          <cell r="T48" t="str">
            <v>152010FALSE</v>
          </cell>
          <cell r="U48">
            <v>2025</v>
          </cell>
        </row>
        <row r="49">
          <cell r="A49" t="str">
            <v>C-1.3 Riiska reoveepumpla rekonstrueerimine</v>
          </cell>
          <cell r="B49">
            <v>0</v>
          </cell>
          <cell r="C49">
            <v>0.53</v>
          </cell>
          <cell r="D49" t="str">
            <v>Tõrva</v>
          </cell>
          <cell r="E49">
            <v>0</v>
          </cell>
          <cell r="F49">
            <v>0</v>
          </cell>
          <cell r="G49">
            <v>15</v>
          </cell>
          <cell r="H49">
            <v>0</v>
          </cell>
          <cell r="I49">
            <v>1</v>
          </cell>
          <cell r="J49">
            <v>2025</v>
          </cell>
          <cell r="K49">
            <v>0</v>
          </cell>
          <cell r="L49">
            <v>0</v>
          </cell>
          <cell r="M49">
            <v>2010</v>
          </cell>
          <cell r="N49">
            <v>0</v>
          </cell>
          <cell r="O49">
            <v>2040</v>
          </cell>
          <cell r="Q49" t="b">
            <v>0</v>
          </cell>
          <cell r="S49" t="str">
            <v>152010</v>
          </cell>
          <cell r="T49" t="str">
            <v>152010FALSE</v>
          </cell>
          <cell r="U49">
            <v>2025</v>
          </cell>
        </row>
        <row r="50">
          <cell r="A50" t="str">
            <v>C-1.3 Õhne reoveepumpla rekonstrueerimine</v>
          </cell>
          <cell r="B50">
            <v>0</v>
          </cell>
          <cell r="C50">
            <v>0.53</v>
          </cell>
          <cell r="D50" t="str">
            <v>Tõrva</v>
          </cell>
          <cell r="E50">
            <v>0</v>
          </cell>
          <cell r="F50">
            <v>0</v>
          </cell>
          <cell r="G50">
            <v>15</v>
          </cell>
          <cell r="H50">
            <v>0</v>
          </cell>
          <cell r="I50">
            <v>1</v>
          </cell>
          <cell r="J50">
            <v>2025</v>
          </cell>
          <cell r="K50">
            <v>0</v>
          </cell>
          <cell r="L50">
            <v>0</v>
          </cell>
          <cell r="M50">
            <v>2010</v>
          </cell>
          <cell r="N50">
            <v>0</v>
          </cell>
          <cell r="O50">
            <v>2040</v>
          </cell>
          <cell r="Q50" t="b">
            <v>0</v>
          </cell>
          <cell r="S50" t="str">
            <v>152010</v>
          </cell>
          <cell r="T50" t="str">
            <v>152010FALSE</v>
          </cell>
          <cell r="U50">
            <v>2025</v>
          </cell>
        </row>
        <row r="51">
          <cell r="A51" t="str">
            <v>C-2.1 Kanalisatsioonitorustike rajamine Õhne jõe vasakul kaldal</v>
          </cell>
          <cell r="B51">
            <v>0</v>
          </cell>
          <cell r="C51">
            <v>0.53</v>
          </cell>
          <cell r="D51" t="str">
            <v>Tõrva</v>
          </cell>
          <cell r="E51">
            <v>0</v>
          </cell>
          <cell r="F51">
            <v>0</v>
          </cell>
          <cell r="G51">
            <v>15</v>
          </cell>
          <cell r="H51">
            <v>0</v>
          </cell>
          <cell r="I51">
            <v>1</v>
          </cell>
          <cell r="J51">
            <v>2025</v>
          </cell>
          <cell r="K51">
            <v>0</v>
          </cell>
          <cell r="L51">
            <v>0</v>
          </cell>
          <cell r="M51">
            <v>2010</v>
          </cell>
          <cell r="N51">
            <v>0</v>
          </cell>
          <cell r="O51">
            <v>2040</v>
          </cell>
          <cell r="Q51" t="b">
            <v>0</v>
          </cell>
          <cell r="S51" t="str">
            <v>152010</v>
          </cell>
          <cell r="T51" t="str">
            <v>152010FALSE</v>
          </cell>
          <cell r="U51">
            <v>2025</v>
          </cell>
        </row>
        <row r="52">
          <cell r="A52" t="str">
            <v>C-2.2 Kanalisatsioonitorustike rajamine Õhne jõe paremal kaldal</v>
          </cell>
          <cell r="B52">
            <v>0</v>
          </cell>
          <cell r="C52">
            <v>0.53</v>
          </cell>
          <cell r="D52" t="str">
            <v>Tõrva</v>
          </cell>
          <cell r="E52">
            <v>0</v>
          </cell>
          <cell r="F52">
            <v>0</v>
          </cell>
          <cell r="G52">
            <v>15</v>
          </cell>
          <cell r="H52">
            <v>0</v>
          </cell>
          <cell r="I52">
            <v>1</v>
          </cell>
          <cell r="J52">
            <v>2025</v>
          </cell>
          <cell r="K52">
            <v>0</v>
          </cell>
          <cell r="L52">
            <v>0</v>
          </cell>
          <cell r="M52">
            <v>2010</v>
          </cell>
          <cell r="N52">
            <v>0</v>
          </cell>
          <cell r="O52">
            <v>2040</v>
          </cell>
          <cell r="Q52" t="b">
            <v>0</v>
          </cell>
          <cell r="S52" t="str">
            <v>152010</v>
          </cell>
          <cell r="T52" t="str">
            <v>152010FALSE</v>
          </cell>
          <cell r="U52">
            <v>2025</v>
          </cell>
        </row>
        <row r="53">
          <cell r="A53" t="str">
            <v>C-2.3 Reoveepumplate rajamine Õhne jõe vasakul kaldal</v>
          </cell>
          <cell r="B53">
            <v>0</v>
          </cell>
          <cell r="C53">
            <v>0.53</v>
          </cell>
          <cell r="D53" t="str">
            <v>Tõrva</v>
          </cell>
          <cell r="E53">
            <v>0</v>
          </cell>
          <cell r="F53">
            <v>0</v>
          </cell>
          <cell r="G53">
            <v>15</v>
          </cell>
          <cell r="H53">
            <v>0</v>
          </cell>
          <cell r="I53">
            <v>1</v>
          </cell>
          <cell r="J53">
            <v>2025</v>
          </cell>
          <cell r="K53">
            <v>0</v>
          </cell>
          <cell r="L53">
            <v>0</v>
          </cell>
          <cell r="M53">
            <v>2010</v>
          </cell>
          <cell r="N53">
            <v>0</v>
          </cell>
          <cell r="O53">
            <v>2040</v>
          </cell>
          <cell r="Q53" t="b">
            <v>0</v>
          </cell>
          <cell r="S53" t="str">
            <v>152010</v>
          </cell>
          <cell r="T53" t="str">
            <v>152010FALSE</v>
          </cell>
          <cell r="U53">
            <v>2025</v>
          </cell>
        </row>
        <row r="54">
          <cell r="A54" t="str">
            <v>C-2.4 Reoveepumplate rajamine Õhne jõe paremal kaldal</v>
          </cell>
          <cell r="B54">
            <v>0</v>
          </cell>
          <cell r="C54">
            <v>0.53</v>
          </cell>
          <cell r="D54" t="str">
            <v>Tõrva</v>
          </cell>
          <cell r="E54">
            <v>0</v>
          </cell>
          <cell r="F54">
            <v>0</v>
          </cell>
          <cell r="G54">
            <v>15</v>
          </cell>
          <cell r="H54">
            <v>0</v>
          </cell>
          <cell r="I54">
            <v>1</v>
          </cell>
          <cell r="J54">
            <v>2025</v>
          </cell>
          <cell r="K54">
            <v>0</v>
          </cell>
          <cell r="L54">
            <v>0</v>
          </cell>
          <cell r="M54">
            <v>2010</v>
          </cell>
          <cell r="N54">
            <v>0</v>
          </cell>
          <cell r="O54">
            <v>2040</v>
          </cell>
          <cell r="Q54" t="b">
            <v>0</v>
          </cell>
          <cell r="S54" t="str">
            <v>152010</v>
          </cell>
          <cell r="T54" t="str">
            <v>152010FALSE</v>
          </cell>
          <cell r="U54">
            <v>2025</v>
          </cell>
        </row>
        <row r="55">
          <cell r="A55" t="str">
            <v>D-1 Olemasolevate biotiikide saneerimine</v>
          </cell>
          <cell r="B55">
            <v>0</v>
          </cell>
          <cell r="C55">
            <v>0.53</v>
          </cell>
          <cell r="D55" t="str">
            <v>Tõrva</v>
          </cell>
          <cell r="E55">
            <v>0</v>
          </cell>
          <cell r="F55">
            <v>0</v>
          </cell>
          <cell r="G55">
            <v>15</v>
          </cell>
          <cell r="H55">
            <v>0</v>
          </cell>
          <cell r="I55">
            <v>1</v>
          </cell>
          <cell r="J55">
            <v>2025</v>
          </cell>
          <cell r="K55">
            <v>0</v>
          </cell>
          <cell r="L55">
            <v>0</v>
          </cell>
          <cell r="M55">
            <v>2010</v>
          </cell>
          <cell r="N55">
            <v>0</v>
          </cell>
          <cell r="O55">
            <v>2040</v>
          </cell>
          <cell r="Q55" t="b">
            <v>0</v>
          </cell>
          <cell r="S55" t="str">
            <v>152010</v>
          </cell>
          <cell r="T55" t="str">
            <v>152010FALSE</v>
          </cell>
          <cell r="U55">
            <v>2025</v>
          </cell>
        </row>
        <row r="56">
          <cell r="A56" t="str">
            <v>D-2 Tõrva linna reoveepuhasti ehitus</v>
          </cell>
          <cell r="B56">
            <v>0</v>
          </cell>
          <cell r="C56">
            <v>0.53</v>
          </cell>
          <cell r="D56" t="str">
            <v>Tõrva</v>
          </cell>
          <cell r="E56">
            <v>0</v>
          </cell>
          <cell r="F56">
            <v>0</v>
          </cell>
          <cell r="G56">
            <v>15</v>
          </cell>
          <cell r="H56">
            <v>0</v>
          </cell>
          <cell r="I56">
            <v>1</v>
          </cell>
          <cell r="J56">
            <v>2025</v>
          </cell>
          <cell r="K56">
            <v>0</v>
          </cell>
          <cell r="L56">
            <v>0</v>
          </cell>
          <cell r="M56">
            <v>2010</v>
          </cell>
          <cell r="N56">
            <v>0</v>
          </cell>
          <cell r="O56">
            <v>2040</v>
          </cell>
          <cell r="Q56" t="b">
            <v>0</v>
          </cell>
          <cell r="S56" t="str">
            <v>152010</v>
          </cell>
          <cell r="T56" t="str">
            <v>152010FALSE</v>
          </cell>
          <cell r="U56">
            <v>2025</v>
          </cell>
        </row>
        <row r="57">
          <cell r="A57" t="str">
            <v>B-1.1 Veevõrgu rekonstrueerimine Kaarlimäe ja Vanamõisa piirkonnas</v>
          </cell>
          <cell r="B57">
            <v>0</v>
          </cell>
          <cell r="C57">
            <v>0.53</v>
          </cell>
          <cell r="D57" t="str">
            <v>Tõrva</v>
          </cell>
          <cell r="E57">
            <v>0</v>
          </cell>
          <cell r="F57">
            <v>0</v>
          </cell>
          <cell r="G57">
            <v>15</v>
          </cell>
          <cell r="H57">
            <v>0</v>
          </cell>
          <cell r="I57">
            <v>1</v>
          </cell>
          <cell r="J57">
            <v>2025</v>
          </cell>
          <cell r="K57">
            <v>0</v>
          </cell>
          <cell r="L57">
            <v>0</v>
          </cell>
          <cell r="M57">
            <v>2010</v>
          </cell>
          <cell r="N57">
            <v>0</v>
          </cell>
          <cell r="O57">
            <v>2040</v>
          </cell>
          <cell r="Q57" t="b">
            <v>0</v>
          </cell>
          <cell r="S57" t="str">
            <v>152010</v>
          </cell>
          <cell r="T57" t="str">
            <v>152010FALSE</v>
          </cell>
          <cell r="U57">
            <v>2025</v>
          </cell>
        </row>
        <row r="58">
          <cell r="A58" t="str">
            <v>C-1.1 Kanalisatsioonitorustike rekonstrueerimine Vanamõisa valgalas</v>
          </cell>
          <cell r="B58">
            <v>0</v>
          </cell>
          <cell r="C58">
            <v>0.53</v>
          </cell>
          <cell r="D58" t="str">
            <v>Tõrva</v>
          </cell>
          <cell r="E58">
            <v>0</v>
          </cell>
          <cell r="F58">
            <v>0</v>
          </cell>
          <cell r="G58">
            <v>15</v>
          </cell>
          <cell r="H58">
            <v>0</v>
          </cell>
          <cell r="I58">
            <v>1</v>
          </cell>
          <cell r="J58">
            <v>2025</v>
          </cell>
          <cell r="K58">
            <v>0</v>
          </cell>
          <cell r="L58">
            <v>0</v>
          </cell>
          <cell r="M58">
            <v>2010</v>
          </cell>
          <cell r="N58">
            <v>0</v>
          </cell>
          <cell r="O58">
            <v>2040</v>
          </cell>
          <cell r="Q58" t="b">
            <v>0</v>
          </cell>
          <cell r="S58" t="str">
            <v>152010</v>
          </cell>
          <cell r="T58" t="str">
            <v>152010FALSE</v>
          </cell>
          <cell r="U58">
            <v>2025</v>
          </cell>
        </row>
        <row r="59">
          <cell r="A59" t="str">
            <v>A-1. Kaarlimäe II-astme pumpla ehitamine</v>
          </cell>
          <cell r="B59">
            <v>0</v>
          </cell>
          <cell r="C59">
            <v>0.47</v>
          </cell>
          <cell r="D59" t="str">
            <v>Tõrva</v>
          </cell>
          <cell r="E59">
            <v>0</v>
          </cell>
          <cell r="F59">
            <v>0</v>
          </cell>
          <cell r="G59">
            <v>0</v>
          </cell>
          <cell r="H59" t="e">
            <v>#DIV/0!</v>
          </cell>
          <cell r="I59">
            <v>-28</v>
          </cell>
          <cell r="J59">
            <v>2011</v>
          </cell>
          <cell r="K59" t="e">
            <v>#DIV/0!</v>
          </cell>
          <cell r="L59" t="e">
            <v>#DIV/0!</v>
          </cell>
          <cell r="M59">
            <v>2011</v>
          </cell>
          <cell r="N59" t="e">
            <v>#DIV/0!</v>
          </cell>
          <cell r="O59">
            <v>2011</v>
          </cell>
          <cell r="Q59" t="b">
            <v>0</v>
          </cell>
          <cell r="S59" t="str">
            <v>02011</v>
          </cell>
          <cell r="T59" t="str">
            <v>02011FALSE</v>
          </cell>
          <cell r="U59">
            <v>2011</v>
          </cell>
        </row>
        <row r="60">
          <cell r="A60" t="str">
            <v>B-2.1 Veevõrgu rajamine Õhne jõe vasakul kaldal</v>
          </cell>
          <cell r="B60">
            <v>0</v>
          </cell>
          <cell r="C60">
            <v>0.47</v>
          </cell>
          <cell r="D60" t="str">
            <v>Tõrva</v>
          </cell>
          <cell r="E60">
            <v>0</v>
          </cell>
          <cell r="F60">
            <v>0</v>
          </cell>
          <cell r="G60">
            <v>40</v>
          </cell>
          <cell r="H60">
            <v>0</v>
          </cell>
          <cell r="I60">
            <v>12</v>
          </cell>
          <cell r="J60">
            <v>2011</v>
          </cell>
          <cell r="K60">
            <v>0</v>
          </cell>
          <cell r="L60">
            <v>0</v>
          </cell>
          <cell r="M60">
            <v>2011</v>
          </cell>
          <cell r="N60">
            <v>0</v>
          </cell>
          <cell r="O60">
            <v>2051</v>
          </cell>
          <cell r="Q60" t="b">
            <v>0</v>
          </cell>
          <cell r="S60" t="str">
            <v>402011</v>
          </cell>
          <cell r="T60" t="str">
            <v>402011FALSE</v>
          </cell>
          <cell r="U60">
            <v>2051</v>
          </cell>
        </row>
        <row r="61">
          <cell r="A61" t="str">
            <v>B-2.2 Veevõrgu rajamine Õhne jõe paremal kaldal</v>
          </cell>
          <cell r="B61">
            <v>0</v>
          </cell>
          <cell r="C61">
            <v>0.47</v>
          </cell>
          <cell r="D61" t="str">
            <v>Tõrva</v>
          </cell>
          <cell r="E61">
            <v>0</v>
          </cell>
          <cell r="F61">
            <v>0</v>
          </cell>
          <cell r="G61">
            <v>40</v>
          </cell>
          <cell r="H61">
            <v>0</v>
          </cell>
          <cell r="I61">
            <v>12</v>
          </cell>
          <cell r="J61">
            <v>2011</v>
          </cell>
          <cell r="K61">
            <v>0</v>
          </cell>
          <cell r="L61">
            <v>0</v>
          </cell>
          <cell r="M61">
            <v>2011</v>
          </cell>
          <cell r="N61">
            <v>0</v>
          </cell>
          <cell r="O61">
            <v>2051</v>
          </cell>
          <cell r="Q61" t="b">
            <v>0</v>
          </cell>
          <cell r="S61" t="str">
            <v>402011</v>
          </cell>
          <cell r="T61" t="str">
            <v>402011FALSE</v>
          </cell>
          <cell r="U61">
            <v>2051</v>
          </cell>
        </row>
        <row r="62">
          <cell r="A62" t="str">
            <v>C-1.3 Riiska reoveepumpla rekonstrueerimine</v>
          </cell>
          <cell r="B62">
            <v>0</v>
          </cell>
          <cell r="C62">
            <v>0.47</v>
          </cell>
          <cell r="D62" t="str">
            <v>Tõrva</v>
          </cell>
          <cell r="E62">
            <v>0</v>
          </cell>
          <cell r="F62">
            <v>0</v>
          </cell>
          <cell r="G62">
            <v>40</v>
          </cell>
          <cell r="H62">
            <v>0</v>
          </cell>
          <cell r="I62">
            <v>12</v>
          </cell>
          <cell r="J62">
            <v>2011</v>
          </cell>
          <cell r="K62">
            <v>0</v>
          </cell>
          <cell r="L62">
            <v>0</v>
          </cell>
          <cell r="M62">
            <v>2011</v>
          </cell>
          <cell r="N62">
            <v>0</v>
          </cell>
          <cell r="O62">
            <v>2051</v>
          </cell>
          <cell r="Q62" t="b">
            <v>0</v>
          </cell>
          <cell r="S62" t="str">
            <v>402011</v>
          </cell>
          <cell r="T62" t="str">
            <v>402011FALSE</v>
          </cell>
          <cell r="U62">
            <v>2051</v>
          </cell>
        </row>
        <row r="63">
          <cell r="A63" t="str">
            <v>C-1.3 Õhne reoveepumpla rekonstrueerimine</v>
          </cell>
          <cell r="B63">
            <v>0</v>
          </cell>
          <cell r="C63">
            <v>0.47</v>
          </cell>
          <cell r="D63" t="str">
            <v>Tõrva</v>
          </cell>
          <cell r="E63">
            <v>0</v>
          </cell>
          <cell r="F63">
            <v>0</v>
          </cell>
          <cell r="G63">
            <v>40</v>
          </cell>
          <cell r="H63">
            <v>0</v>
          </cell>
          <cell r="I63">
            <v>12</v>
          </cell>
          <cell r="J63">
            <v>2011</v>
          </cell>
          <cell r="K63">
            <v>0</v>
          </cell>
          <cell r="L63">
            <v>0</v>
          </cell>
          <cell r="M63">
            <v>2011</v>
          </cell>
          <cell r="N63">
            <v>0</v>
          </cell>
          <cell r="O63">
            <v>2051</v>
          </cell>
          <cell r="Q63" t="b">
            <v>0</v>
          </cell>
          <cell r="S63" t="str">
            <v>402011</v>
          </cell>
          <cell r="T63" t="str">
            <v>402011FALSE</v>
          </cell>
          <cell r="U63">
            <v>2051</v>
          </cell>
        </row>
        <row r="64">
          <cell r="A64" t="str">
            <v>C-2.1 Kanalisatsioonitorustike rajamine Õhne jõe vasakul kaldal</v>
          </cell>
          <cell r="B64">
            <v>0</v>
          </cell>
          <cell r="C64">
            <v>0.47</v>
          </cell>
          <cell r="D64" t="str">
            <v>Tõrva</v>
          </cell>
          <cell r="E64">
            <v>0</v>
          </cell>
          <cell r="F64">
            <v>0</v>
          </cell>
          <cell r="G64">
            <v>40</v>
          </cell>
          <cell r="H64">
            <v>0</v>
          </cell>
          <cell r="I64">
            <v>12</v>
          </cell>
          <cell r="J64">
            <v>2011</v>
          </cell>
          <cell r="K64">
            <v>0</v>
          </cell>
          <cell r="L64">
            <v>0</v>
          </cell>
          <cell r="M64">
            <v>2011</v>
          </cell>
          <cell r="N64">
            <v>0</v>
          </cell>
          <cell r="O64">
            <v>2051</v>
          </cell>
          <cell r="Q64" t="b">
            <v>0</v>
          </cell>
          <cell r="S64" t="str">
            <v>402011</v>
          </cell>
          <cell r="T64" t="str">
            <v>402011FALSE</v>
          </cell>
          <cell r="U64">
            <v>2051</v>
          </cell>
        </row>
        <row r="65">
          <cell r="A65" t="str">
            <v>C-2.2 Kanalisatsioonitorustike rajamine Õhne jõe paremal kaldal</v>
          </cell>
          <cell r="B65">
            <v>0</v>
          </cell>
          <cell r="C65">
            <v>0.47</v>
          </cell>
          <cell r="D65" t="str">
            <v>Tõrva</v>
          </cell>
          <cell r="E65">
            <v>0</v>
          </cell>
          <cell r="F65">
            <v>0</v>
          </cell>
          <cell r="G65">
            <v>40</v>
          </cell>
          <cell r="H65">
            <v>0</v>
          </cell>
          <cell r="I65">
            <v>12</v>
          </cell>
          <cell r="J65">
            <v>2011</v>
          </cell>
          <cell r="K65">
            <v>0</v>
          </cell>
          <cell r="L65">
            <v>0</v>
          </cell>
          <cell r="M65">
            <v>2011</v>
          </cell>
          <cell r="N65">
            <v>0</v>
          </cell>
          <cell r="O65">
            <v>2051</v>
          </cell>
          <cell r="Q65" t="b">
            <v>0</v>
          </cell>
          <cell r="S65" t="str">
            <v>402011</v>
          </cell>
          <cell r="T65" t="str">
            <v>402011FALSE</v>
          </cell>
          <cell r="U65">
            <v>2051</v>
          </cell>
        </row>
        <row r="66">
          <cell r="A66" t="str">
            <v>C-2.3 Reoveepumplate rajamine Õhne jõe vasakul kaldal</v>
          </cell>
          <cell r="B66">
            <v>0</v>
          </cell>
          <cell r="C66">
            <v>0.47</v>
          </cell>
          <cell r="D66" t="str">
            <v>Tõrva</v>
          </cell>
          <cell r="E66">
            <v>0</v>
          </cell>
          <cell r="F66">
            <v>0</v>
          </cell>
          <cell r="G66">
            <v>40</v>
          </cell>
          <cell r="H66">
            <v>0</v>
          </cell>
          <cell r="I66">
            <v>12</v>
          </cell>
          <cell r="J66">
            <v>2011</v>
          </cell>
          <cell r="K66">
            <v>0</v>
          </cell>
          <cell r="L66">
            <v>0</v>
          </cell>
          <cell r="M66">
            <v>2011</v>
          </cell>
          <cell r="N66">
            <v>0</v>
          </cell>
          <cell r="O66">
            <v>2051</v>
          </cell>
          <cell r="Q66" t="b">
            <v>0</v>
          </cell>
          <cell r="S66" t="str">
            <v>402011</v>
          </cell>
          <cell r="T66" t="str">
            <v>402011FALSE</v>
          </cell>
          <cell r="U66">
            <v>2051</v>
          </cell>
        </row>
        <row r="67">
          <cell r="A67" t="str">
            <v>C-2.4 Reoveepumplate rajamine Õhne jõe paremal kaldal</v>
          </cell>
          <cell r="B67">
            <v>0</v>
          </cell>
          <cell r="C67">
            <v>0.47</v>
          </cell>
          <cell r="D67" t="str">
            <v>Tõrva</v>
          </cell>
          <cell r="E67">
            <v>0</v>
          </cell>
          <cell r="F67">
            <v>0</v>
          </cell>
          <cell r="G67">
            <v>40</v>
          </cell>
          <cell r="H67">
            <v>0</v>
          </cell>
          <cell r="I67">
            <v>12</v>
          </cell>
          <cell r="J67">
            <v>2011</v>
          </cell>
          <cell r="K67">
            <v>0</v>
          </cell>
          <cell r="L67">
            <v>0</v>
          </cell>
          <cell r="M67">
            <v>2011</v>
          </cell>
          <cell r="N67">
            <v>0</v>
          </cell>
          <cell r="O67">
            <v>2051</v>
          </cell>
          <cell r="Q67" t="b">
            <v>0</v>
          </cell>
          <cell r="S67" t="str">
            <v>402011</v>
          </cell>
          <cell r="T67" t="str">
            <v>402011FALSE</v>
          </cell>
          <cell r="U67">
            <v>2051</v>
          </cell>
        </row>
        <row r="68">
          <cell r="A68" t="str">
            <v>D-1 Olemasolevate biotiikide saneerimine</v>
          </cell>
          <cell r="B68">
            <v>0</v>
          </cell>
          <cell r="C68">
            <v>0.47</v>
          </cell>
          <cell r="D68" t="str">
            <v>Tõrva</v>
          </cell>
          <cell r="E68">
            <v>0</v>
          </cell>
          <cell r="F68">
            <v>0</v>
          </cell>
          <cell r="G68">
            <v>40</v>
          </cell>
          <cell r="H68">
            <v>0</v>
          </cell>
          <cell r="I68">
            <v>12</v>
          </cell>
          <cell r="J68">
            <v>2011</v>
          </cell>
          <cell r="K68">
            <v>0</v>
          </cell>
          <cell r="L68">
            <v>0</v>
          </cell>
          <cell r="M68">
            <v>2011</v>
          </cell>
          <cell r="N68">
            <v>0</v>
          </cell>
          <cell r="O68">
            <v>2051</v>
          </cell>
          <cell r="Q68" t="b">
            <v>0</v>
          </cell>
          <cell r="S68" t="str">
            <v>402011</v>
          </cell>
          <cell r="T68" t="str">
            <v>402011FALSE</v>
          </cell>
          <cell r="U68">
            <v>2051</v>
          </cell>
        </row>
        <row r="69">
          <cell r="A69" t="str">
            <v>D-2 Tõrva linna reoveepuhasti ehitus</v>
          </cell>
          <cell r="B69">
            <v>0</v>
          </cell>
          <cell r="C69">
            <v>0.47</v>
          </cell>
          <cell r="D69" t="str">
            <v>Tõrva</v>
          </cell>
          <cell r="E69">
            <v>0</v>
          </cell>
          <cell r="F69">
            <v>0</v>
          </cell>
          <cell r="G69">
            <v>40</v>
          </cell>
          <cell r="H69">
            <v>0</v>
          </cell>
          <cell r="I69">
            <v>12</v>
          </cell>
          <cell r="J69">
            <v>2011</v>
          </cell>
          <cell r="K69">
            <v>0</v>
          </cell>
          <cell r="L69">
            <v>0</v>
          </cell>
          <cell r="M69">
            <v>2011</v>
          </cell>
          <cell r="N69">
            <v>0</v>
          </cell>
          <cell r="O69">
            <v>2051</v>
          </cell>
          <cell r="Q69" t="b">
            <v>0</v>
          </cell>
          <cell r="S69" t="str">
            <v>402011</v>
          </cell>
          <cell r="T69" t="str">
            <v>402011FALSE</v>
          </cell>
          <cell r="U69">
            <v>2051</v>
          </cell>
        </row>
        <row r="70">
          <cell r="A70" t="str">
            <v>B-1.1 Veevõrgu rekonstrueerimine Kaarlimäe ja Vanamõisa piirkonnas</v>
          </cell>
          <cell r="B70">
            <v>0</v>
          </cell>
          <cell r="C70">
            <v>0.47</v>
          </cell>
          <cell r="D70" t="str">
            <v>Tõrva</v>
          </cell>
          <cell r="E70">
            <v>0</v>
          </cell>
          <cell r="F70">
            <v>0</v>
          </cell>
          <cell r="G70">
            <v>40</v>
          </cell>
          <cell r="H70">
            <v>0</v>
          </cell>
          <cell r="I70">
            <v>12</v>
          </cell>
          <cell r="J70">
            <v>2011</v>
          </cell>
          <cell r="K70">
            <v>0</v>
          </cell>
          <cell r="L70">
            <v>0</v>
          </cell>
          <cell r="M70">
            <v>2011</v>
          </cell>
          <cell r="N70">
            <v>0</v>
          </cell>
          <cell r="O70">
            <v>2051</v>
          </cell>
          <cell r="Q70" t="b">
            <v>0</v>
          </cell>
          <cell r="S70" t="str">
            <v>402011</v>
          </cell>
          <cell r="T70" t="str">
            <v>402011FALSE</v>
          </cell>
          <cell r="U70">
            <v>2051</v>
          </cell>
        </row>
        <row r="71">
          <cell r="A71" t="str">
            <v>C-1.1 Kanalisatsioonitorustike rekonstrueerimine Vanamõisa valgalas</v>
          </cell>
          <cell r="B71">
            <v>0</v>
          </cell>
          <cell r="C71">
            <v>0.47</v>
          </cell>
          <cell r="D71" t="str">
            <v>Tõrva</v>
          </cell>
          <cell r="E71">
            <v>0</v>
          </cell>
          <cell r="F71">
            <v>0</v>
          </cell>
          <cell r="G71">
            <v>40</v>
          </cell>
          <cell r="H71">
            <v>0</v>
          </cell>
          <cell r="I71">
            <v>12</v>
          </cell>
          <cell r="J71">
            <v>2011</v>
          </cell>
          <cell r="K71">
            <v>0</v>
          </cell>
          <cell r="L71">
            <v>0</v>
          </cell>
          <cell r="M71">
            <v>2011</v>
          </cell>
          <cell r="N71">
            <v>0</v>
          </cell>
          <cell r="O71">
            <v>2051</v>
          </cell>
          <cell r="Q71" t="b">
            <v>0</v>
          </cell>
          <cell r="S71" t="str">
            <v>402011</v>
          </cell>
          <cell r="T71" t="str">
            <v>402011FALSE</v>
          </cell>
          <cell r="U71">
            <v>2051</v>
          </cell>
        </row>
        <row r="72">
          <cell r="A72" t="str">
            <v>A-1. Kaarlimäe II-astme pumpla ehitamine</v>
          </cell>
          <cell r="B72">
            <v>0</v>
          </cell>
          <cell r="C72">
            <v>0.47</v>
          </cell>
          <cell r="D72" t="str">
            <v>Tõrva</v>
          </cell>
          <cell r="E72">
            <v>0</v>
          </cell>
          <cell r="F72">
            <v>0</v>
          </cell>
          <cell r="G72">
            <v>15</v>
          </cell>
          <cell r="H72">
            <v>0</v>
          </cell>
          <cell r="I72">
            <v>2</v>
          </cell>
          <cell r="J72">
            <v>2026</v>
          </cell>
          <cell r="K72">
            <v>0</v>
          </cell>
          <cell r="L72">
            <v>0</v>
          </cell>
          <cell r="M72">
            <v>2011</v>
          </cell>
          <cell r="N72">
            <v>0</v>
          </cell>
          <cell r="O72">
            <v>2041</v>
          </cell>
          <cell r="Q72" t="b">
            <v>0</v>
          </cell>
          <cell r="S72" t="str">
            <v>152011</v>
          </cell>
          <cell r="T72" t="str">
            <v>152011FALSE</v>
          </cell>
          <cell r="U72">
            <v>2026</v>
          </cell>
        </row>
        <row r="73">
          <cell r="A73" t="str">
            <v>B-2.1 Veevõrgu rajamine Õhne jõe vasakul kaldal</v>
          </cell>
          <cell r="B73">
            <v>0</v>
          </cell>
          <cell r="C73">
            <v>0.47</v>
          </cell>
          <cell r="D73" t="str">
            <v>Tõrva</v>
          </cell>
          <cell r="E73">
            <v>0</v>
          </cell>
          <cell r="F73">
            <v>0</v>
          </cell>
          <cell r="G73">
            <v>15</v>
          </cell>
          <cell r="H73">
            <v>0</v>
          </cell>
          <cell r="I73">
            <v>2</v>
          </cell>
          <cell r="J73">
            <v>2026</v>
          </cell>
          <cell r="K73">
            <v>0</v>
          </cell>
          <cell r="L73">
            <v>0</v>
          </cell>
          <cell r="M73">
            <v>2011</v>
          </cell>
          <cell r="N73">
            <v>0</v>
          </cell>
          <cell r="O73">
            <v>2041</v>
          </cell>
          <cell r="Q73" t="b">
            <v>0</v>
          </cell>
          <cell r="S73" t="str">
            <v>152011</v>
          </cell>
          <cell r="T73" t="str">
            <v>152011FALSE</v>
          </cell>
          <cell r="U73">
            <v>2026</v>
          </cell>
        </row>
        <row r="74">
          <cell r="A74" t="str">
            <v>B-2.2 Veevõrgu rajamine Õhne jõe paremal kaldal</v>
          </cell>
          <cell r="B74">
            <v>0</v>
          </cell>
          <cell r="C74">
            <v>0.47</v>
          </cell>
          <cell r="D74" t="str">
            <v>Tõrva</v>
          </cell>
          <cell r="E74">
            <v>0</v>
          </cell>
          <cell r="F74">
            <v>0</v>
          </cell>
          <cell r="G74">
            <v>15</v>
          </cell>
          <cell r="H74">
            <v>0</v>
          </cell>
          <cell r="I74">
            <v>2</v>
          </cell>
          <cell r="J74">
            <v>2026</v>
          </cell>
          <cell r="K74">
            <v>0</v>
          </cell>
          <cell r="L74">
            <v>0</v>
          </cell>
          <cell r="M74">
            <v>2011</v>
          </cell>
          <cell r="N74">
            <v>0</v>
          </cell>
          <cell r="O74">
            <v>2041</v>
          </cell>
          <cell r="Q74" t="b">
            <v>0</v>
          </cell>
          <cell r="S74" t="str">
            <v>152011</v>
          </cell>
          <cell r="T74" t="str">
            <v>152011FALSE</v>
          </cell>
          <cell r="U74">
            <v>2026</v>
          </cell>
        </row>
        <row r="75">
          <cell r="A75" t="str">
            <v>C-1.3 Riiska reoveepumpla rekonstrueerimine</v>
          </cell>
          <cell r="B75">
            <v>0</v>
          </cell>
          <cell r="C75">
            <v>0.47</v>
          </cell>
          <cell r="D75" t="str">
            <v>Tõrva</v>
          </cell>
          <cell r="E75">
            <v>0</v>
          </cell>
          <cell r="F75">
            <v>0</v>
          </cell>
          <cell r="G75">
            <v>15</v>
          </cell>
          <cell r="H75">
            <v>0</v>
          </cell>
          <cell r="I75">
            <v>2</v>
          </cell>
          <cell r="J75">
            <v>2026</v>
          </cell>
          <cell r="K75">
            <v>0</v>
          </cell>
          <cell r="L75">
            <v>0</v>
          </cell>
          <cell r="M75">
            <v>2011</v>
          </cell>
          <cell r="N75">
            <v>0</v>
          </cell>
          <cell r="O75">
            <v>2041</v>
          </cell>
          <cell r="Q75" t="b">
            <v>0</v>
          </cell>
          <cell r="S75" t="str">
            <v>152011</v>
          </cell>
          <cell r="T75" t="str">
            <v>152011FALSE</v>
          </cell>
          <cell r="U75">
            <v>2026</v>
          </cell>
        </row>
        <row r="76">
          <cell r="A76" t="str">
            <v>C-1.3 Õhne reoveepumpla rekonstrueerimine</v>
          </cell>
          <cell r="B76">
            <v>0</v>
          </cell>
          <cell r="C76">
            <v>0.47</v>
          </cell>
          <cell r="D76" t="str">
            <v>Tõrva</v>
          </cell>
          <cell r="E76">
            <v>0</v>
          </cell>
          <cell r="F76">
            <v>0</v>
          </cell>
          <cell r="G76">
            <v>15</v>
          </cell>
          <cell r="H76">
            <v>0</v>
          </cell>
          <cell r="I76">
            <v>2</v>
          </cell>
          <cell r="J76">
            <v>2026</v>
          </cell>
          <cell r="K76">
            <v>0</v>
          </cell>
          <cell r="L76">
            <v>0</v>
          </cell>
          <cell r="M76">
            <v>2011</v>
          </cell>
          <cell r="N76">
            <v>0</v>
          </cell>
          <cell r="O76">
            <v>2041</v>
          </cell>
          <cell r="Q76" t="b">
            <v>0</v>
          </cell>
          <cell r="S76" t="str">
            <v>152011</v>
          </cell>
          <cell r="T76" t="str">
            <v>152011FALSE</v>
          </cell>
          <cell r="U76">
            <v>2026</v>
          </cell>
        </row>
        <row r="77">
          <cell r="A77" t="str">
            <v>C-2.1 Kanalisatsioonitorustike rajamine Õhne jõe vasakul kaldal</v>
          </cell>
          <cell r="B77">
            <v>0</v>
          </cell>
          <cell r="C77">
            <v>0.47</v>
          </cell>
          <cell r="D77" t="str">
            <v>Tõrva</v>
          </cell>
          <cell r="E77">
            <v>0</v>
          </cell>
          <cell r="F77">
            <v>0</v>
          </cell>
          <cell r="G77">
            <v>15</v>
          </cell>
          <cell r="H77">
            <v>0</v>
          </cell>
          <cell r="I77">
            <v>2</v>
          </cell>
          <cell r="J77">
            <v>2026</v>
          </cell>
          <cell r="K77">
            <v>0</v>
          </cell>
          <cell r="L77">
            <v>0</v>
          </cell>
          <cell r="M77">
            <v>2011</v>
          </cell>
          <cell r="N77">
            <v>0</v>
          </cell>
          <cell r="O77">
            <v>2041</v>
          </cell>
          <cell r="Q77" t="b">
            <v>0</v>
          </cell>
          <cell r="S77" t="str">
            <v>152011</v>
          </cell>
          <cell r="T77" t="str">
            <v>152011FALSE</v>
          </cell>
          <cell r="U77">
            <v>2026</v>
          </cell>
        </row>
        <row r="78">
          <cell r="A78" t="str">
            <v>C-2.2 Kanalisatsioonitorustike rajamine Õhne jõe paremal kaldal</v>
          </cell>
          <cell r="B78">
            <v>0</v>
          </cell>
          <cell r="C78">
            <v>0.47</v>
          </cell>
          <cell r="D78" t="str">
            <v>Tõrva</v>
          </cell>
          <cell r="E78">
            <v>0</v>
          </cell>
          <cell r="F78">
            <v>0</v>
          </cell>
          <cell r="G78">
            <v>15</v>
          </cell>
          <cell r="H78">
            <v>0</v>
          </cell>
          <cell r="I78">
            <v>2</v>
          </cell>
          <cell r="J78">
            <v>2026</v>
          </cell>
          <cell r="K78">
            <v>0</v>
          </cell>
          <cell r="L78">
            <v>0</v>
          </cell>
          <cell r="M78">
            <v>2011</v>
          </cell>
          <cell r="N78">
            <v>0</v>
          </cell>
          <cell r="O78">
            <v>2041</v>
          </cell>
          <cell r="Q78" t="b">
            <v>0</v>
          </cell>
          <cell r="S78" t="str">
            <v>152011</v>
          </cell>
          <cell r="T78" t="str">
            <v>152011FALSE</v>
          </cell>
          <cell r="U78">
            <v>2026</v>
          </cell>
        </row>
        <row r="79">
          <cell r="A79" t="str">
            <v>C-2.3 Reoveepumplate rajamine Õhne jõe vasakul kaldal</v>
          </cell>
          <cell r="B79">
            <v>0</v>
          </cell>
          <cell r="C79">
            <v>0.47</v>
          </cell>
          <cell r="D79" t="str">
            <v>Tõrva</v>
          </cell>
          <cell r="E79">
            <v>0</v>
          </cell>
          <cell r="F79">
            <v>0</v>
          </cell>
          <cell r="G79">
            <v>15</v>
          </cell>
          <cell r="H79">
            <v>0</v>
          </cell>
          <cell r="I79">
            <v>2</v>
          </cell>
          <cell r="J79">
            <v>2026</v>
          </cell>
          <cell r="K79">
            <v>0</v>
          </cell>
          <cell r="L79">
            <v>0</v>
          </cell>
          <cell r="M79">
            <v>2011</v>
          </cell>
          <cell r="N79">
            <v>0</v>
          </cell>
          <cell r="O79">
            <v>2041</v>
          </cell>
          <cell r="Q79" t="b">
            <v>0</v>
          </cell>
          <cell r="S79" t="str">
            <v>152011</v>
          </cell>
          <cell r="T79" t="str">
            <v>152011FALSE</v>
          </cell>
          <cell r="U79">
            <v>2026</v>
          </cell>
        </row>
        <row r="80">
          <cell r="A80" t="str">
            <v>C-2.4 Reoveepumplate rajamine Õhne jõe paremal kaldal</v>
          </cell>
          <cell r="B80">
            <v>0</v>
          </cell>
          <cell r="C80">
            <v>0.47</v>
          </cell>
          <cell r="D80" t="str">
            <v>Tõrva</v>
          </cell>
          <cell r="E80">
            <v>0</v>
          </cell>
          <cell r="F80">
            <v>0</v>
          </cell>
          <cell r="G80">
            <v>15</v>
          </cell>
          <cell r="H80">
            <v>0</v>
          </cell>
          <cell r="I80">
            <v>2</v>
          </cell>
          <cell r="J80">
            <v>2026</v>
          </cell>
          <cell r="K80">
            <v>0</v>
          </cell>
          <cell r="L80">
            <v>0</v>
          </cell>
          <cell r="M80">
            <v>2011</v>
          </cell>
          <cell r="N80">
            <v>0</v>
          </cell>
          <cell r="O80">
            <v>2041</v>
          </cell>
          <cell r="Q80" t="b">
            <v>0</v>
          </cell>
          <cell r="S80" t="str">
            <v>152011</v>
          </cell>
          <cell r="T80" t="str">
            <v>152011FALSE</v>
          </cell>
          <cell r="U80">
            <v>2026</v>
          </cell>
        </row>
        <row r="81">
          <cell r="A81" t="str">
            <v>D-1 Olemasolevate biotiikide saneerimine</v>
          </cell>
          <cell r="B81">
            <v>0</v>
          </cell>
          <cell r="C81">
            <v>0.47</v>
          </cell>
          <cell r="D81" t="str">
            <v>Tõrva</v>
          </cell>
          <cell r="E81">
            <v>0</v>
          </cell>
          <cell r="F81">
            <v>0</v>
          </cell>
          <cell r="G81">
            <v>15</v>
          </cell>
          <cell r="H81">
            <v>0</v>
          </cell>
          <cell r="I81">
            <v>2</v>
          </cell>
          <cell r="J81">
            <v>2026</v>
          </cell>
          <cell r="K81">
            <v>0</v>
          </cell>
          <cell r="L81">
            <v>0</v>
          </cell>
          <cell r="M81">
            <v>2011</v>
          </cell>
          <cell r="N81">
            <v>0</v>
          </cell>
          <cell r="O81">
            <v>2041</v>
          </cell>
          <cell r="Q81" t="b">
            <v>0</v>
          </cell>
          <cell r="S81" t="str">
            <v>152011</v>
          </cell>
          <cell r="T81" t="str">
            <v>152011FALSE</v>
          </cell>
          <cell r="U81">
            <v>2026</v>
          </cell>
        </row>
        <row r="82">
          <cell r="A82" t="str">
            <v>D-2 Tõrva linna reoveepuhasti ehitus</v>
          </cell>
          <cell r="B82">
            <v>0</v>
          </cell>
          <cell r="C82">
            <v>0.47</v>
          </cell>
          <cell r="D82" t="str">
            <v>Tõrva</v>
          </cell>
          <cell r="E82">
            <v>0</v>
          </cell>
          <cell r="F82">
            <v>0</v>
          </cell>
          <cell r="G82">
            <v>15</v>
          </cell>
          <cell r="H82">
            <v>0</v>
          </cell>
          <cell r="I82">
            <v>2</v>
          </cell>
          <cell r="J82">
            <v>2026</v>
          </cell>
          <cell r="K82">
            <v>0</v>
          </cell>
          <cell r="L82">
            <v>0</v>
          </cell>
          <cell r="M82">
            <v>2011</v>
          </cell>
          <cell r="N82">
            <v>0</v>
          </cell>
          <cell r="O82">
            <v>2041</v>
          </cell>
          <cell r="Q82" t="b">
            <v>0</v>
          </cell>
          <cell r="S82" t="str">
            <v>152011</v>
          </cell>
          <cell r="T82" t="str">
            <v>152011FALSE</v>
          </cell>
          <cell r="U82">
            <v>2026</v>
          </cell>
        </row>
        <row r="83">
          <cell r="A83" t="str">
            <v>B-1.1 Veevõrgu rekonstrueerimine Kaarlimäe ja Vanamõisa piirkonnas</v>
          </cell>
          <cell r="B83">
            <v>0</v>
          </cell>
          <cell r="C83">
            <v>0.47</v>
          </cell>
          <cell r="D83" t="str">
            <v>Tõrva</v>
          </cell>
          <cell r="E83">
            <v>0</v>
          </cell>
          <cell r="F83">
            <v>0</v>
          </cell>
          <cell r="G83">
            <v>15</v>
          </cell>
          <cell r="H83">
            <v>0</v>
          </cell>
          <cell r="I83">
            <v>2</v>
          </cell>
          <cell r="J83">
            <v>2026</v>
          </cell>
          <cell r="K83">
            <v>0</v>
          </cell>
          <cell r="L83">
            <v>0</v>
          </cell>
          <cell r="M83">
            <v>2011</v>
          </cell>
          <cell r="N83">
            <v>0</v>
          </cell>
          <cell r="O83">
            <v>2041</v>
          </cell>
          <cell r="Q83" t="b">
            <v>0</v>
          </cell>
          <cell r="S83" t="str">
            <v>152011</v>
          </cell>
          <cell r="T83" t="str">
            <v>152011FALSE</v>
          </cell>
          <cell r="U83">
            <v>2026</v>
          </cell>
        </row>
        <row r="84">
          <cell r="A84" t="str">
            <v>C-1.1 Kanalisatsioonitorustike rekonstrueerimine Vanamõisa valgalas</v>
          </cell>
          <cell r="B84">
            <v>0</v>
          </cell>
          <cell r="C84">
            <v>0.47</v>
          </cell>
          <cell r="D84" t="str">
            <v>Tõrva</v>
          </cell>
          <cell r="E84">
            <v>0</v>
          </cell>
          <cell r="F84">
            <v>0</v>
          </cell>
          <cell r="G84">
            <v>15</v>
          </cell>
          <cell r="H84">
            <v>0</v>
          </cell>
          <cell r="I84">
            <v>2</v>
          </cell>
          <cell r="J84">
            <v>2026</v>
          </cell>
          <cell r="K84">
            <v>0</v>
          </cell>
          <cell r="L84">
            <v>0</v>
          </cell>
          <cell r="M84">
            <v>2011</v>
          </cell>
          <cell r="N84">
            <v>0</v>
          </cell>
          <cell r="O84">
            <v>2041</v>
          </cell>
          <cell r="Q84" t="b">
            <v>0</v>
          </cell>
          <cell r="S84" t="str">
            <v>152011</v>
          </cell>
          <cell r="T84" t="str">
            <v>152011FALSE</v>
          </cell>
          <cell r="U84">
            <v>2026</v>
          </cell>
        </row>
        <row r="85">
          <cell r="S85">
            <v>0</v>
          </cell>
          <cell r="T85">
            <v>0</v>
          </cell>
        </row>
        <row r="86">
          <cell r="A86" t="str">
            <v>A-1 Puurkaevpumplate rekonstrueerimine</v>
          </cell>
          <cell r="B86">
            <v>0</v>
          </cell>
          <cell r="C86">
            <v>0.501</v>
          </cell>
          <cell r="D86" t="str">
            <v>Valga</v>
          </cell>
          <cell r="E86">
            <v>0</v>
          </cell>
          <cell r="F86">
            <v>0</v>
          </cell>
          <cell r="G86">
            <v>40</v>
          </cell>
          <cell r="H86">
            <v>0</v>
          </cell>
          <cell r="I86">
            <v>11</v>
          </cell>
          <cell r="J86">
            <v>2010</v>
          </cell>
          <cell r="K86">
            <v>0</v>
          </cell>
          <cell r="L86">
            <v>0</v>
          </cell>
          <cell r="M86">
            <v>2010</v>
          </cell>
          <cell r="N86">
            <v>0</v>
          </cell>
          <cell r="O86">
            <v>2050</v>
          </cell>
          <cell r="P86">
            <v>1.016</v>
          </cell>
          <cell r="Q86" t="b">
            <v>0</v>
          </cell>
          <cell r="S86" t="str">
            <v>402010</v>
          </cell>
          <cell r="T86" t="str">
            <v>402010FALSE</v>
          </cell>
          <cell r="U86">
            <v>2050</v>
          </cell>
        </row>
        <row r="87">
          <cell r="A87" t="str">
            <v xml:space="preserve">B-1 Veevõrgu rekonstrueerimine </v>
          </cell>
          <cell r="B87">
            <v>30121875</v>
          </cell>
          <cell r="C87">
            <v>0.501</v>
          </cell>
          <cell r="D87" t="str">
            <v>Valga</v>
          </cell>
          <cell r="E87">
            <v>0</v>
          </cell>
          <cell r="F87">
            <v>0</v>
          </cell>
          <cell r="G87">
            <v>40</v>
          </cell>
          <cell r="H87">
            <v>0</v>
          </cell>
          <cell r="I87">
            <v>11</v>
          </cell>
          <cell r="J87">
            <v>2010</v>
          </cell>
          <cell r="K87">
            <v>0</v>
          </cell>
          <cell r="L87">
            <v>0</v>
          </cell>
          <cell r="M87">
            <v>2010</v>
          </cell>
          <cell r="N87">
            <v>0</v>
          </cell>
          <cell r="O87">
            <v>2050</v>
          </cell>
          <cell r="P87">
            <v>1.016</v>
          </cell>
          <cell r="Q87" t="b">
            <v>0</v>
          </cell>
          <cell r="S87" t="str">
            <v>402010</v>
          </cell>
          <cell r="T87" t="str">
            <v>402010FALSE</v>
          </cell>
          <cell r="U87">
            <v>2050</v>
          </cell>
        </row>
        <row r="88">
          <cell r="A88" t="str">
            <v xml:space="preserve">B-2 Veevõrgu rajamine </v>
          </cell>
          <cell r="B88">
            <v>35121250</v>
          </cell>
          <cell r="C88">
            <v>0.501</v>
          </cell>
          <cell r="D88" t="str">
            <v>Valga</v>
          </cell>
          <cell r="E88">
            <v>0</v>
          </cell>
          <cell r="F88">
            <v>0</v>
          </cell>
          <cell r="G88">
            <v>40</v>
          </cell>
          <cell r="H88">
            <v>0</v>
          </cell>
          <cell r="I88">
            <v>11</v>
          </cell>
          <cell r="J88">
            <v>2010</v>
          </cell>
          <cell r="K88">
            <v>0</v>
          </cell>
          <cell r="L88">
            <v>0</v>
          </cell>
          <cell r="M88">
            <v>2010</v>
          </cell>
          <cell r="N88">
            <v>0</v>
          </cell>
          <cell r="O88">
            <v>2050</v>
          </cell>
          <cell r="P88">
            <v>1.016</v>
          </cell>
          <cell r="Q88" t="b">
            <v>0</v>
          </cell>
          <cell r="S88" t="str">
            <v>402010</v>
          </cell>
          <cell r="T88" t="str">
            <v>402010FALSE</v>
          </cell>
          <cell r="U88">
            <v>2050</v>
          </cell>
        </row>
        <row r="89">
          <cell r="A89" t="str">
            <v>C-1 Kanalisatsioonivõrgu rekonstrueerimine</v>
          </cell>
          <cell r="B89">
            <v>26003750</v>
          </cell>
          <cell r="C89">
            <v>0.501</v>
          </cell>
          <cell r="D89" t="str">
            <v>Valga</v>
          </cell>
          <cell r="E89">
            <v>0</v>
          </cell>
          <cell r="F89">
            <v>0</v>
          </cell>
          <cell r="G89">
            <v>40</v>
          </cell>
          <cell r="H89">
            <v>0</v>
          </cell>
          <cell r="I89">
            <v>11</v>
          </cell>
          <cell r="J89">
            <v>2010</v>
          </cell>
          <cell r="K89">
            <v>0</v>
          </cell>
          <cell r="L89">
            <v>0</v>
          </cell>
          <cell r="M89">
            <v>2010</v>
          </cell>
          <cell r="N89">
            <v>0</v>
          </cell>
          <cell r="O89">
            <v>2050</v>
          </cell>
          <cell r="P89">
            <v>1.016</v>
          </cell>
          <cell r="Q89" t="b">
            <v>0</v>
          </cell>
          <cell r="S89" t="str">
            <v>402010</v>
          </cell>
          <cell r="T89" t="str">
            <v>402010FALSE</v>
          </cell>
          <cell r="U89">
            <v>2050</v>
          </cell>
        </row>
        <row r="90">
          <cell r="A90" t="str">
            <v>C-1 Kanalisatsioonivõrgu rekonstrueerimine, reoveepumpla</v>
          </cell>
          <cell r="B90">
            <v>0</v>
          </cell>
          <cell r="C90">
            <v>0.501</v>
          </cell>
          <cell r="D90" t="str">
            <v>Valga</v>
          </cell>
          <cell r="E90">
            <v>0</v>
          </cell>
          <cell r="F90">
            <v>0</v>
          </cell>
          <cell r="G90">
            <v>40</v>
          </cell>
          <cell r="H90">
            <v>0</v>
          </cell>
          <cell r="I90">
            <v>11</v>
          </cell>
          <cell r="J90">
            <v>2010</v>
          </cell>
          <cell r="K90">
            <v>0</v>
          </cell>
          <cell r="L90">
            <v>0</v>
          </cell>
          <cell r="M90">
            <v>2010</v>
          </cell>
          <cell r="N90">
            <v>0</v>
          </cell>
          <cell r="O90">
            <v>2050</v>
          </cell>
          <cell r="P90">
            <v>1.016</v>
          </cell>
          <cell r="Q90" t="b">
            <v>0</v>
          </cell>
          <cell r="S90" t="str">
            <v>402010</v>
          </cell>
          <cell r="T90" t="str">
            <v>402010FALSE</v>
          </cell>
          <cell r="U90">
            <v>2050</v>
          </cell>
        </row>
        <row r="91">
          <cell r="A91" t="str">
            <v>C-2 Kanalisatsioonivõrgu rajamine</v>
          </cell>
          <cell r="B91">
            <v>40100000</v>
          </cell>
          <cell r="C91">
            <v>0.501</v>
          </cell>
          <cell r="D91" t="str">
            <v>Valga</v>
          </cell>
          <cell r="E91">
            <v>0</v>
          </cell>
          <cell r="F91">
            <v>0</v>
          </cell>
          <cell r="G91">
            <v>40</v>
          </cell>
          <cell r="H91">
            <v>0</v>
          </cell>
          <cell r="I91">
            <v>11</v>
          </cell>
          <cell r="J91">
            <v>2010</v>
          </cell>
          <cell r="K91">
            <v>0</v>
          </cell>
          <cell r="L91">
            <v>0</v>
          </cell>
          <cell r="M91">
            <v>2010</v>
          </cell>
          <cell r="N91">
            <v>0</v>
          </cell>
          <cell r="O91">
            <v>2050</v>
          </cell>
          <cell r="P91">
            <v>1.016</v>
          </cell>
          <cell r="Q91" t="b">
            <v>0</v>
          </cell>
          <cell r="S91" t="str">
            <v>402010</v>
          </cell>
          <cell r="T91" t="str">
            <v>402010FALSE</v>
          </cell>
          <cell r="U91">
            <v>2050</v>
          </cell>
        </row>
        <row r="92">
          <cell r="A92" t="str">
            <v>C-2 Kanalisatsioonivõrgu rajamine, reoveepumpla</v>
          </cell>
          <cell r="B92">
            <v>0</v>
          </cell>
          <cell r="C92">
            <v>0.501</v>
          </cell>
          <cell r="D92" t="str">
            <v>Valga</v>
          </cell>
          <cell r="E92">
            <v>0</v>
          </cell>
          <cell r="F92">
            <v>0</v>
          </cell>
          <cell r="G92">
            <v>40</v>
          </cell>
          <cell r="H92">
            <v>0</v>
          </cell>
          <cell r="I92">
            <v>11</v>
          </cell>
          <cell r="J92">
            <v>2010</v>
          </cell>
          <cell r="K92">
            <v>0</v>
          </cell>
          <cell r="L92">
            <v>0</v>
          </cell>
          <cell r="M92">
            <v>2010</v>
          </cell>
          <cell r="N92">
            <v>0</v>
          </cell>
          <cell r="O92">
            <v>2050</v>
          </cell>
          <cell r="P92">
            <v>1.016</v>
          </cell>
          <cell r="Q92" t="b">
            <v>0</v>
          </cell>
          <cell r="S92" t="str">
            <v>402010</v>
          </cell>
          <cell r="T92" t="str">
            <v>402010FALSE</v>
          </cell>
          <cell r="U92">
            <v>2050</v>
          </cell>
        </row>
        <row r="93">
          <cell r="A93" t="str">
            <v>D-1 Reoveepuhasti rekonstrueerimine/ täiendamine</v>
          </cell>
          <cell r="B93">
            <v>4492500</v>
          </cell>
          <cell r="C93">
            <v>0.501</v>
          </cell>
          <cell r="D93" t="str">
            <v>Valga</v>
          </cell>
          <cell r="E93">
            <v>0</v>
          </cell>
          <cell r="F93">
            <v>0</v>
          </cell>
          <cell r="G93">
            <v>40</v>
          </cell>
          <cell r="H93">
            <v>0</v>
          </cell>
          <cell r="I93">
            <v>11</v>
          </cell>
          <cell r="J93">
            <v>2010</v>
          </cell>
          <cell r="K93">
            <v>0</v>
          </cell>
          <cell r="L93">
            <v>0</v>
          </cell>
          <cell r="M93">
            <v>2010</v>
          </cell>
          <cell r="N93">
            <v>0</v>
          </cell>
          <cell r="O93">
            <v>2050</v>
          </cell>
          <cell r="P93">
            <v>1.016</v>
          </cell>
          <cell r="Q93" t="b">
            <v>0</v>
          </cell>
          <cell r="S93" t="str">
            <v>402010</v>
          </cell>
          <cell r="T93" t="str">
            <v>402010FALSE</v>
          </cell>
          <cell r="U93">
            <v>2050</v>
          </cell>
        </row>
        <row r="94">
          <cell r="A94" t="str">
            <v>D-1 Reoveepuhasti rekonstrueerimine/ täiendamine, reoveepumpla</v>
          </cell>
          <cell r="B94">
            <v>0</v>
          </cell>
          <cell r="C94">
            <v>0.501</v>
          </cell>
          <cell r="D94" t="str">
            <v>Valga</v>
          </cell>
          <cell r="E94">
            <v>0</v>
          </cell>
          <cell r="F94">
            <v>0</v>
          </cell>
          <cell r="G94">
            <v>40</v>
          </cell>
          <cell r="H94">
            <v>0</v>
          </cell>
          <cell r="I94">
            <v>11</v>
          </cell>
          <cell r="J94">
            <v>2010</v>
          </cell>
          <cell r="K94">
            <v>0</v>
          </cell>
          <cell r="L94">
            <v>0</v>
          </cell>
          <cell r="M94">
            <v>2010</v>
          </cell>
          <cell r="N94">
            <v>0</v>
          </cell>
          <cell r="O94">
            <v>2050</v>
          </cell>
          <cell r="P94">
            <v>1.016</v>
          </cell>
          <cell r="Q94" t="b">
            <v>0</v>
          </cell>
          <cell r="S94" t="str">
            <v>402010</v>
          </cell>
          <cell r="T94" t="str">
            <v>402010FALSE</v>
          </cell>
          <cell r="U94">
            <v>2050</v>
          </cell>
        </row>
        <row r="95">
          <cell r="A95" t="str">
            <v xml:space="preserve">E-1a Sademeveekanalisatsioonivõrgu rekonstrueerimine </v>
          </cell>
          <cell r="B95">
            <v>367500</v>
          </cell>
          <cell r="C95">
            <v>0.501</v>
          </cell>
          <cell r="D95" t="str">
            <v>Valga</v>
          </cell>
          <cell r="E95">
            <v>0</v>
          </cell>
          <cell r="F95">
            <v>0</v>
          </cell>
          <cell r="G95">
            <v>40</v>
          </cell>
          <cell r="H95">
            <v>0</v>
          </cell>
          <cell r="I95">
            <v>11</v>
          </cell>
          <cell r="J95">
            <v>2010</v>
          </cell>
          <cell r="K95">
            <v>0</v>
          </cell>
          <cell r="L95">
            <v>0</v>
          </cell>
          <cell r="M95">
            <v>2010</v>
          </cell>
          <cell r="N95">
            <v>0</v>
          </cell>
          <cell r="O95">
            <v>2050</v>
          </cell>
          <cell r="P95">
            <v>1.016</v>
          </cell>
          <cell r="Q95" t="b">
            <v>1</v>
          </cell>
          <cell r="S95" t="str">
            <v>402010</v>
          </cell>
          <cell r="T95" t="str">
            <v>402010TRUE</v>
          </cell>
          <cell r="U95">
            <v>2050</v>
          </cell>
        </row>
        <row r="96">
          <cell r="A96" t="str">
            <v xml:space="preserve">E-2a Sademeveekanalisatsioonivõrgu rajamine </v>
          </cell>
          <cell r="B96">
            <v>8898750</v>
          </cell>
          <cell r="C96">
            <v>0.501</v>
          </cell>
          <cell r="D96" t="str">
            <v>Valga</v>
          </cell>
          <cell r="E96">
            <v>0</v>
          </cell>
          <cell r="F96">
            <v>0</v>
          </cell>
          <cell r="G96">
            <v>40</v>
          </cell>
          <cell r="H96">
            <v>0</v>
          </cell>
          <cell r="I96">
            <v>11</v>
          </cell>
          <cell r="J96">
            <v>2010</v>
          </cell>
          <cell r="K96">
            <v>0</v>
          </cell>
          <cell r="L96">
            <v>0</v>
          </cell>
          <cell r="M96">
            <v>2010</v>
          </cell>
          <cell r="N96">
            <v>0</v>
          </cell>
          <cell r="O96">
            <v>2050</v>
          </cell>
          <cell r="P96">
            <v>1.016</v>
          </cell>
          <cell r="Q96" t="b">
            <v>1</v>
          </cell>
          <cell r="S96" t="str">
            <v>402010</v>
          </cell>
          <cell r="T96" t="str">
            <v>402010TRUE</v>
          </cell>
          <cell r="U96">
            <v>2050</v>
          </cell>
        </row>
        <row r="97">
          <cell r="A97" t="str">
            <v>A-1 Puurkaevpumplate rekonstrueerimine</v>
          </cell>
          <cell r="B97">
            <v>375000</v>
          </cell>
          <cell r="C97">
            <v>0.501</v>
          </cell>
          <cell r="D97" t="str">
            <v>Valga</v>
          </cell>
          <cell r="E97">
            <v>0</v>
          </cell>
          <cell r="F97">
            <v>0</v>
          </cell>
          <cell r="G97">
            <v>15</v>
          </cell>
          <cell r="H97">
            <v>0</v>
          </cell>
          <cell r="I97">
            <v>1</v>
          </cell>
          <cell r="J97">
            <v>2025</v>
          </cell>
          <cell r="K97">
            <v>0</v>
          </cell>
          <cell r="L97">
            <v>0</v>
          </cell>
          <cell r="M97">
            <v>2010</v>
          </cell>
          <cell r="N97">
            <v>0</v>
          </cell>
          <cell r="O97">
            <v>2040</v>
          </cell>
          <cell r="P97">
            <v>1.4974543793187562</v>
          </cell>
          <cell r="Q97" t="b">
            <v>0</v>
          </cell>
          <cell r="S97" t="str">
            <v>152010</v>
          </cell>
          <cell r="T97" t="str">
            <v>152010FALSE</v>
          </cell>
          <cell r="U97">
            <v>2025</v>
          </cell>
        </row>
        <row r="98">
          <cell r="A98" t="str">
            <v xml:space="preserve">B-1 Veevõrgu rekonstrueerimine </v>
          </cell>
          <cell r="B98">
            <v>0</v>
          </cell>
          <cell r="C98">
            <v>0.501</v>
          </cell>
          <cell r="D98" t="str">
            <v>Valga</v>
          </cell>
          <cell r="E98">
            <v>0</v>
          </cell>
          <cell r="F98">
            <v>0</v>
          </cell>
          <cell r="G98">
            <v>15</v>
          </cell>
          <cell r="H98">
            <v>0</v>
          </cell>
          <cell r="I98">
            <v>1</v>
          </cell>
          <cell r="J98">
            <v>2025</v>
          </cell>
          <cell r="K98">
            <v>0</v>
          </cell>
          <cell r="L98">
            <v>0</v>
          </cell>
          <cell r="M98">
            <v>2010</v>
          </cell>
          <cell r="N98">
            <v>0</v>
          </cell>
          <cell r="O98">
            <v>2040</v>
          </cell>
          <cell r="P98">
            <v>1.4974543793187562</v>
          </cell>
          <cell r="Q98" t="b">
            <v>0</v>
          </cell>
          <cell r="S98" t="str">
            <v>152010</v>
          </cell>
          <cell r="T98" t="str">
            <v>152010FALSE</v>
          </cell>
          <cell r="U98">
            <v>2025</v>
          </cell>
        </row>
        <row r="99">
          <cell r="A99" t="str">
            <v xml:space="preserve">B-2 Veevõrgu rajamine </v>
          </cell>
          <cell r="B99">
            <v>956250</v>
          </cell>
          <cell r="C99">
            <v>0.501</v>
          </cell>
          <cell r="D99" t="str">
            <v>Valga</v>
          </cell>
          <cell r="E99">
            <v>0</v>
          </cell>
          <cell r="F99">
            <v>0</v>
          </cell>
          <cell r="G99">
            <v>15</v>
          </cell>
          <cell r="H99">
            <v>0</v>
          </cell>
          <cell r="I99">
            <v>1</v>
          </cell>
          <cell r="J99">
            <v>2025</v>
          </cell>
          <cell r="K99">
            <v>0</v>
          </cell>
          <cell r="L99">
            <v>0</v>
          </cell>
          <cell r="M99">
            <v>2010</v>
          </cell>
          <cell r="N99">
            <v>0</v>
          </cell>
          <cell r="O99">
            <v>2040</v>
          </cell>
          <cell r="P99">
            <v>1.4974543793187562</v>
          </cell>
          <cell r="Q99" t="b">
            <v>0</v>
          </cell>
          <cell r="S99" t="str">
            <v>152010</v>
          </cell>
          <cell r="T99" t="str">
            <v>152010FALSE</v>
          </cell>
          <cell r="U99">
            <v>2025</v>
          </cell>
        </row>
        <row r="100">
          <cell r="A100" t="str">
            <v>C-1 Kanalisatsioonivõrgu rekonstrueerimine</v>
          </cell>
          <cell r="B100">
            <v>0</v>
          </cell>
          <cell r="C100">
            <v>0.501</v>
          </cell>
          <cell r="D100" t="str">
            <v>Valga</v>
          </cell>
          <cell r="E100">
            <v>0</v>
          </cell>
          <cell r="F100">
            <v>0</v>
          </cell>
          <cell r="G100">
            <v>15</v>
          </cell>
          <cell r="H100">
            <v>0</v>
          </cell>
          <cell r="I100">
            <v>1</v>
          </cell>
          <cell r="J100">
            <v>2025</v>
          </cell>
          <cell r="K100">
            <v>0</v>
          </cell>
          <cell r="L100">
            <v>0</v>
          </cell>
          <cell r="M100">
            <v>2010</v>
          </cell>
          <cell r="N100">
            <v>0</v>
          </cell>
          <cell r="O100">
            <v>2040</v>
          </cell>
          <cell r="P100">
            <v>1.4974543793187562</v>
          </cell>
          <cell r="Q100" t="b">
            <v>0</v>
          </cell>
          <cell r="S100" t="str">
            <v>152010</v>
          </cell>
          <cell r="T100" t="str">
            <v>152010FALSE</v>
          </cell>
          <cell r="U100">
            <v>2025</v>
          </cell>
        </row>
        <row r="101">
          <cell r="A101" t="str">
            <v>C-1 Kanalisatsioonivõrgu rekonstrueerimine, reoveepumpla</v>
          </cell>
          <cell r="B101">
            <v>562500</v>
          </cell>
          <cell r="C101">
            <v>0.501</v>
          </cell>
          <cell r="D101" t="str">
            <v>Valga</v>
          </cell>
          <cell r="E101">
            <v>0</v>
          </cell>
          <cell r="F101">
            <v>0</v>
          </cell>
          <cell r="G101">
            <v>15</v>
          </cell>
          <cell r="H101">
            <v>0</v>
          </cell>
          <cell r="I101">
            <v>1</v>
          </cell>
          <cell r="J101">
            <v>2025</v>
          </cell>
          <cell r="K101">
            <v>0</v>
          </cell>
          <cell r="L101">
            <v>0</v>
          </cell>
          <cell r="M101">
            <v>2010</v>
          </cell>
          <cell r="N101">
            <v>0</v>
          </cell>
          <cell r="O101">
            <v>2040</v>
          </cell>
          <cell r="P101">
            <v>1.4974543793187562</v>
          </cell>
          <cell r="Q101" t="b">
            <v>0</v>
          </cell>
          <cell r="S101" t="str">
            <v>152010</v>
          </cell>
          <cell r="T101" t="str">
            <v>152010FALSE</v>
          </cell>
          <cell r="U101">
            <v>2025</v>
          </cell>
        </row>
        <row r="102">
          <cell r="A102" t="str">
            <v>C-2 Kanalisatsioonivõrgu rajamine</v>
          </cell>
          <cell r="B102">
            <v>0</v>
          </cell>
          <cell r="C102">
            <v>0.501</v>
          </cell>
          <cell r="D102" t="str">
            <v>Valga</v>
          </cell>
          <cell r="E102">
            <v>0</v>
          </cell>
          <cell r="F102">
            <v>0</v>
          </cell>
          <cell r="G102">
            <v>15</v>
          </cell>
          <cell r="H102">
            <v>0</v>
          </cell>
          <cell r="I102">
            <v>1</v>
          </cell>
          <cell r="J102">
            <v>2025</v>
          </cell>
          <cell r="K102">
            <v>0</v>
          </cell>
          <cell r="L102">
            <v>0</v>
          </cell>
          <cell r="M102">
            <v>2010</v>
          </cell>
          <cell r="N102">
            <v>0</v>
          </cell>
          <cell r="O102">
            <v>2040</v>
          </cell>
          <cell r="P102">
            <v>1.4974543793187562</v>
          </cell>
          <cell r="Q102" t="b">
            <v>0</v>
          </cell>
          <cell r="S102" t="str">
            <v>152010</v>
          </cell>
          <cell r="T102" t="str">
            <v>152010FALSE</v>
          </cell>
          <cell r="U102">
            <v>2025</v>
          </cell>
        </row>
        <row r="103">
          <cell r="A103" t="str">
            <v>C-2 Kanalisatsioonivõrgu rajamine, reoveepumpla</v>
          </cell>
          <cell r="B103">
            <v>4500000</v>
          </cell>
          <cell r="C103">
            <v>0.501</v>
          </cell>
          <cell r="D103" t="str">
            <v>Valga</v>
          </cell>
          <cell r="E103">
            <v>0</v>
          </cell>
          <cell r="F103">
            <v>0</v>
          </cell>
          <cell r="G103">
            <v>15</v>
          </cell>
          <cell r="H103">
            <v>0</v>
          </cell>
          <cell r="I103">
            <v>1</v>
          </cell>
          <cell r="J103">
            <v>2025</v>
          </cell>
          <cell r="K103">
            <v>0</v>
          </cell>
          <cell r="L103">
            <v>0</v>
          </cell>
          <cell r="M103">
            <v>2010</v>
          </cell>
          <cell r="N103">
            <v>0</v>
          </cell>
          <cell r="O103">
            <v>2040</v>
          </cell>
          <cell r="P103">
            <v>1.4974543793187562</v>
          </cell>
          <cell r="Q103" t="b">
            <v>0</v>
          </cell>
          <cell r="S103" t="str">
            <v>152010</v>
          </cell>
          <cell r="T103" t="str">
            <v>152010FALSE</v>
          </cell>
          <cell r="U103">
            <v>2025</v>
          </cell>
        </row>
        <row r="104">
          <cell r="A104" t="str">
            <v>D-1 Reoveepuhasti rekonstrueerimine/ täiendamine</v>
          </cell>
          <cell r="B104">
            <v>6187500</v>
          </cell>
          <cell r="C104">
            <v>0.501</v>
          </cell>
          <cell r="D104" t="str">
            <v>Valga</v>
          </cell>
          <cell r="E104">
            <v>0</v>
          </cell>
          <cell r="F104">
            <v>0</v>
          </cell>
          <cell r="G104">
            <v>15</v>
          </cell>
          <cell r="H104">
            <v>0</v>
          </cell>
          <cell r="I104">
            <v>1</v>
          </cell>
          <cell r="J104">
            <v>2025</v>
          </cell>
          <cell r="K104">
            <v>0</v>
          </cell>
          <cell r="L104">
            <v>0</v>
          </cell>
          <cell r="M104">
            <v>2010</v>
          </cell>
          <cell r="N104">
            <v>0</v>
          </cell>
          <cell r="O104">
            <v>2040</v>
          </cell>
          <cell r="P104">
            <v>1.4974543793187562</v>
          </cell>
          <cell r="Q104" t="b">
            <v>0</v>
          </cell>
          <cell r="S104" t="str">
            <v>152010</v>
          </cell>
          <cell r="T104" t="str">
            <v>152010FALSE</v>
          </cell>
          <cell r="U104">
            <v>2025</v>
          </cell>
        </row>
        <row r="105">
          <cell r="A105" t="str">
            <v>D-1 Reoveepuhasti rekonstrueerimine/ täiendamine, reoveepumpla</v>
          </cell>
          <cell r="B105">
            <v>562500</v>
          </cell>
          <cell r="C105">
            <v>0.501</v>
          </cell>
          <cell r="D105" t="str">
            <v>Valga</v>
          </cell>
          <cell r="E105">
            <v>0</v>
          </cell>
          <cell r="F105">
            <v>0</v>
          </cell>
          <cell r="G105">
            <v>15</v>
          </cell>
          <cell r="H105">
            <v>0</v>
          </cell>
          <cell r="I105">
            <v>1</v>
          </cell>
          <cell r="J105">
            <v>2025</v>
          </cell>
          <cell r="K105">
            <v>0</v>
          </cell>
          <cell r="L105">
            <v>0</v>
          </cell>
          <cell r="M105">
            <v>2010</v>
          </cell>
          <cell r="N105">
            <v>0</v>
          </cell>
          <cell r="O105">
            <v>2040</v>
          </cell>
          <cell r="P105">
            <v>1.4974543793187562</v>
          </cell>
          <cell r="Q105" t="b">
            <v>0</v>
          </cell>
          <cell r="S105" t="str">
            <v>152010</v>
          </cell>
          <cell r="T105" t="str">
            <v>152010FALSE</v>
          </cell>
          <cell r="U105">
            <v>2025</v>
          </cell>
        </row>
        <row r="106">
          <cell r="A106" t="str">
            <v xml:space="preserve">E-1a Sademeveekanalisatsioonivõrgu rekonstrueerimine </v>
          </cell>
          <cell r="B106">
            <v>0</v>
          </cell>
          <cell r="C106">
            <v>0.501</v>
          </cell>
          <cell r="D106" t="str">
            <v>Valga</v>
          </cell>
          <cell r="E106">
            <v>0</v>
          </cell>
          <cell r="F106">
            <v>0</v>
          </cell>
          <cell r="G106">
            <v>15</v>
          </cell>
          <cell r="H106">
            <v>0</v>
          </cell>
          <cell r="I106">
            <v>1</v>
          </cell>
          <cell r="J106">
            <v>2025</v>
          </cell>
          <cell r="K106">
            <v>0</v>
          </cell>
          <cell r="L106">
            <v>0</v>
          </cell>
          <cell r="M106">
            <v>2010</v>
          </cell>
          <cell r="N106">
            <v>0</v>
          </cell>
          <cell r="O106">
            <v>2040</v>
          </cell>
          <cell r="P106">
            <v>1.4974543793187562</v>
          </cell>
          <cell r="Q106" t="b">
            <v>1</v>
          </cell>
          <cell r="S106" t="str">
            <v>152010</v>
          </cell>
          <cell r="T106" t="str">
            <v>152010TRUE</v>
          </cell>
          <cell r="U106">
            <v>2025</v>
          </cell>
        </row>
        <row r="107">
          <cell r="A107" t="str">
            <v xml:space="preserve">E-2a Sademeveekanalisatsioonivõrgu rajamine </v>
          </cell>
          <cell r="B107">
            <v>0</v>
          </cell>
          <cell r="C107">
            <v>0.501</v>
          </cell>
          <cell r="D107" t="str">
            <v>Valga</v>
          </cell>
          <cell r="E107">
            <v>0</v>
          </cell>
          <cell r="F107">
            <v>0</v>
          </cell>
          <cell r="G107">
            <v>15</v>
          </cell>
          <cell r="H107">
            <v>0</v>
          </cell>
          <cell r="I107">
            <v>1</v>
          </cell>
          <cell r="J107">
            <v>2025</v>
          </cell>
          <cell r="K107">
            <v>0</v>
          </cell>
          <cell r="L107">
            <v>0</v>
          </cell>
          <cell r="M107">
            <v>2010</v>
          </cell>
          <cell r="N107">
            <v>0</v>
          </cell>
          <cell r="O107">
            <v>2040</v>
          </cell>
          <cell r="P107">
            <v>1.4974543793187562</v>
          </cell>
          <cell r="Q107" t="b">
            <v>1</v>
          </cell>
          <cell r="S107" t="str">
            <v>152010</v>
          </cell>
          <cell r="T107" t="str">
            <v>152010TRUE</v>
          </cell>
          <cell r="U107">
            <v>2025</v>
          </cell>
        </row>
        <row r="108">
          <cell r="A108" t="str">
            <v>A-1 Puurkaevpumplate rekonstrueerimine</v>
          </cell>
          <cell r="B108">
            <v>0</v>
          </cell>
          <cell r="C108">
            <v>0.499</v>
          </cell>
          <cell r="D108" t="str">
            <v>Valga</v>
          </cell>
          <cell r="E108">
            <v>0</v>
          </cell>
          <cell r="F108">
            <v>0</v>
          </cell>
          <cell r="G108">
            <v>40</v>
          </cell>
          <cell r="H108">
            <v>0</v>
          </cell>
          <cell r="I108">
            <v>12</v>
          </cell>
          <cell r="J108">
            <v>2011</v>
          </cell>
          <cell r="K108">
            <v>0</v>
          </cell>
          <cell r="L108">
            <v>0</v>
          </cell>
          <cell r="M108">
            <v>2011</v>
          </cell>
          <cell r="N108">
            <v>0</v>
          </cell>
          <cell r="O108">
            <v>2051</v>
          </cell>
          <cell r="P108">
            <v>1.0485120000000001</v>
          </cell>
          <cell r="Q108" t="b">
            <v>0</v>
          </cell>
          <cell r="S108" t="str">
            <v>402011</v>
          </cell>
          <cell r="T108" t="str">
            <v>402011FALSE</v>
          </cell>
          <cell r="U108">
            <v>2051</v>
          </cell>
        </row>
        <row r="109">
          <cell r="A109" t="str">
            <v xml:space="preserve">B-1 Veevõrgu rekonstrueerimine </v>
          </cell>
          <cell r="B109">
            <v>30121875</v>
          </cell>
          <cell r="C109">
            <v>0.499</v>
          </cell>
          <cell r="D109" t="str">
            <v>Valga</v>
          </cell>
          <cell r="E109">
            <v>0</v>
          </cell>
          <cell r="F109">
            <v>0</v>
          </cell>
          <cell r="G109">
            <v>40</v>
          </cell>
          <cell r="H109">
            <v>0</v>
          </cell>
          <cell r="I109">
            <v>12</v>
          </cell>
          <cell r="J109">
            <v>2011</v>
          </cell>
          <cell r="K109">
            <v>0</v>
          </cell>
          <cell r="L109">
            <v>0</v>
          </cell>
          <cell r="M109">
            <v>2011</v>
          </cell>
          <cell r="N109">
            <v>0</v>
          </cell>
          <cell r="O109">
            <v>2051</v>
          </cell>
          <cell r="P109">
            <v>1.0485120000000001</v>
          </cell>
          <cell r="Q109" t="b">
            <v>0</v>
          </cell>
          <cell r="S109" t="str">
            <v>402011</v>
          </cell>
          <cell r="T109" t="str">
            <v>402011FALSE</v>
          </cell>
          <cell r="U109">
            <v>2051</v>
          </cell>
        </row>
        <row r="110">
          <cell r="A110" t="str">
            <v xml:space="preserve">B-2 Veevõrgu rajamine </v>
          </cell>
          <cell r="B110">
            <v>35121250</v>
          </cell>
          <cell r="C110">
            <v>0.499</v>
          </cell>
          <cell r="D110" t="str">
            <v>Valga</v>
          </cell>
          <cell r="E110">
            <v>0</v>
          </cell>
          <cell r="F110">
            <v>0</v>
          </cell>
          <cell r="G110">
            <v>40</v>
          </cell>
          <cell r="H110">
            <v>0</v>
          </cell>
          <cell r="I110">
            <v>12</v>
          </cell>
          <cell r="J110">
            <v>2011</v>
          </cell>
          <cell r="K110">
            <v>0</v>
          </cell>
          <cell r="L110">
            <v>0</v>
          </cell>
          <cell r="M110">
            <v>2011</v>
          </cell>
          <cell r="N110">
            <v>0</v>
          </cell>
          <cell r="O110">
            <v>2051</v>
          </cell>
          <cell r="P110">
            <v>1.0485120000000001</v>
          </cell>
          <cell r="Q110" t="b">
            <v>0</v>
          </cell>
          <cell r="S110" t="str">
            <v>402011</v>
          </cell>
          <cell r="T110" t="str">
            <v>402011FALSE</v>
          </cell>
          <cell r="U110">
            <v>2051</v>
          </cell>
        </row>
        <row r="111">
          <cell r="A111" t="str">
            <v>C-1 Kanalisatsioonivõrgu rekonstrueerimine</v>
          </cell>
          <cell r="B111">
            <v>26003750</v>
          </cell>
          <cell r="C111">
            <v>0.499</v>
          </cell>
          <cell r="D111" t="str">
            <v>Valga</v>
          </cell>
          <cell r="E111">
            <v>0</v>
          </cell>
          <cell r="F111">
            <v>0</v>
          </cell>
          <cell r="G111">
            <v>40</v>
          </cell>
          <cell r="H111">
            <v>0</v>
          </cell>
          <cell r="I111">
            <v>12</v>
          </cell>
          <cell r="J111">
            <v>2011</v>
          </cell>
          <cell r="K111">
            <v>0</v>
          </cell>
          <cell r="L111">
            <v>0</v>
          </cell>
          <cell r="M111">
            <v>2011</v>
          </cell>
          <cell r="N111">
            <v>0</v>
          </cell>
          <cell r="O111">
            <v>2051</v>
          </cell>
          <cell r="P111">
            <v>1.0485120000000001</v>
          </cell>
          <cell r="Q111" t="b">
            <v>0</v>
          </cell>
          <cell r="S111" t="str">
            <v>402011</v>
          </cell>
          <cell r="T111" t="str">
            <v>402011FALSE</v>
          </cell>
          <cell r="U111">
            <v>2051</v>
          </cell>
        </row>
        <row r="112">
          <cell r="A112" t="str">
            <v>C-1 Kanalisatsioonivõrgu rekonstrueerimine, reoveepumpla</v>
          </cell>
          <cell r="B112">
            <v>0</v>
          </cell>
          <cell r="C112">
            <v>0.499</v>
          </cell>
          <cell r="D112" t="str">
            <v>Valga</v>
          </cell>
          <cell r="E112">
            <v>0</v>
          </cell>
          <cell r="F112">
            <v>0</v>
          </cell>
          <cell r="G112">
            <v>40</v>
          </cell>
          <cell r="H112">
            <v>0</v>
          </cell>
          <cell r="I112">
            <v>12</v>
          </cell>
          <cell r="J112">
            <v>2011</v>
          </cell>
          <cell r="K112">
            <v>0</v>
          </cell>
          <cell r="L112">
            <v>0</v>
          </cell>
          <cell r="M112">
            <v>2011</v>
          </cell>
          <cell r="N112">
            <v>0</v>
          </cell>
          <cell r="O112">
            <v>2051</v>
          </cell>
          <cell r="P112">
            <v>1.0485120000000001</v>
          </cell>
          <cell r="Q112" t="b">
            <v>0</v>
          </cell>
          <cell r="S112" t="str">
            <v>402011</v>
          </cell>
          <cell r="T112" t="str">
            <v>402011FALSE</v>
          </cell>
          <cell r="U112">
            <v>2051</v>
          </cell>
        </row>
        <row r="113">
          <cell r="A113" t="str">
            <v>C-2 Kanalisatsioonivõrgu rajamine</v>
          </cell>
          <cell r="B113">
            <v>40100000</v>
          </cell>
          <cell r="C113">
            <v>0.499</v>
          </cell>
          <cell r="D113" t="str">
            <v>Valga</v>
          </cell>
          <cell r="E113">
            <v>0</v>
          </cell>
          <cell r="F113">
            <v>0</v>
          </cell>
          <cell r="G113">
            <v>40</v>
          </cell>
          <cell r="H113">
            <v>0</v>
          </cell>
          <cell r="I113">
            <v>12</v>
          </cell>
          <cell r="J113">
            <v>2011</v>
          </cell>
          <cell r="K113">
            <v>0</v>
          </cell>
          <cell r="L113">
            <v>0</v>
          </cell>
          <cell r="M113">
            <v>2011</v>
          </cell>
          <cell r="N113">
            <v>0</v>
          </cell>
          <cell r="O113">
            <v>2051</v>
          </cell>
          <cell r="P113">
            <v>1.0485120000000001</v>
          </cell>
          <cell r="Q113" t="b">
            <v>0</v>
          </cell>
          <cell r="S113" t="str">
            <v>402011</v>
          </cell>
          <cell r="T113" t="str">
            <v>402011FALSE</v>
          </cell>
          <cell r="U113">
            <v>2051</v>
          </cell>
        </row>
        <row r="114">
          <cell r="A114" t="str">
            <v>C-2 Kanalisatsioonivõrgu rajamine, reoveepumpla</v>
          </cell>
          <cell r="B114">
            <v>0</v>
          </cell>
          <cell r="C114">
            <v>0.499</v>
          </cell>
          <cell r="D114" t="str">
            <v>Valga</v>
          </cell>
          <cell r="E114">
            <v>0</v>
          </cell>
          <cell r="F114">
            <v>0</v>
          </cell>
          <cell r="G114">
            <v>40</v>
          </cell>
          <cell r="H114">
            <v>0</v>
          </cell>
          <cell r="I114">
            <v>12</v>
          </cell>
          <cell r="J114">
            <v>2011</v>
          </cell>
          <cell r="K114">
            <v>0</v>
          </cell>
          <cell r="L114">
            <v>0</v>
          </cell>
          <cell r="M114">
            <v>2011</v>
          </cell>
          <cell r="N114">
            <v>0</v>
          </cell>
          <cell r="O114">
            <v>2051</v>
          </cell>
          <cell r="P114">
            <v>1.0485120000000001</v>
          </cell>
          <cell r="Q114" t="b">
            <v>0</v>
          </cell>
          <cell r="S114" t="str">
            <v>402011</v>
          </cell>
          <cell r="T114" t="str">
            <v>402011FALSE</v>
          </cell>
          <cell r="U114">
            <v>2051</v>
          </cell>
        </row>
        <row r="115">
          <cell r="A115" t="str">
            <v>D-1 Reoveepuhasti rekonstrueerimine/ täiendamine</v>
          </cell>
          <cell r="B115">
            <v>4492500</v>
          </cell>
          <cell r="C115">
            <v>0.499</v>
          </cell>
          <cell r="D115" t="str">
            <v>Valga</v>
          </cell>
          <cell r="E115">
            <v>0</v>
          </cell>
          <cell r="F115">
            <v>0</v>
          </cell>
          <cell r="G115">
            <v>40</v>
          </cell>
          <cell r="H115">
            <v>0</v>
          </cell>
          <cell r="I115">
            <v>12</v>
          </cell>
          <cell r="J115">
            <v>2011</v>
          </cell>
          <cell r="K115">
            <v>0</v>
          </cell>
          <cell r="L115">
            <v>0</v>
          </cell>
          <cell r="M115">
            <v>2011</v>
          </cell>
          <cell r="N115">
            <v>0</v>
          </cell>
          <cell r="O115">
            <v>2051</v>
          </cell>
          <cell r="P115">
            <v>1.0485120000000001</v>
          </cell>
          <cell r="Q115" t="b">
            <v>0</v>
          </cell>
          <cell r="S115" t="str">
            <v>402011</v>
          </cell>
          <cell r="T115" t="str">
            <v>402011FALSE</v>
          </cell>
          <cell r="U115">
            <v>2051</v>
          </cell>
        </row>
        <row r="116">
          <cell r="A116" t="str">
            <v>D-1 Reoveepuhasti rekonstrueerimine/ täiendamine, reoveepumpla</v>
          </cell>
          <cell r="B116">
            <v>0</v>
          </cell>
          <cell r="C116">
            <v>0.499</v>
          </cell>
          <cell r="D116" t="str">
            <v>Valga</v>
          </cell>
          <cell r="E116">
            <v>0</v>
          </cell>
          <cell r="F116">
            <v>0</v>
          </cell>
          <cell r="G116">
            <v>40</v>
          </cell>
          <cell r="H116">
            <v>0</v>
          </cell>
          <cell r="I116">
            <v>12</v>
          </cell>
          <cell r="J116">
            <v>2011</v>
          </cell>
          <cell r="K116">
            <v>0</v>
          </cell>
          <cell r="L116">
            <v>0</v>
          </cell>
          <cell r="M116">
            <v>2011</v>
          </cell>
          <cell r="N116">
            <v>0</v>
          </cell>
          <cell r="O116">
            <v>2051</v>
          </cell>
          <cell r="P116">
            <v>1.0485120000000001</v>
          </cell>
          <cell r="Q116" t="b">
            <v>0</v>
          </cell>
          <cell r="S116" t="str">
            <v>402011</v>
          </cell>
          <cell r="T116" t="str">
            <v>402011FALSE</v>
          </cell>
          <cell r="U116">
            <v>2051</v>
          </cell>
        </row>
        <row r="117">
          <cell r="A117" t="str">
            <v xml:space="preserve">E-1a Sademeveekanalisatsioonivõrgu rekonstrueerimine </v>
          </cell>
          <cell r="B117">
            <v>367500</v>
          </cell>
          <cell r="C117">
            <v>0.499</v>
          </cell>
          <cell r="D117" t="str">
            <v>Valga</v>
          </cell>
          <cell r="E117">
            <v>0</v>
          </cell>
          <cell r="F117">
            <v>0</v>
          </cell>
          <cell r="G117">
            <v>40</v>
          </cell>
          <cell r="H117">
            <v>0</v>
          </cell>
          <cell r="I117">
            <v>12</v>
          </cell>
          <cell r="J117">
            <v>2011</v>
          </cell>
          <cell r="K117">
            <v>0</v>
          </cell>
          <cell r="L117">
            <v>0</v>
          </cell>
          <cell r="M117">
            <v>2011</v>
          </cell>
          <cell r="N117">
            <v>0</v>
          </cell>
          <cell r="O117">
            <v>2051</v>
          </cell>
          <cell r="P117">
            <v>1.0485120000000001</v>
          </cell>
          <cell r="Q117" t="b">
            <v>1</v>
          </cell>
          <cell r="S117" t="str">
            <v>402011</v>
          </cell>
          <cell r="T117" t="str">
            <v>402011TRUE</v>
          </cell>
          <cell r="U117">
            <v>2051</v>
          </cell>
        </row>
        <row r="118">
          <cell r="A118" t="str">
            <v xml:space="preserve">E-2a Sademeveekanalisatsioonivõrgu rajamine </v>
          </cell>
          <cell r="B118">
            <v>8898750</v>
          </cell>
          <cell r="C118">
            <v>0.499</v>
          </cell>
          <cell r="D118" t="str">
            <v>Valga</v>
          </cell>
          <cell r="E118">
            <v>0</v>
          </cell>
          <cell r="F118">
            <v>0</v>
          </cell>
          <cell r="G118">
            <v>40</v>
          </cell>
          <cell r="H118">
            <v>0</v>
          </cell>
          <cell r="I118">
            <v>12</v>
          </cell>
          <cell r="J118">
            <v>2011</v>
          </cell>
          <cell r="K118">
            <v>0</v>
          </cell>
          <cell r="L118">
            <v>0</v>
          </cell>
          <cell r="M118">
            <v>2011</v>
          </cell>
          <cell r="N118">
            <v>0</v>
          </cell>
          <cell r="O118">
            <v>2051</v>
          </cell>
          <cell r="P118">
            <v>1.0485120000000001</v>
          </cell>
          <cell r="Q118" t="b">
            <v>1</v>
          </cell>
          <cell r="S118" t="str">
            <v>402011</v>
          </cell>
          <cell r="T118" t="str">
            <v>402011TRUE</v>
          </cell>
          <cell r="U118">
            <v>2051</v>
          </cell>
        </row>
        <row r="119">
          <cell r="A119" t="str">
            <v>A-1 Puurkaevpumplate rekonstrueerimine</v>
          </cell>
          <cell r="B119">
            <v>375000</v>
          </cell>
          <cell r="C119">
            <v>0.499</v>
          </cell>
          <cell r="D119" t="str">
            <v>Valga</v>
          </cell>
          <cell r="E119">
            <v>0</v>
          </cell>
          <cell r="F119">
            <v>0</v>
          </cell>
          <cell r="G119">
            <v>15</v>
          </cell>
          <cell r="H119">
            <v>0</v>
          </cell>
          <cell r="I119">
            <v>2</v>
          </cell>
          <cell r="J119">
            <v>2026</v>
          </cell>
          <cell r="K119">
            <v>0</v>
          </cell>
          <cell r="L119">
            <v>0</v>
          </cell>
          <cell r="M119">
            <v>2011</v>
          </cell>
          <cell r="N119">
            <v>0</v>
          </cell>
          <cell r="O119">
            <v>2041</v>
          </cell>
          <cell r="P119">
            <v>1.5318958300430876</v>
          </cell>
          <cell r="Q119" t="b">
            <v>0</v>
          </cell>
          <cell r="S119" t="str">
            <v>152011</v>
          </cell>
          <cell r="T119" t="str">
            <v>152011FALSE</v>
          </cell>
          <cell r="U119">
            <v>2026</v>
          </cell>
        </row>
        <row r="120">
          <cell r="A120" t="str">
            <v xml:space="preserve">B-1 Veevõrgu rekonstrueerimine </v>
          </cell>
          <cell r="B120">
            <v>0</v>
          </cell>
          <cell r="C120">
            <v>0.499</v>
          </cell>
          <cell r="D120" t="str">
            <v>Valga</v>
          </cell>
          <cell r="E120">
            <v>0</v>
          </cell>
          <cell r="F120">
            <v>0</v>
          </cell>
          <cell r="G120">
            <v>15</v>
          </cell>
          <cell r="H120">
            <v>0</v>
          </cell>
          <cell r="I120">
            <v>2</v>
          </cell>
          <cell r="J120">
            <v>2026</v>
          </cell>
          <cell r="K120">
            <v>0</v>
          </cell>
          <cell r="L120">
            <v>0</v>
          </cell>
          <cell r="M120">
            <v>2011</v>
          </cell>
          <cell r="N120">
            <v>0</v>
          </cell>
          <cell r="O120">
            <v>2041</v>
          </cell>
          <cell r="P120">
            <v>1.5318958300430876</v>
          </cell>
          <cell r="Q120" t="b">
            <v>0</v>
          </cell>
          <cell r="S120" t="str">
            <v>152011</v>
          </cell>
          <cell r="T120" t="str">
            <v>152011FALSE</v>
          </cell>
          <cell r="U120">
            <v>2026</v>
          </cell>
        </row>
        <row r="121">
          <cell r="A121" t="str">
            <v xml:space="preserve">B-2 Veevõrgu rajamine </v>
          </cell>
          <cell r="B121">
            <v>956250</v>
          </cell>
          <cell r="C121">
            <v>0.499</v>
          </cell>
          <cell r="D121" t="str">
            <v>Valga</v>
          </cell>
          <cell r="E121">
            <v>0</v>
          </cell>
          <cell r="F121">
            <v>0</v>
          </cell>
          <cell r="G121">
            <v>15</v>
          </cell>
          <cell r="H121">
            <v>0</v>
          </cell>
          <cell r="I121">
            <v>2</v>
          </cell>
          <cell r="J121">
            <v>2026</v>
          </cell>
          <cell r="K121">
            <v>0</v>
          </cell>
          <cell r="L121">
            <v>0</v>
          </cell>
          <cell r="M121">
            <v>2011</v>
          </cell>
          <cell r="N121">
            <v>0</v>
          </cell>
          <cell r="O121">
            <v>2041</v>
          </cell>
          <cell r="P121">
            <v>1.5318958300430876</v>
          </cell>
          <cell r="Q121" t="b">
            <v>0</v>
          </cell>
          <cell r="S121" t="str">
            <v>152011</v>
          </cell>
          <cell r="T121" t="str">
            <v>152011FALSE</v>
          </cell>
          <cell r="U121">
            <v>2026</v>
          </cell>
        </row>
        <row r="122">
          <cell r="A122" t="str">
            <v>C-1 Kanalisatsioonivõrgu rekonstrueerimine</v>
          </cell>
          <cell r="B122">
            <v>0</v>
          </cell>
          <cell r="C122">
            <v>0.499</v>
          </cell>
          <cell r="D122" t="str">
            <v>Valga</v>
          </cell>
          <cell r="E122">
            <v>0</v>
          </cell>
          <cell r="F122">
            <v>0</v>
          </cell>
          <cell r="G122">
            <v>15</v>
          </cell>
          <cell r="H122">
            <v>0</v>
          </cell>
          <cell r="I122">
            <v>2</v>
          </cell>
          <cell r="J122">
            <v>2026</v>
          </cell>
          <cell r="K122">
            <v>0</v>
          </cell>
          <cell r="L122">
            <v>0</v>
          </cell>
          <cell r="M122">
            <v>2011</v>
          </cell>
          <cell r="N122">
            <v>0</v>
          </cell>
          <cell r="O122">
            <v>2041</v>
          </cell>
          <cell r="P122">
            <v>1.5318958300430876</v>
          </cell>
          <cell r="Q122" t="b">
            <v>0</v>
          </cell>
          <cell r="S122" t="str">
            <v>152011</v>
          </cell>
          <cell r="T122" t="str">
            <v>152011FALSE</v>
          </cell>
          <cell r="U122">
            <v>2026</v>
          </cell>
        </row>
        <row r="123">
          <cell r="A123" t="str">
            <v>C-1 Kanalisatsioonivõrgu rekonstrueerimine, reoveepumpla</v>
          </cell>
          <cell r="B123">
            <v>562500</v>
          </cell>
          <cell r="C123">
            <v>0.499</v>
          </cell>
          <cell r="D123" t="str">
            <v>Valga</v>
          </cell>
          <cell r="E123">
            <v>0</v>
          </cell>
          <cell r="F123">
            <v>0</v>
          </cell>
          <cell r="G123">
            <v>15</v>
          </cell>
          <cell r="H123">
            <v>0</v>
          </cell>
          <cell r="I123">
            <v>2</v>
          </cell>
          <cell r="J123">
            <v>2026</v>
          </cell>
          <cell r="K123">
            <v>0</v>
          </cell>
          <cell r="L123">
            <v>0</v>
          </cell>
          <cell r="M123">
            <v>2011</v>
          </cell>
          <cell r="N123">
            <v>0</v>
          </cell>
          <cell r="O123">
            <v>2041</v>
          </cell>
          <cell r="P123">
            <v>1.5318958300430876</v>
          </cell>
          <cell r="Q123" t="b">
            <v>0</v>
          </cell>
          <cell r="S123" t="str">
            <v>152011</v>
          </cell>
          <cell r="T123" t="str">
            <v>152011FALSE</v>
          </cell>
          <cell r="U123">
            <v>2026</v>
          </cell>
        </row>
        <row r="124">
          <cell r="A124" t="str">
            <v>C-2 Kanalisatsioonivõrgu rajamine</v>
          </cell>
          <cell r="B124">
            <v>0</v>
          </cell>
          <cell r="C124">
            <v>0.499</v>
          </cell>
          <cell r="D124" t="str">
            <v>Valga</v>
          </cell>
          <cell r="E124">
            <v>0</v>
          </cell>
          <cell r="F124">
            <v>0</v>
          </cell>
          <cell r="G124">
            <v>15</v>
          </cell>
          <cell r="H124">
            <v>0</v>
          </cell>
          <cell r="I124">
            <v>2</v>
          </cell>
          <cell r="J124">
            <v>2026</v>
          </cell>
          <cell r="K124">
            <v>0</v>
          </cell>
          <cell r="L124">
            <v>0</v>
          </cell>
          <cell r="M124">
            <v>2011</v>
          </cell>
          <cell r="N124">
            <v>0</v>
          </cell>
          <cell r="O124">
            <v>2041</v>
          </cell>
          <cell r="P124">
            <v>1.5318958300430876</v>
          </cell>
          <cell r="Q124" t="b">
            <v>0</v>
          </cell>
          <cell r="S124" t="str">
            <v>152011</v>
          </cell>
          <cell r="T124" t="str">
            <v>152011FALSE</v>
          </cell>
          <cell r="U124">
            <v>2026</v>
          </cell>
        </row>
        <row r="125">
          <cell r="A125" t="str">
            <v>C-2 Kanalisatsioonivõrgu rajamine, reoveepumpla</v>
          </cell>
          <cell r="B125">
            <v>4500000</v>
          </cell>
          <cell r="C125">
            <v>0.499</v>
          </cell>
          <cell r="D125" t="str">
            <v>Valga</v>
          </cell>
          <cell r="E125">
            <v>0</v>
          </cell>
          <cell r="F125">
            <v>0</v>
          </cell>
          <cell r="G125">
            <v>15</v>
          </cell>
          <cell r="H125">
            <v>0</v>
          </cell>
          <cell r="I125">
            <v>2</v>
          </cell>
          <cell r="J125">
            <v>2026</v>
          </cell>
          <cell r="K125">
            <v>0</v>
          </cell>
          <cell r="L125">
            <v>0</v>
          </cell>
          <cell r="M125">
            <v>2011</v>
          </cell>
          <cell r="N125">
            <v>0</v>
          </cell>
          <cell r="O125">
            <v>2041</v>
          </cell>
          <cell r="P125">
            <v>1.5318958300430876</v>
          </cell>
          <cell r="Q125" t="b">
            <v>0</v>
          </cell>
          <cell r="S125" t="str">
            <v>152011</v>
          </cell>
          <cell r="T125" t="str">
            <v>152011FALSE</v>
          </cell>
          <cell r="U125">
            <v>2026</v>
          </cell>
        </row>
        <row r="126">
          <cell r="A126" t="str">
            <v>D-1 Reoveepuhasti rekonstrueerimine/ täiendamine</v>
          </cell>
          <cell r="B126">
            <v>6187500</v>
          </cell>
          <cell r="C126">
            <v>0.499</v>
          </cell>
          <cell r="D126" t="str">
            <v>Valga</v>
          </cell>
          <cell r="E126">
            <v>0</v>
          </cell>
          <cell r="F126">
            <v>0</v>
          </cell>
          <cell r="G126">
            <v>15</v>
          </cell>
          <cell r="H126">
            <v>0</v>
          </cell>
          <cell r="I126">
            <v>2</v>
          </cell>
          <cell r="J126">
            <v>2026</v>
          </cell>
          <cell r="K126">
            <v>0</v>
          </cell>
          <cell r="L126">
            <v>0</v>
          </cell>
          <cell r="M126">
            <v>2011</v>
          </cell>
          <cell r="N126">
            <v>0</v>
          </cell>
          <cell r="O126">
            <v>2041</v>
          </cell>
          <cell r="P126">
            <v>1.5318958300430876</v>
          </cell>
          <cell r="Q126" t="b">
            <v>0</v>
          </cell>
          <cell r="S126" t="str">
            <v>152011</v>
          </cell>
          <cell r="T126" t="str">
            <v>152011FALSE</v>
          </cell>
          <cell r="U126">
            <v>2026</v>
          </cell>
        </row>
        <row r="127">
          <cell r="A127" t="str">
            <v>D-1 Reoveepuhasti rekonstrueerimine/ täiendamine, reoveepumpla</v>
          </cell>
          <cell r="B127">
            <v>562500</v>
          </cell>
          <cell r="C127">
            <v>0.499</v>
          </cell>
          <cell r="D127" t="str">
            <v>Valga</v>
          </cell>
          <cell r="E127">
            <v>0</v>
          </cell>
          <cell r="F127">
            <v>0</v>
          </cell>
          <cell r="G127">
            <v>15</v>
          </cell>
          <cell r="H127">
            <v>0</v>
          </cell>
          <cell r="I127">
            <v>2</v>
          </cell>
          <cell r="J127">
            <v>2026</v>
          </cell>
          <cell r="K127">
            <v>0</v>
          </cell>
          <cell r="L127">
            <v>0</v>
          </cell>
          <cell r="M127">
            <v>2011</v>
          </cell>
          <cell r="N127">
            <v>0</v>
          </cell>
          <cell r="O127">
            <v>2041</v>
          </cell>
          <cell r="P127">
            <v>1.5318958300430876</v>
          </cell>
          <cell r="Q127" t="b">
            <v>0</v>
          </cell>
          <cell r="S127" t="str">
            <v>152011</v>
          </cell>
          <cell r="T127" t="str">
            <v>152011FALSE</v>
          </cell>
          <cell r="U127">
            <v>2026</v>
          </cell>
        </row>
        <row r="128">
          <cell r="A128" t="str">
            <v xml:space="preserve">E-1a Sademeveekanalisatsioonivõrgu rekonstrueerimine </v>
          </cell>
          <cell r="B128">
            <v>0</v>
          </cell>
          <cell r="C128">
            <v>0.499</v>
          </cell>
          <cell r="D128" t="str">
            <v>Valga</v>
          </cell>
          <cell r="E128">
            <v>0</v>
          </cell>
          <cell r="F128">
            <v>0</v>
          </cell>
          <cell r="G128">
            <v>15</v>
          </cell>
          <cell r="H128">
            <v>0</v>
          </cell>
          <cell r="I128">
            <v>2</v>
          </cell>
          <cell r="J128">
            <v>2026</v>
          </cell>
          <cell r="K128">
            <v>0</v>
          </cell>
          <cell r="L128">
            <v>0</v>
          </cell>
          <cell r="M128">
            <v>2011</v>
          </cell>
          <cell r="N128">
            <v>0</v>
          </cell>
          <cell r="O128">
            <v>2041</v>
          </cell>
          <cell r="P128">
            <v>1.5318958300430876</v>
          </cell>
          <cell r="Q128" t="b">
            <v>1</v>
          </cell>
          <cell r="S128" t="str">
            <v>152011</v>
          </cell>
          <cell r="T128" t="str">
            <v>152011TRUE</v>
          </cell>
          <cell r="U128">
            <v>2026</v>
          </cell>
        </row>
        <row r="129">
          <cell r="A129" t="str">
            <v xml:space="preserve">E-2a Sademeveekanalisatsioonivõrgu rajamine </v>
          </cell>
          <cell r="B129">
            <v>0</v>
          </cell>
          <cell r="C129">
            <v>0.499</v>
          </cell>
          <cell r="D129" t="str">
            <v>Valga</v>
          </cell>
          <cell r="E129">
            <v>0</v>
          </cell>
          <cell r="F129">
            <v>0</v>
          </cell>
          <cell r="G129">
            <v>15</v>
          </cell>
          <cell r="H129">
            <v>0</v>
          </cell>
          <cell r="I129">
            <v>2</v>
          </cell>
          <cell r="J129">
            <v>2026</v>
          </cell>
          <cell r="K129">
            <v>0</v>
          </cell>
          <cell r="L129">
            <v>0</v>
          </cell>
          <cell r="M129">
            <v>2011</v>
          </cell>
          <cell r="N129">
            <v>0</v>
          </cell>
          <cell r="O129">
            <v>2041</v>
          </cell>
          <cell r="P129">
            <v>1.5318958300430876</v>
          </cell>
          <cell r="Q129" t="b">
            <v>1</v>
          </cell>
          <cell r="S129" t="str">
            <v>152011</v>
          </cell>
          <cell r="T129" t="str">
            <v>152011TRUE</v>
          </cell>
          <cell r="U129">
            <v>2026</v>
          </cell>
        </row>
        <row r="130">
          <cell r="E130">
            <v>0</v>
          </cell>
          <cell r="F130">
            <v>0</v>
          </cell>
          <cell r="H130" t="e">
            <v>#DIV/0!</v>
          </cell>
          <cell r="I130">
            <v>-2039</v>
          </cell>
          <cell r="J130">
            <v>0</v>
          </cell>
          <cell r="K130" t="e">
            <v>#DIV/0!</v>
          </cell>
          <cell r="L130" t="e">
            <v>#DIV/0!</v>
          </cell>
          <cell r="N130" t="e">
            <v>#DIV/0!</v>
          </cell>
          <cell r="O130">
            <v>0</v>
          </cell>
          <cell r="S130">
            <v>0</v>
          </cell>
          <cell r="T130">
            <v>0</v>
          </cell>
          <cell r="U130">
            <v>0</v>
          </cell>
        </row>
        <row r="131">
          <cell r="A131" t="str">
            <v>A-1 Puurkaevpumplate rekonstrueerimine/veetöötlus</v>
          </cell>
          <cell r="B131">
            <v>0</v>
          </cell>
          <cell r="C131">
            <v>0.5</v>
          </cell>
          <cell r="D131" t="str">
            <v>Haljala</v>
          </cell>
          <cell r="E131">
            <v>0</v>
          </cell>
          <cell r="F131">
            <v>0</v>
          </cell>
          <cell r="G131">
            <v>40</v>
          </cell>
          <cell r="H131">
            <v>0</v>
          </cell>
          <cell r="I131">
            <v>11</v>
          </cell>
          <cell r="J131">
            <v>2010</v>
          </cell>
          <cell r="K131">
            <v>0</v>
          </cell>
          <cell r="L131">
            <v>0</v>
          </cell>
          <cell r="M131">
            <v>2010</v>
          </cell>
          <cell r="N131">
            <v>0</v>
          </cell>
          <cell r="O131">
            <v>2050</v>
          </cell>
          <cell r="Q131" t="b">
            <v>0</v>
          </cell>
          <cell r="S131" t="str">
            <v>402010</v>
          </cell>
          <cell r="T131" t="str">
            <v>402010FALSE</v>
          </cell>
          <cell r="U131">
            <v>2050</v>
          </cell>
        </row>
        <row r="132">
          <cell r="A132" t="str">
            <v>B-1 Veevõrgu rekonstrueerimine</v>
          </cell>
          <cell r="B132">
            <v>0</v>
          </cell>
          <cell r="C132">
            <v>0.5</v>
          </cell>
          <cell r="D132" t="str">
            <v>Haljala</v>
          </cell>
          <cell r="E132">
            <v>0</v>
          </cell>
          <cell r="F132">
            <v>0</v>
          </cell>
          <cell r="G132">
            <v>40</v>
          </cell>
          <cell r="H132">
            <v>0</v>
          </cell>
          <cell r="I132">
            <v>11</v>
          </cell>
          <cell r="J132">
            <v>2010</v>
          </cell>
          <cell r="K132">
            <v>0</v>
          </cell>
          <cell r="L132">
            <v>0</v>
          </cell>
          <cell r="M132">
            <v>2010</v>
          </cell>
          <cell r="N132">
            <v>0</v>
          </cell>
          <cell r="O132">
            <v>2050</v>
          </cell>
          <cell r="Q132" t="b">
            <v>0</v>
          </cell>
          <cell r="S132" t="str">
            <v>402010</v>
          </cell>
          <cell r="T132" t="str">
            <v>402010FALSE</v>
          </cell>
          <cell r="U132">
            <v>2050</v>
          </cell>
        </row>
        <row r="133">
          <cell r="A133" t="str">
            <v>B-2 Veevõrgu rajamine</v>
          </cell>
          <cell r="B133">
            <v>0</v>
          </cell>
          <cell r="C133">
            <v>0.5</v>
          </cell>
          <cell r="D133" t="str">
            <v>Haljala</v>
          </cell>
          <cell r="E133">
            <v>0</v>
          </cell>
          <cell r="F133">
            <v>0</v>
          </cell>
          <cell r="G133">
            <v>40</v>
          </cell>
          <cell r="H133">
            <v>0</v>
          </cell>
          <cell r="I133">
            <v>11</v>
          </cell>
          <cell r="J133">
            <v>2010</v>
          </cell>
          <cell r="K133">
            <v>0</v>
          </cell>
          <cell r="L133">
            <v>0</v>
          </cell>
          <cell r="M133">
            <v>2010</v>
          </cell>
          <cell r="N133">
            <v>0</v>
          </cell>
          <cell r="O133">
            <v>2050</v>
          </cell>
          <cell r="Q133" t="b">
            <v>0</v>
          </cell>
          <cell r="S133" t="str">
            <v>402010</v>
          </cell>
          <cell r="T133" t="str">
            <v>402010FALSE</v>
          </cell>
          <cell r="U133">
            <v>2050</v>
          </cell>
        </row>
        <row r="134">
          <cell r="A134" t="str">
            <v>C-1 Kanalisatsioonivõrgu rekonstrueerimine</v>
          </cell>
          <cell r="B134">
            <v>21417714.165391382</v>
          </cell>
          <cell r="C134">
            <v>0.5</v>
          </cell>
          <cell r="D134" t="str">
            <v>Haljala</v>
          </cell>
          <cell r="E134">
            <v>0</v>
          </cell>
          <cell r="F134">
            <v>0</v>
          </cell>
          <cell r="G134">
            <v>40</v>
          </cell>
          <cell r="H134">
            <v>0</v>
          </cell>
          <cell r="I134">
            <v>11</v>
          </cell>
          <cell r="J134">
            <v>2010</v>
          </cell>
          <cell r="K134">
            <v>0</v>
          </cell>
          <cell r="L134">
            <v>0</v>
          </cell>
          <cell r="M134">
            <v>2010</v>
          </cell>
          <cell r="N134">
            <v>0</v>
          </cell>
          <cell r="O134">
            <v>2050</v>
          </cell>
          <cell r="Q134" t="b">
            <v>0</v>
          </cell>
          <cell r="S134" t="str">
            <v>402010</v>
          </cell>
          <cell r="T134" t="str">
            <v>402010FALSE</v>
          </cell>
          <cell r="U134">
            <v>2050</v>
          </cell>
        </row>
        <row r="135">
          <cell r="A135" t="str">
            <v>D-1 Reoveepuhasti rekonstrueerimine</v>
          </cell>
          <cell r="B135">
            <v>0</v>
          </cell>
          <cell r="C135">
            <v>0.5</v>
          </cell>
          <cell r="D135" t="str">
            <v>Haljala</v>
          </cell>
          <cell r="E135">
            <v>0</v>
          </cell>
          <cell r="F135">
            <v>0</v>
          </cell>
          <cell r="G135">
            <v>40</v>
          </cell>
          <cell r="H135">
            <v>0</v>
          </cell>
          <cell r="I135">
            <v>11</v>
          </cell>
          <cell r="J135">
            <v>2010</v>
          </cell>
          <cell r="K135">
            <v>0</v>
          </cell>
          <cell r="L135">
            <v>0</v>
          </cell>
          <cell r="M135">
            <v>2010</v>
          </cell>
          <cell r="N135">
            <v>0</v>
          </cell>
          <cell r="O135">
            <v>2050</v>
          </cell>
          <cell r="Q135" t="b">
            <v>0</v>
          </cell>
          <cell r="S135" t="str">
            <v>402010</v>
          </cell>
          <cell r="T135" t="str">
            <v>402010FALSE</v>
          </cell>
          <cell r="U135">
            <v>2050</v>
          </cell>
        </row>
        <row r="136">
          <cell r="A136" t="str">
            <v>A-1 Puurkaevpumplate rekonstrueerimine/veetöötlus</v>
          </cell>
          <cell r="B136">
            <v>0</v>
          </cell>
          <cell r="C136">
            <v>0.5</v>
          </cell>
          <cell r="D136" t="str">
            <v>Haljala</v>
          </cell>
          <cell r="E136">
            <v>0</v>
          </cell>
          <cell r="F136">
            <v>0</v>
          </cell>
          <cell r="G136">
            <v>15</v>
          </cell>
          <cell r="H136">
            <v>0</v>
          </cell>
          <cell r="I136">
            <v>1</v>
          </cell>
          <cell r="J136">
            <v>2025</v>
          </cell>
          <cell r="K136">
            <v>0</v>
          </cell>
          <cell r="L136">
            <v>0</v>
          </cell>
          <cell r="M136">
            <v>2010</v>
          </cell>
          <cell r="N136">
            <v>0</v>
          </cell>
          <cell r="O136">
            <v>2040</v>
          </cell>
          <cell r="Q136" t="b">
            <v>0</v>
          </cell>
          <cell r="S136" t="str">
            <v>152010</v>
          </cell>
          <cell r="T136" t="str">
            <v>152010FALSE</v>
          </cell>
          <cell r="U136">
            <v>2025</v>
          </cell>
        </row>
        <row r="137">
          <cell r="A137" t="str">
            <v>B-1 Veevõrgu rekonstrueerimine</v>
          </cell>
          <cell r="B137">
            <v>0</v>
          </cell>
          <cell r="C137">
            <v>0.5</v>
          </cell>
          <cell r="D137" t="str">
            <v>Haljala</v>
          </cell>
          <cell r="E137">
            <v>0</v>
          </cell>
          <cell r="F137">
            <v>0</v>
          </cell>
          <cell r="G137">
            <v>15</v>
          </cell>
          <cell r="H137">
            <v>0</v>
          </cell>
          <cell r="I137">
            <v>1</v>
          </cell>
          <cell r="J137">
            <v>2025</v>
          </cell>
          <cell r="K137">
            <v>0</v>
          </cell>
          <cell r="L137">
            <v>0</v>
          </cell>
          <cell r="M137">
            <v>2010</v>
          </cell>
          <cell r="N137">
            <v>0</v>
          </cell>
          <cell r="O137">
            <v>2040</v>
          </cell>
          <cell r="Q137" t="b">
            <v>0</v>
          </cell>
          <cell r="S137" t="str">
            <v>152010</v>
          </cell>
          <cell r="T137" t="str">
            <v>152010FALSE</v>
          </cell>
          <cell r="U137">
            <v>2025</v>
          </cell>
        </row>
        <row r="138">
          <cell r="A138" t="str">
            <v>B-2 Veevõrgu rajamine</v>
          </cell>
          <cell r="B138">
            <v>0</v>
          </cell>
          <cell r="C138">
            <v>0.5</v>
          </cell>
          <cell r="D138" t="str">
            <v>Haljala</v>
          </cell>
          <cell r="E138">
            <v>0</v>
          </cell>
          <cell r="F138">
            <v>0</v>
          </cell>
          <cell r="G138">
            <v>15</v>
          </cell>
          <cell r="H138">
            <v>0</v>
          </cell>
          <cell r="I138">
            <v>1</v>
          </cell>
          <cell r="J138">
            <v>2025</v>
          </cell>
          <cell r="K138">
            <v>0</v>
          </cell>
          <cell r="L138">
            <v>0</v>
          </cell>
          <cell r="M138">
            <v>2010</v>
          </cell>
          <cell r="N138">
            <v>0</v>
          </cell>
          <cell r="O138">
            <v>2040</v>
          </cell>
          <cell r="Q138" t="b">
            <v>0</v>
          </cell>
          <cell r="S138" t="str">
            <v>152010</v>
          </cell>
          <cell r="T138" t="str">
            <v>152010FALSE</v>
          </cell>
          <cell r="U138">
            <v>2025</v>
          </cell>
        </row>
        <row r="139">
          <cell r="A139" t="str">
            <v>C-1 Kanalisatsioonivõrgu rekonstrueerimine</v>
          </cell>
          <cell r="B139">
            <v>934852.66082849877</v>
          </cell>
          <cell r="C139">
            <v>0.5</v>
          </cell>
          <cell r="D139" t="str">
            <v>Haljala</v>
          </cell>
          <cell r="E139">
            <v>0</v>
          </cell>
          <cell r="F139">
            <v>0</v>
          </cell>
          <cell r="G139">
            <v>15</v>
          </cell>
          <cell r="H139">
            <v>0</v>
          </cell>
          <cell r="I139">
            <v>1</v>
          </cell>
          <cell r="J139">
            <v>2025</v>
          </cell>
          <cell r="K139">
            <v>0</v>
          </cell>
          <cell r="L139">
            <v>0</v>
          </cell>
          <cell r="M139">
            <v>2010</v>
          </cell>
          <cell r="N139">
            <v>0</v>
          </cell>
          <cell r="O139">
            <v>2040</v>
          </cell>
          <cell r="Q139" t="b">
            <v>0</v>
          </cell>
          <cell r="S139" t="str">
            <v>152010</v>
          </cell>
          <cell r="T139" t="str">
            <v>152010FALSE</v>
          </cell>
          <cell r="U139">
            <v>2025</v>
          </cell>
        </row>
        <row r="140">
          <cell r="A140" t="str">
            <v>D-1 Reoveepuhasti rekonstrueerimine</v>
          </cell>
          <cell r="B140">
            <v>0</v>
          </cell>
          <cell r="C140">
            <v>0.5</v>
          </cell>
          <cell r="D140" t="str">
            <v>Haljala</v>
          </cell>
          <cell r="E140">
            <v>0</v>
          </cell>
          <cell r="F140">
            <v>0</v>
          </cell>
          <cell r="G140">
            <v>15</v>
          </cell>
          <cell r="H140">
            <v>0</v>
          </cell>
          <cell r="I140">
            <v>1</v>
          </cell>
          <cell r="J140">
            <v>2025</v>
          </cell>
          <cell r="K140">
            <v>0</v>
          </cell>
          <cell r="L140">
            <v>0</v>
          </cell>
          <cell r="M140">
            <v>2010</v>
          </cell>
          <cell r="N140">
            <v>0</v>
          </cell>
          <cell r="O140">
            <v>2040</v>
          </cell>
          <cell r="Q140" t="b">
            <v>0</v>
          </cell>
          <cell r="S140" t="str">
            <v>152010</v>
          </cell>
          <cell r="T140" t="str">
            <v>152010FALSE</v>
          </cell>
          <cell r="U140">
            <v>2025</v>
          </cell>
        </row>
        <row r="141">
          <cell r="A141" t="str">
            <v>A-1 Puurkaevpumplate rekonstrueerimine/veetöötlus</v>
          </cell>
          <cell r="B141">
            <v>0</v>
          </cell>
          <cell r="C141">
            <v>0.5</v>
          </cell>
          <cell r="D141" t="str">
            <v>Haljala</v>
          </cell>
          <cell r="E141">
            <v>0</v>
          </cell>
          <cell r="F141">
            <v>0</v>
          </cell>
          <cell r="G141">
            <v>40</v>
          </cell>
          <cell r="H141">
            <v>0</v>
          </cell>
          <cell r="I141">
            <v>12</v>
          </cell>
          <cell r="J141">
            <v>2011</v>
          </cell>
          <cell r="K141">
            <v>0</v>
          </cell>
          <cell r="L141">
            <v>0</v>
          </cell>
          <cell r="M141">
            <v>2011</v>
          </cell>
          <cell r="N141">
            <v>0</v>
          </cell>
          <cell r="O141">
            <v>2051</v>
          </cell>
          <cell r="Q141" t="b">
            <v>0</v>
          </cell>
          <cell r="S141" t="str">
            <v>402011</v>
          </cell>
          <cell r="T141" t="str">
            <v>402011FALSE</v>
          </cell>
          <cell r="U141">
            <v>2051</v>
          </cell>
        </row>
        <row r="142">
          <cell r="A142" t="str">
            <v>B-1 Veevõrgu rekonstrueerimine</v>
          </cell>
          <cell r="B142">
            <v>0</v>
          </cell>
          <cell r="C142">
            <v>0.5</v>
          </cell>
          <cell r="D142" t="str">
            <v>Haljala</v>
          </cell>
          <cell r="E142">
            <v>0</v>
          </cell>
          <cell r="F142">
            <v>0</v>
          </cell>
          <cell r="G142">
            <v>40</v>
          </cell>
          <cell r="H142">
            <v>0</v>
          </cell>
          <cell r="I142">
            <v>12</v>
          </cell>
          <cell r="J142">
            <v>2011</v>
          </cell>
          <cell r="K142">
            <v>0</v>
          </cell>
          <cell r="L142">
            <v>0</v>
          </cell>
          <cell r="M142">
            <v>2011</v>
          </cell>
          <cell r="N142">
            <v>0</v>
          </cell>
          <cell r="O142">
            <v>2051</v>
          </cell>
          <cell r="Q142" t="b">
            <v>0</v>
          </cell>
          <cell r="S142" t="str">
            <v>402011</v>
          </cell>
          <cell r="T142" t="str">
            <v>402011FALSE</v>
          </cell>
          <cell r="U142">
            <v>2051</v>
          </cell>
        </row>
        <row r="143">
          <cell r="A143" t="str">
            <v>B-2 Veevõrgu rajamine</v>
          </cell>
          <cell r="B143">
            <v>0</v>
          </cell>
          <cell r="C143">
            <v>0.5</v>
          </cell>
          <cell r="D143" t="str">
            <v>Haljala</v>
          </cell>
          <cell r="E143">
            <v>0</v>
          </cell>
          <cell r="F143">
            <v>0</v>
          </cell>
          <cell r="G143">
            <v>40</v>
          </cell>
          <cell r="H143">
            <v>0</v>
          </cell>
          <cell r="I143">
            <v>12</v>
          </cell>
          <cell r="J143">
            <v>2011</v>
          </cell>
          <cell r="K143">
            <v>0</v>
          </cell>
          <cell r="L143">
            <v>0</v>
          </cell>
          <cell r="M143">
            <v>2011</v>
          </cell>
          <cell r="N143">
            <v>0</v>
          </cell>
          <cell r="O143">
            <v>2051</v>
          </cell>
          <cell r="Q143" t="b">
            <v>0</v>
          </cell>
          <cell r="S143" t="str">
            <v>402011</v>
          </cell>
          <cell r="T143" t="str">
            <v>402011FALSE</v>
          </cell>
          <cell r="U143">
            <v>2051</v>
          </cell>
        </row>
        <row r="144">
          <cell r="A144" t="str">
            <v>C-1 Kanalisatsioonivõrgu rekonstrueerimine</v>
          </cell>
          <cell r="B144">
            <v>21417714.165391382</v>
          </cell>
          <cell r="C144">
            <v>0.5</v>
          </cell>
          <cell r="D144" t="str">
            <v>Haljala</v>
          </cell>
          <cell r="E144">
            <v>0</v>
          </cell>
          <cell r="F144">
            <v>0</v>
          </cell>
          <cell r="G144">
            <v>40</v>
          </cell>
          <cell r="H144">
            <v>0</v>
          </cell>
          <cell r="I144">
            <v>12</v>
          </cell>
          <cell r="J144">
            <v>2011</v>
          </cell>
          <cell r="K144">
            <v>0</v>
          </cell>
          <cell r="L144">
            <v>0</v>
          </cell>
          <cell r="M144">
            <v>2011</v>
          </cell>
          <cell r="N144">
            <v>0</v>
          </cell>
          <cell r="O144">
            <v>2051</v>
          </cell>
          <cell r="Q144" t="b">
            <v>0</v>
          </cell>
          <cell r="S144" t="str">
            <v>402011</v>
          </cell>
          <cell r="T144" t="str">
            <v>402011FALSE</v>
          </cell>
          <cell r="U144">
            <v>2051</v>
          </cell>
        </row>
        <row r="145">
          <cell r="A145" t="str">
            <v>D-1 Reoveepuhasti rekonstrueerimine</v>
          </cell>
          <cell r="B145">
            <v>0</v>
          </cell>
          <cell r="C145">
            <v>0.5</v>
          </cell>
          <cell r="D145" t="str">
            <v>Haljala</v>
          </cell>
          <cell r="E145">
            <v>0</v>
          </cell>
          <cell r="F145">
            <v>0</v>
          </cell>
          <cell r="G145">
            <v>40</v>
          </cell>
          <cell r="H145">
            <v>0</v>
          </cell>
          <cell r="I145">
            <v>12</v>
          </cell>
          <cell r="J145">
            <v>2011</v>
          </cell>
          <cell r="K145">
            <v>0</v>
          </cell>
          <cell r="L145">
            <v>0</v>
          </cell>
          <cell r="M145">
            <v>2011</v>
          </cell>
          <cell r="N145">
            <v>0</v>
          </cell>
          <cell r="O145">
            <v>2051</v>
          </cell>
          <cell r="Q145" t="b">
            <v>0</v>
          </cell>
          <cell r="S145" t="str">
            <v>402011</v>
          </cell>
          <cell r="T145" t="str">
            <v>402011FALSE</v>
          </cell>
          <cell r="U145">
            <v>2051</v>
          </cell>
        </row>
        <row r="146">
          <cell r="A146" t="str">
            <v>A-1 Puurkaevpumplate rekonstrueerimine/veetöötlus</v>
          </cell>
          <cell r="B146">
            <v>0</v>
          </cell>
          <cell r="C146">
            <v>0.5</v>
          </cell>
          <cell r="D146" t="str">
            <v>Haljala</v>
          </cell>
          <cell r="E146">
            <v>0</v>
          </cell>
          <cell r="F146">
            <v>0</v>
          </cell>
          <cell r="G146">
            <v>15</v>
          </cell>
          <cell r="H146">
            <v>0</v>
          </cell>
          <cell r="I146">
            <v>2</v>
          </cell>
          <cell r="J146">
            <v>2026</v>
          </cell>
          <cell r="K146">
            <v>0</v>
          </cell>
          <cell r="L146">
            <v>0</v>
          </cell>
          <cell r="M146">
            <v>2011</v>
          </cell>
          <cell r="N146">
            <v>0</v>
          </cell>
          <cell r="O146">
            <v>2041</v>
          </cell>
          <cell r="Q146" t="b">
            <v>0</v>
          </cell>
          <cell r="S146" t="str">
            <v>152011</v>
          </cell>
          <cell r="T146" t="str">
            <v>152011FALSE</v>
          </cell>
          <cell r="U146">
            <v>2026</v>
          </cell>
        </row>
        <row r="147">
          <cell r="A147" t="str">
            <v>B-1 Veevõrgu rekonstrueerimine</v>
          </cell>
          <cell r="B147">
            <v>0</v>
          </cell>
          <cell r="C147">
            <v>0.5</v>
          </cell>
          <cell r="D147" t="str">
            <v>Haljala</v>
          </cell>
          <cell r="E147">
            <v>0</v>
          </cell>
          <cell r="F147">
            <v>0</v>
          </cell>
          <cell r="G147">
            <v>15</v>
          </cell>
          <cell r="H147">
            <v>0</v>
          </cell>
          <cell r="I147">
            <v>2</v>
          </cell>
          <cell r="J147">
            <v>2026</v>
          </cell>
          <cell r="K147">
            <v>0</v>
          </cell>
          <cell r="L147">
            <v>0</v>
          </cell>
          <cell r="M147">
            <v>2011</v>
          </cell>
          <cell r="N147">
            <v>0</v>
          </cell>
          <cell r="O147">
            <v>2041</v>
          </cell>
          <cell r="Q147" t="b">
            <v>0</v>
          </cell>
          <cell r="S147" t="str">
            <v>152011</v>
          </cell>
          <cell r="T147" t="str">
            <v>152011FALSE</v>
          </cell>
          <cell r="U147">
            <v>2026</v>
          </cell>
        </row>
        <row r="148">
          <cell r="A148" t="str">
            <v>B-2 Veevõrgu rajamine</v>
          </cell>
          <cell r="B148">
            <v>0</v>
          </cell>
          <cell r="C148">
            <v>0.5</v>
          </cell>
          <cell r="D148" t="str">
            <v>Haljala</v>
          </cell>
          <cell r="E148">
            <v>0</v>
          </cell>
          <cell r="F148">
            <v>0</v>
          </cell>
          <cell r="G148">
            <v>15</v>
          </cell>
          <cell r="H148">
            <v>0</v>
          </cell>
          <cell r="I148">
            <v>2</v>
          </cell>
          <cell r="J148">
            <v>2026</v>
          </cell>
          <cell r="K148">
            <v>0</v>
          </cell>
          <cell r="L148">
            <v>0</v>
          </cell>
          <cell r="M148">
            <v>2011</v>
          </cell>
          <cell r="N148">
            <v>0</v>
          </cell>
          <cell r="O148">
            <v>2041</v>
          </cell>
          <cell r="Q148" t="b">
            <v>0</v>
          </cell>
          <cell r="S148" t="str">
            <v>152011</v>
          </cell>
          <cell r="T148" t="str">
            <v>152011FALSE</v>
          </cell>
          <cell r="U148">
            <v>2026</v>
          </cell>
        </row>
        <row r="149">
          <cell r="A149" t="str">
            <v>C-1 Kanalisatsioonivõrgu rekonstrueerimine</v>
          </cell>
          <cell r="B149">
            <v>934852.66082849877</v>
          </cell>
          <cell r="C149">
            <v>0.5</v>
          </cell>
          <cell r="D149" t="str">
            <v>Haljala</v>
          </cell>
          <cell r="E149">
            <v>0</v>
          </cell>
          <cell r="F149">
            <v>0</v>
          </cell>
          <cell r="G149">
            <v>15</v>
          </cell>
          <cell r="H149">
            <v>0</v>
          </cell>
          <cell r="I149">
            <v>2</v>
          </cell>
          <cell r="J149">
            <v>2026</v>
          </cell>
          <cell r="K149">
            <v>0</v>
          </cell>
          <cell r="L149">
            <v>0</v>
          </cell>
          <cell r="M149">
            <v>2011</v>
          </cell>
          <cell r="N149">
            <v>0</v>
          </cell>
          <cell r="O149">
            <v>2041</v>
          </cell>
          <cell r="Q149" t="b">
            <v>0</v>
          </cell>
          <cell r="S149" t="str">
            <v>152011</v>
          </cell>
          <cell r="T149" t="str">
            <v>152011FALSE</v>
          </cell>
          <cell r="U149">
            <v>2026</v>
          </cell>
        </row>
        <row r="150">
          <cell r="A150" t="str">
            <v>D-1 Reoveepuhasti rekonstrueerimine</v>
          </cell>
          <cell r="B150">
            <v>0</v>
          </cell>
          <cell r="C150">
            <v>0.5</v>
          </cell>
          <cell r="D150" t="str">
            <v>Haljala</v>
          </cell>
          <cell r="E150">
            <v>0</v>
          </cell>
          <cell r="F150">
            <v>0</v>
          </cell>
          <cell r="G150">
            <v>15</v>
          </cell>
          <cell r="H150">
            <v>0</v>
          </cell>
          <cell r="I150">
            <v>2</v>
          </cell>
          <cell r="J150">
            <v>2026</v>
          </cell>
          <cell r="K150">
            <v>0</v>
          </cell>
          <cell r="L150">
            <v>0</v>
          </cell>
          <cell r="M150">
            <v>2011</v>
          </cell>
          <cell r="N150">
            <v>0</v>
          </cell>
          <cell r="O150">
            <v>2041</v>
          </cell>
          <cell r="Q150" t="b">
            <v>0</v>
          </cell>
          <cell r="S150" t="str">
            <v>152011</v>
          </cell>
          <cell r="T150" t="str">
            <v>152011FALSE</v>
          </cell>
          <cell r="U150">
            <v>2026</v>
          </cell>
        </row>
        <row r="151">
          <cell r="A151" t="str">
            <v>A-1 Puurkaevpumplate rekonstrueerimine/veetöötlus</v>
          </cell>
          <cell r="B151">
            <v>0</v>
          </cell>
          <cell r="C151">
            <v>0</v>
          </cell>
          <cell r="D151" t="str">
            <v>Haljala</v>
          </cell>
          <cell r="E151">
            <v>0</v>
          </cell>
          <cell r="F151">
            <v>0</v>
          </cell>
          <cell r="G151">
            <v>40</v>
          </cell>
          <cell r="H151">
            <v>0</v>
          </cell>
          <cell r="I151">
            <v>13</v>
          </cell>
          <cell r="J151">
            <v>2012</v>
          </cell>
          <cell r="K151">
            <v>0</v>
          </cell>
          <cell r="L151">
            <v>0</v>
          </cell>
          <cell r="M151">
            <v>2012</v>
          </cell>
          <cell r="N151">
            <v>0</v>
          </cell>
          <cell r="O151">
            <v>2052</v>
          </cell>
          <cell r="Q151" t="b">
            <v>0</v>
          </cell>
          <cell r="S151" t="str">
            <v>402012</v>
          </cell>
          <cell r="T151" t="str">
            <v>402012FALSE</v>
          </cell>
          <cell r="U151">
            <v>2052</v>
          </cell>
        </row>
        <row r="152">
          <cell r="A152" t="str">
            <v>B-1 Veevõrgu rekonstrueerimine</v>
          </cell>
          <cell r="B152">
            <v>0</v>
          </cell>
          <cell r="C152">
            <v>0</v>
          </cell>
          <cell r="D152" t="str">
            <v>Haljala</v>
          </cell>
          <cell r="E152">
            <v>0</v>
          </cell>
          <cell r="F152">
            <v>0</v>
          </cell>
          <cell r="G152">
            <v>40</v>
          </cell>
          <cell r="H152">
            <v>0</v>
          </cell>
          <cell r="I152">
            <v>13</v>
          </cell>
          <cell r="J152">
            <v>2012</v>
          </cell>
          <cell r="K152">
            <v>0</v>
          </cell>
          <cell r="L152">
            <v>0</v>
          </cell>
          <cell r="M152">
            <v>2012</v>
          </cell>
          <cell r="N152">
            <v>0</v>
          </cell>
          <cell r="O152">
            <v>2052</v>
          </cell>
          <cell r="Q152" t="b">
            <v>0</v>
          </cell>
          <cell r="S152" t="str">
            <v>402012</v>
          </cell>
          <cell r="T152" t="str">
            <v>402012FALSE</v>
          </cell>
          <cell r="U152">
            <v>2052</v>
          </cell>
        </row>
        <row r="153">
          <cell r="A153" t="str">
            <v>B-2 Veevõrgu rajamine</v>
          </cell>
          <cell r="B153">
            <v>0</v>
          </cell>
          <cell r="C153">
            <v>0</v>
          </cell>
          <cell r="D153" t="str">
            <v>Haljala</v>
          </cell>
          <cell r="E153">
            <v>0</v>
          </cell>
          <cell r="F153">
            <v>0</v>
          </cell>
          <cell r="G153">
            <v>40</v>
          </cell>
          <cell r="H153">
            <v>0</v>
          </cell>
          <cell r="I153">
            <v>13</v>
          </cell>
          <cell r="J153">
            <v>2012</v>
          </cell>
          <cell r="K153">
            <v>0</v>
          </cell>
          <cell r="L153">
            <v>0</v>
          </cell>
          <cell r="M153">
            <v>2012</v>
          </cell>
          <cell r="N153">
            <v>0</v>
          </cell>
          <cell r="O153">
            <v>2052</v>
          </cell>
          <cell r="Q153" t="b">
            <v>0</v>
          </cell>
          <cell r="S153" t="str">
            <v>402012</v>
          </cell>
          <cell r="T153" t="str">
            <v>402012FALSE</v>
          </cell>
          <cell r="U153">
            <v>2052</v>
          </cell>
        </row>
        <row r="154">
          <cell r="A154" t="str">
            <v>C-1 Kanalisatsioonivõrgu rekonstrueerimine</v>
          </cell>
          <cell r="B154">
            <v>21417714.165391382</v>
          </cell>
          <cell r="C154">
            <v>0</v>
          </cell>
          <cell r="D154" t="str">
            <v>Haljala</v>
          </cell>
          <cell r="E154">
            <v>0</v>
          </cell>
          <cell r="F154">
            <v>0</v>
          </cell>
          <cell r="G154">
            <v>40</v>
          </cell>
          <cell r="H154">
            <v>0</v>
          </cell>
          <cell r="I154">
            <v>13</v>
          </cell>
          <cell r="J154">
            <v>2012</v>
          </cell>
          <cell r="K154">
            <v>0</v>
          </cell>
          <cell r="L154">
            <v>0</v>
          </cell>
          <cell r="M154">
            <v>2012</v>
          </cell>
          <cell r="N154">
            <v>0</v>
          </cell>
          <cell r="O154">
            <v>2052</v>
          </cell>
          <cell r="Q154" t="b">
            <v>0</v>
          </cell>
          <cell r="S154" t="str">
            <v>402012</v>
          </cell>
          <cell r="T154" t="str">
            <v>402012FALSE</v>
          </cell>
          <cell r="U154">
            <v>2052</v>
          </cell>
        </row>
        <row r="155">
          <cell r="A155" t="str">
            <v>D-1 Reoveepuhasti rekonstrueerimine</v>
          </cell>
          <cell r="B155">
            <v>0</v>
          </cell>
          <cell r="C155">
            <v>0</v>
          </cell>
          <cell r="D155" t="str">
            <v>Haljala</v>
          </cell>
          <cell r="E155">
            <v>0</v>
          </cell>
          <cell r="F155">
            <v>0</v>
          </cell>
          <cell r="G155">
            <v>40</v>
          </cell>
          <cell r="H155">
            <v>0</v>
          </cell>
          <cell r="I155">
            <v>13</v>
          </cell>
          <cell r="J155">
            <v>2012</v>
          </cell>
          <cell r="K155">
            <v>0</v>
          </cell>
          <cell r="L155">
            <v>0</v>
          </cell>
          <cell r="M155">
            <v>2012</v>
          </cell>
          <cell r="N155">
            <v>0</v>
          </cell>
          <cell r="O155">
            <v>2052</v>
          </cell>
          <cell r="Q155" t="b">
            <v>0</v>
          </cell>
          <cell r="S155" t="str">
            <v>402012</v>
          </cell>
          <cell r="T155" t="str">
            <v>402012FALSE</v>
          </cell>
          <cell r="U155">
            <v>2052</v>
          </cell>
        </row>
        <row r="156">
          <cell r="A156" t="str">
            <v>A-1 Puurkaevpumplate rekonstrueerimine/veetöötlus</v>
          </cell>
          <cell r="B156">
            <v>0</v>
          </cell>
          <cell r="C156">
            <v>0</v>
          </cell>
          <cell r="D156" t="str">
            <v>Haljala</v>
          </cell>
          <cell r="E156">
            <v>0</v>
          </cell>
          <cell r="F156">
            <v>0</v>
          </cell>
          <cell r="G156">
            <v>15</v>
          </cell>
          <cell r="H156">
            <v>0</v>
          </cell>
          <cell r="I156">
            <v>3</v>
          </cell>
          <cell r="J156">
            <v>2027</v>
          </cell>
          <cell r="K156">
            <v>0</v>
          </cell>
          <cell r="L156">
            <v>0</v>
          </cell>
          <cell r="M156">
            <v>2012</v>
          </cell>
          <cell r="N156">
            <v>0</v>
          </cell>
          <cell r="O156">
            <v>2042</v>
          </cell>
          <cell r="Q156" t="b">
            <v>0</v>
          </cell>
          <cell r="S156" t="str">
            <v>152012</v>
          </cell>
          <cell r="T156" t="str">
            <v>152012FALSE</v>
          </cell>
          <cell r="U156">
            <v>2027</v>
          </cell>
        </row>
        <row r="157">
          <cell r="A157" t="str">
            <v>B-1 Veevõrgu rekonstrueerimine</v>
          </cell>
          <cell r="B157">
            <v>0</v>
          </cell>
          <cell r="C157">
            <v>0</v>
          </cell>
          <cell r="D157" t="str">
            <v>Haljala</v>
          </cell>
          <cell r="E157">
            <v>0</v>
          </cell>
          <cell r="F157">
            <v>0</v>
          </cell>
          <cell r="G157">
            <v>15</v>
          </cell>
          <cell r="H157">
            <v>0</v>
          </cell>
          <cell r="I157">
            <v>3</v>
          </cell>
          <cell r="J157">
            <v>2027</v>
          </cell>
          <cell r="K157">
            <v>0</v>
          </cell>
          <cell r="L157">
            <v>0</v>
          </cell>
          <cell r="M157">
            <v>2012</v>
          </cell>
          <cell r="N157">
            <v>0</v>
          </cell>
          <cell r="O157">
            <v>2042</v>
          </cell>
          <cell r="Q157" t="b">
            <v>0</v>
          </cell>
          <cell r="S157" t="str">
            <v>152012</v>
          </cell>
          <cell r="T157" t="str">
            <v>152012FALSE</v>
          </cell>
          <cell r="U157">
            <v>2027</v>
          </cell>
        </row>
        <row r="158">
          <cell r="A158" t="str">
            <v>B-2 Veevõrgu rajamine</v>
          </cell>
          <cell r="B158">
            <v>0</v>
          </cell>
          <cell r="C158">
            <v>0</v>
          </cell>
          <cell r="D158" t="str">
            <v>Haljala</v>
          </cell>
          <cell r="E158">
            <v>0</v>
          </cell>
          <cell r="F158">
            <v>0</v>
          </cell>
          <cell r="G158">
            <v>15</v>
          </cell>
          <cell r="H158">
            <v>0</v>
          </cell>
          <cell r="I158">
            <v>3</v>
          </cell>
          <cell r="J158">
            <v>2027</v>
          </cell>
          <cell r="K158">
            <v>0</v>
          </cell>
          <cell r="L158">
            <v>0</v>
          </cell>
          <cell r="M158">
            <v>2012</v>
          </cell>
          <cell r="N158">
            <v>0</v>
          </cell>
          <cell r="O158">
            <v>2042</v>
          </cell>
          <cell r="Q158" t="b">
            <v>0</v>
          </cell>
          <cell r="S158" t="str">
            <v>152012</v>
          </cell>
          <cell r="T158" t="str">
            <v>152012FALSE</v>
          </cell>
          <cell r="U158">
            <v>2027</v>
          </cell>
        </row>
        <row r="159">
          <cell r="A159" t="str">
            <v>C-1 Kanalisatsioonivõrgu rekonstrueerimine</v>
          </cell>
          <cell r="B159">
            <v>934852.66082849877</v>
          </cell>
          <cell r="C159">
            <v>0</v>
          </cell>
          <cell r="D159" t="str">
            <v>Haljala</v>
          </cell>
          <cell r="E159">
            <v>0</v>
          </cell>
          <cell r="F159">
            <v>0</v>
          </cell>
          <cell r="G159">
            <v>15</v>
          </cell>
          <cell r="H159">
            <v>0</v>
          </cell>
          <cell r="I159">
            <v>3</v>
          </cell>
          <cell r="J159">
            <v>2027</v>
          </cell>
          <cell r="K159">
            <v>0</v>
          </cell>
          <cell r="L159">
            <v>0</v>
          </cell>
          <cell r="M159">
            <v>2012</v>
          </cell>
          <cell r="N159">
            <v>0</v>
          </cell>
          <cell r="O159">
            <v>2042</v>
          </cell>
          <cell r="Q159" t="b">
            <v>0</v>
          </cell>
          <cell r="S159" t="str">
            <v>152012</v>
          </cell>
          <cell r="T159" t="str">
            <v>152012FALSE</v>
          </cell>
          <cell r="U159">
            <v>2027</v>
          </cell>
        </row>
        <row r="160">
          <cell r="A160" t="str">
            <v>D-1 Reoveepuhasti rekonstrueerimine</v>
          </cell>
          <cell r="B160">
            <v>0</v>
          </cell>
          <cell r="C160">
            <v>0</v>
          </cell>
          <cell r="D160" t="str">
            <v>Haljala</v>
          </cell>
          <cell r="E160">
            <v>0</v>
          </cell>
          <cell r="F160">
            <v>0</v>
          </cell>
          <cell r="G160">
            <v>15</v>
          </cell>
          <cell r="H160">
            <v>0</v>
          </cell>
          <cell r="I160">
            <v>3</v>
          </cell>
          <cell r="J160">
            <v>2027</v>
          </cell>
          <cell r="K160">
            <v>0</v>
          </cell>
          <cell r="L160">
            <v>0</v>
          </cell>
          <cell r="M160">
            <v>2012</v>
          </cell>
          <cell r="N160">
            <v>0</v>
          </cell>
          <cell r="O160">
            <v>2042</v>
          </cell>
          <cell r="Q160" t="b">
            <v>0</v>
          </cell>
          <cell r="S160" t="str">
            <v>152012</v>
          </cell>
          <cell r="T160" t="str">
            <v>152012FALSE</v>
          </cell>
          <cell r="U160">
            <v>2027</v>
          </cell>
        </row>
        <row r="161">
          <cell r="A161" t="str">
            <v>A-1.1  Tehnika puurkaevpumpla nr 2 (kat. nr 2546, pass nr.2291) rekonstrueerimine /veetöötlus</v>
          </cell>
          <cell r="B161">
            <v>0</v>
          </cell>
          <cell r="C161">
            <v>0.68860399999999999</v>
          </cell>
          <cell r="D161" t="str">
            <v>Kadrina</v>
          </cell>
          <cell r="E161">
            <v>0</v>
          </cell>
          <cell r="F161">
            <v>0</v>
          </cell>
          <cell r="G161">
            <v>40</v>
          </cell>
          <cell r="H161">
            <v>0</v>
          </cell>
          <cell r="I161">
            <v>11</v>
          </cell>
          <cell r="J161">
            <v>2010</v>
          </cell>
          <cell r="K161">
            <v>0</v>
          </cell>
          <cell r="L161">
            <v>0</v>
          </cell>
          <cell r="M161">
            <v>2010</v>
          </cell>
          <cell r="N161">
            <v>0</v>
          </cell>
          <cell r="O161">
            <v>2050</v>
          </cell>
          <cell r="Q161" t="b">
            <v>0</v>
          </cell>
          <cell r="S161" t="str">
            <v>402010</v>
          </cell>
          <cell r="T161" t="str">
            <v>402010FALSE</v>
          </cell>
          <cell r="U161">
            <v>2050</v>
          </cell>
        </row>
        <row r="162">
          <cell r="A162" t="str">
            <v>A-1.2  Kadrina puurkaevpumpla nr 3 (kat. nr 2557, pass nr. 5058) rekonstrueerimine /veetöötlus</v>
          </cell>
          <cell r="B162">
            <v>0</v>
          </cell>
          <cell r="C162">
            <v>0.68860399999999999</v>
          </cell>
          <cell r="D162" t="str">
            <v>Kadrina</v>
          </cell>
          <cell r="E162">
            <v>0</v>
          </cell>
          <cell r="F162">
            <v>0</v>
          </cell>
          <cell r="G162">
            <v>40</v>
          </cell>
          <cell r="H162">
            <v>0</v>
          </cell>
          <cell r="I162">
            <v>11</v>
          </cell>
          <cell r="J162">
            <v>2010</v>
          </cell>
          <cell r="K162">
            <v>0</v>
          </cell>
          <cell r="L162">
            <v>0</v>
          </cell>
          <cell r="M162">
            <v>2010</v>
          </cell>
          <cell r="N162">
            <v>0</v>
          </cell>
          <cell r="O162">
            <v>2050</v>
          </cell>
          <cell r="Q162" t="b">
            <v>0</v>
          </cell>
          <cell r="S162" t="str">
            <v>402010</v>
          </cell>
          <cell r="T162" t="str">
            <v>402010FALSE</v>
          </cell>
          <cell r="U162">
            <v>2050</v>
          </cell>
        </row>
        <row r="163">
          <cell r="A163" t="str">
            <v>A-1.3  Kadapiku puurkaevpumpla nr 6 (kat. nr 2973, pass nr.6157) rekonstrueerimine /veetöötlus</v>
          </cell>
          <cell r="B163">
            <v>800000</v>
          </cell>
          <cell r="C163">
            <v>0.68860399999999999</v>
          </cell>
          <cell r="D163" t="str">
            <v>Kadrina</v>
          </cell>
          <cell r="E163">
            <v>0</v>
          </cell>
          <cell r="F163">
            <v>0</v>
          </cell>
          <cell r="G163">
            <v>40</v>
          </cell>
          <cell r="H163">
            <v>0</v>
          </cell>
          <cell r="I163">
            <v>11</v>
          </cell>
          <cell r="J163">
            <v>2010</v>
          </cell>
          <cell r="K163">
            <v>0</v>
          </cell>
          <cell r="L163">
            <v>0</v>
          </cell>
          <cell r="M163">
            <v>2010</v>
          </cell>
          <cell r="N163">
            <v>0</v>
          </cell>
          <cell r="O163">
            <v>2050</v>
          </cell>
          <cell r="Q163" t="b">
            <v>0</v>
          </cell>
          <cell r="S163" t="str">
            <v>402010</v>
          </cell>
          <cell r="T163" t="str">
            <v>402010FALSE</v>
          </cell>
          <cell r="U163">
            <v>2050</v>
          </cell>
        </row>
        <row r="164">
          <cell r="A164" t="str">
            <v>A-1.4  Viru puurkaevpumpla nr 7 (kat. nr 3114, pass nr.2974) rekonstrueerimine /veetöötlus</v>
          </cell>
          <cell r="B164">
            <v>856250</v>
          </cell>
          <cell r="C164">
            <v>0.68860399999999999</v>
          </cell>
          <cell r="D164" t="str">
            <v>Kadrina</v>
          </cell>
          <cell r="E164">
            <v>0</v>
          </cell>
          <cell r="F164">
            <v>0</v>
          </cell>
          <cell r="G164">
            <v>40</v>
          </cell>
          <cell r="H164">
            <v>0</v>
          </cell>
          <cell r="I164">
            <v>11</v>
          </cell>
          <cell r="J164">
            <v>2010</v>
          </cell>
          <cell r="K164">
            <v>0</v>
          </cell>
          <cell r="L164">
            <v>0</v>
          </cell>
          <cell r="M164">
            <v>2010</v>
          </cell>
          <cell r="N164">
            <v>0</v>
          </cell>
          <cell r="O164">
            <v>2050</v>
          </cell>
          <cell r="Q164" t="b">
            <v>0</v>
          </cell>
          <cell r="S164" t="str">
            <v>402010</v>
          </cell>
          <cell r="T164" t="str">
            <v>402010FALSE</v>
          </cell>
          <cell r="U164">
            <v>2050</v>
          </cell>
        </row>
        <row r="165">
          <cell r="A165" t="str">
            <v>B-1 Veevõrgu rekonstrueerimine</v>
          </cell>
          <cell r="B165">
            <v>1438500</v>
          </cell>
          <cell r="C165">
            <v>0.68860399999999999</v>
          </cell>
          <cell r="D165" t="str">
            <v>Kadrina</v>
          </cell>
          <cell r="E165">
            <v>0</v>
          </cell>
          <cell r="F165">
            <v>0</v>
          </cell>
          <cell r="G165">
            <v>40</v>
          </cell>
          <cell r="H165">
            <v>0</v>
          </cell>
          <cell r="I165">
            <v>11</v>
          </cell>
          <cell r="J165">
            <v>2010</v>
          </cell>
          <cell r="K165">
            <v>0</v>
          </cell>
          <cell r="L165">
            <v>0</v>
          </cell>
          <cell r="M165">
            <v>2010</v>
          </cell>
          <cell r="N165">
            <v>0</v>
          </cell>
          <cell r="O165">
            <v>2050</v>
          </cell>
          <cell r="Q165" t="b">
            <v>0</v>
          </cell>
          <cell r="S165" t="str">
            <v>402010</v>
          </cell>
          <cell r="T165" t="str">
            <v>402010FALSE</v>
          </cell>
          <cell r="U165">
            <v>2050</v>
          </cell>
        </row>
        <row r="166">
          <cell r="A166" t="str">
            <v>C-1 Kanalisatsioonivõrgu rekonstrueerimine</v>
          </cell>
          <cell r="B166">
            <v>6505000</v>
          </cell>
          <cell r="C166">
            <v>0.68860399999999999</v>
          </cell>
          <cell r="D166" t="str">
            <v>Kadrina</v>
          </cell>
          <cell r="E166">
            <v>0</v>
          </cell>
          <cell r="F166">
            <v>0</v>
          </cell>
          <cell r="G166">
            <v>40</v>
          </cell>
          <cell r="H166">
            <v>0</v>
          </cell>
          <cell r="I166">
            <v>11</v>
          </cell>
          <cell r="J166">
            <v>2010</v>
          </cell>
          <cell r="K166">
            <v>0</v>
          </cell>
          <cell r="L166">
            <v>0</v>
          </cell>
          <cell r="M166">
            <v>2010</v>
          </cell>
          <cell r="N166">
            <v>0</v>
          </cell>
          <cell r="O166">
            <v>2050</v>
          </cell>
          <cell r="Q166" t="b">
            <v>0</v>
          </cell>
          <cell r="S166" t="str">
            <v>402010</v>
          </cell>
          <cell r="T166" t="str">
            <v>402010FALSE</v>
          </cell>
          <cell r="U166">
            <v>2050</v>
          </cell>
        </row>
        <row r="167">
          <cell r="A167" t="str">
            <v>C-2 Kanalisatsioonivõrgu rajamine</v>
          </cell>
          <cell r="B167">
            <v>1037500</v>
          </cell>
          <cell r="C167">
            <v>0.68860399999999999</v>
          </cell>
          <cell r="D167" t="str">
            <v>Kadrina</v>
          </cell>
          <cell r="E167">
            <v>0</v>
          </cell>
          <cell r="F167">
            <v>0</v>
          </cell>
          <cell r="G167">
            <v>40</v>
          </cell>
          <cell r="H167">
            <v>0</v>
          </cell>
          <cell r="I167">
            <v>11</v>
          </cell>
          <cell r="J167">
            <v>2010</v>
          </cell>
          <cell r="K167">
            <v>0</v>
          </cell>
          <cell r="L167">
            <v>0</v>
          </cell>
          <cell r="M167">
            <v>2010</v>
          </cell>
          <cell r="N167">
            <v>0</v>
          </cell>
          <cell r="O167">
            <v>2050</v>
          </cell>
          <cell r="Q167" t="b">
            <v>0</v>
          </cell>
          <cell r="S167" t="str">
            <v>402010</v>
          </cell>
          <cell r="T167" t="str">
            <v>402010FALSE</v>
          </cell>
          <cell r="U167">
            <v>2050</v>
          </cell>
        </row>
        <row r="168">
          <cell r="A168" t="str">
            <v>D-1 Reoveepuhasti rekonstrueerimine/laiendamine</v>
          </cell>
          <cell r="B168">
            <v>0</v>
          </cell>
          <cell r="C168">
            <v>0.68860399999999999</v>
          </cell>
          <cell r="D168" t="str">
            <v>Kadrina</v>
          </cell>
          <cell r="E168">
            <v>0</v>
          </cell>
          <cell r="F168">
            <v>0</v>
          </cell>
          <cell r="G168">
            <v>40</v>
          </cell>
          <cell r="H168">
            <v>0</v>
          </cell>
          <cell r="I168">
            <v>11</v>
          </cell>
          <cell r="J168">
            <v>2010</v>
          </cell>
          <cell r="K168">
            <v>0</v>
          </cell>
          <cell r="L168">
            <v>0</v>
          </cell>
          <cell r="M168">
            <v>2010</v>
          </cell>
          <cell r="N168">
            <v>0</v>
          </cell>
          <cell r="O168">
            <v>2050</v>
          </cell>
          <cell r="Q168" t="b">
            <v>0</v>
          </cell>
          <cell r="S168" t="str">
            <v>402010</v>
          </cell>
          <cell r="T168" t="str">
            <v>402010FALSE</v>
          </cell>
          <cell r="U168">
            <v>2050</v>
          </cell>
        </row>
        <row r="169">
          <cell r="A169" t="str">
            <v>A-1.1  Tehnika puurkaevpumpla nr 2 (kat. nr 2546, pass nr.2291) rekonstrueerimine /veetöötlus</v>
          </cell>
          <cell r="B169">
            <v>0</v>
          </cell>
          <cell r="C169">
            <v>0.68860399999999999</v>
          </cell>
          <cell r="D169" t="str">
            <v>Kadrina</v>
          </cell>
          <cell r="E169">
            <v>0</v>
          </cell>
          <cell r="F169">
            <v>0</v>
          </cell>
          <cell r="G169">
            <v>15</v>
          </cell>
          <cell r="H169">
            <v>0</v>
          </cell>
          <cell r="I169">
            <v>1</v>
          </cell>
          <cell r="J169">
            <v>2025</v>
          </cell>
          <cell r="K169">
            <v>0</v>
          </cell>
          <cell r="L169">
            <v>0</v>
          </cell>
          <cell r="M169">
            <v>2010</v>
          </cell>
          <cell r="N169">
            <v>0</v>
          </cell>
          <cell r="O169">
            <v>2040</v>
          </cell>
          <cell r="Q169" t="b">
            <v>0</v>
          </cell>
          <cell r="S169" t="str">
            <v>152010</v>
          </cell>
          <cell r="T169" t="str">
            <v>152010FALSE</v>
          </cell>
          <cell r="U169">
            <v>2025</v>
          </cell>
        </row>
        <row r="170">
          <cell r="A170" t="str">
            <v>A-1.2  Kadrina puurkaevpumpla nr 3 (kat. nr 2557, pass nr. 5058) rekonstrueerimine /veetöötlus</v>
          </cell>
          <cell r="B170">
            <v>0</v>
          </cell>
          <cell r="C170">
            <v>0.68860399999999999</v>
          </cell>
          <cell r="D170" t="str">
            <v>Kadrina</v>
          </cell>
          <cell r="E170">
            <v>0</v>
          </cell>
          <cell r="F170">
            <v>0</v>
          </cell>
          <cell r="G170">
            <v>15</v>
          </cell>
          <cell r="H170">
            <v>0</v>
          </cell>
          <cell r="I170">
            <v>1</v>
          </cell>
          <cell r="J170">
            <v>2025</v>
          </cell>
          <cell r="K170">
            <v>0</v>
          </cell>
          <cell r="L170">
            <v>0</v>
          </cell>
          <cell r="M170">
            <v>2010</v>
          </cell>
          <cell r="N170">
            <v>0</v>
          </cell>
          <cell r="O170">
            <v>2040</v>
          </cell>
          <cell r="Q170" t="b">
            <v>0</v>
          </cell>
          <cell r="S170" t="str">
            <v>152010</v>
          </cell>
          <cell r="T170" t="str">
            <v>152010FALSE</v>
          </cell>
          <cell r="U170">
            <v>2025</v>
          </cell>
        </row>
        <row r="171">
          <cell r="A171" t="str">
            <v>A-1.3  Kadapiku puurkaevpumpla nr 6 (kat. nr 2973, pass nr.6157) rekonstrueerimine /veetöötlus</v>
          </cell>
          <cell r="B171">
            <v>1220000</v>
          </cell>
          <cell r="C171">
            <v>0.68860399999999999</v>
          </cell>
          <cell r="D171" t="str">
            <v>Kadrina</v>
          </cell>
          <cell r="E171">
            <v>0</v>
          </cell>
          <cell r="F171">
            <v>0</v>
          </cell>
          <cell r="G171">
            <v>15</v>
          </cell>
          <cell r="H171">
            <v>0</v>
          </cell>
          <cell r="I171">
            <v>1</v>
          </cell>
          <cell r="J171">
            <v>2025</v>
          </cell>
          <cell r="K171">
            <v>0</v>
          </cell>
          <cell r="L171">
            <v>0</v>
          </cell>
          <cell r="M171">
            <v>2010</v>
          </cell>
          <cell r="N171">
            <v>0</v>
          </cell>
          <cell r="O171">
            <v>2040</v>
          </cell>
          <cell r="Q171" t="b">
            <v>0</v>
          </cell>
          <cell r="S171" t="str">
            <v>152010</v>
          </cell>
          <cell r="T171" t="str">
            <v>152010FALSE</v>
          </cell>
          <cell r="U171">
            <v>2025</v>
          </cell>
        </row>
        <row r="172">
          <cell r="A172" t="str">
            <v>A-1.4  Viru puurkaevpumpla nr 7 (kat. nr 3114, pass nr.2974) rekonstrueerimine /veetöötlus</v>
          </cell>
          <cell r="B172">
            <v>1125000</v>
          </cell>
          <cell r="C172">
            <v>0.68860399999999999</v>
          </cell>
          <cell r="D172" t="str">
            <v>Kadrina</v>
          </cell>
          <cell r="E172">
            <v>0</v>
          </cell>
          <cell r="F172">
            <v>0</v>
          </cell>
          <cell r="G172">
            <v>15</v>
          </cell>
          <cell r="H172">
            <v>0</v>
          </cell>
          <cell r="I172">
            <v>1</v>
          </cell>
          <cell r="J172">
            <v>2025</v>
          </cell>
          <cell r="K172">
            <v>0</v>
          </cell>
          <cell r="L172">
            <v>0</v>
          </cell>
          <cell r="M172">
            <v>2010</v>
          </cell>
          <cell r="N172">
            <v>0</v>
          </cell>
          <cell r="O172">
            <v>2040</v>
          </cell>
          <cell r="Q172" t="b">
            <v>0</v>
          </cell>
          <cell r="S172" t="str">
            <v>152010</v>
          </cell>
          <cell r="T172" t="str">
            <v>152010FALSE</v>
          </cell>
          <cell r="U172">
            <v>2025</v>
          </cell>
        </row>
        <row r="173">
          <cell r="A173" t="str">
            <v>B-1 Veevõrgu rekonstrueerimine</v>
          </cell>
          <cell r="B173">
            <v>0</v>
          </cell>
          <cell r="C173">
            <v>0.68860399999999999</v>
          </cell>
          <cell r="D173" t="str">
            <v>Kadrina</v>
          </cell>
          <cell r="E173">
            <v>0</v>
          </cell>
          <cell r="F173">
            <v>0</v>
          </cell>
          <cell r="G173">
            <v>15</v>
          </cell>
          <cell r="H173">
            <v>0</v>
          </cell>
          <cell r="I173">
            <v>1</v>
          </cell>
          <cell r="J173">
            <v>2025</v>
          </cell>
          <cell r="K173">
            <v>0</v>
          </cell>
          <cell r="L173">
            <v>0</v>
          </cell>
          <cell r="M173">
            <v>2010</v>
          </cell>
          <cell r="N173">
            <v>0</v>
          </cell>
          <cell r="O173">
            <v>2040</v>
          </cell>
          <cell r="Q173" t="b">
            <v>0</v>
          </cell>
          <cell r="S173" t="str">
            <v>152010</v>
          </cell>
          <cell r="T173" t="str">
            <v>152010FALSE</v>
          </cell>
          <cell r="U173">
            <v>2025</v>
          </cell>
        </row>
        <row r="174">
          <cell r="A174" t="str">
            <v>C-1 Kanalisatsioonivõrgu rekonstrueerimine</v>
          </cell>
          <cell r="B174">
            <v>0</v>
          </cell>
          <cell r="C174">
            <v>0.68860399999999999</v>
          </cell>
          <cell r="D174" t="str">
            <v>Kadrina</v>
          </cell>
          <cell r="E174">
            <v>0</v>
          </cell>
          <cell r="F174">
            <v>0</v>
          </cell>
          <cell r="G174">
            <v>15</v>
          </cell>
          <cell r="H174">
            <v>0</v>
          </cell>
          <cell r="I174">
            <v>1</v>
          </cell>
          <cell r="J174">
            <v>2025</v>
          </cell>
          <cell r="K174">
            <v>0</v>
          </cell>
          <cell r="L174">
            <v>0</v>
          </cell>
          <cell r="M174">
            <v>2010</v>
          </cell>
          <cell r="N174">
            <v>0</v>
          </cell>
          <cell r="O174">
            <v>2040</v>
          </cell>
          <cell r="Q174" t="b">
            <v>0</v>
          </cell>
          <cell r="S174" t="str">
            <v>152010</v>
          </cell>
          <cell r="T174" t="str">
            <v>152010FALSE</v>
          </cell>
          <cell r="U174">
            <v>2025</v>
          </cell>
        </row>
        <row r="175">
          <cell r="A175" t="str">
            <v>C-2 Kanalisatsioonivõrgu rajamine</v>
          </cell>
          <cell r="B175">
            <v>0</v>
          </cell>
          <cell r="C175">
            <v>0.68860399999999999</v>
          </cell>
          <cell r="D175" t="str">
            <v>Kadrina</v>
          </cell>
          <cell r="E175">
            <v>0</v>
          </cell>
          <cell r="F175">
            <v>0</v>
          </cell>
          <cell r="G175">
            <v>15</v>
          </cell>
          <cell r="H175">
            <v>0</v>
          </cell>
          <cell r="I175">
            <v>1</v>
          </cell>
          <cell r="J175">
            <v>2025</v>
          </cell>
          <cell r="K175">
            <v>0</v>
          </cell>
          <cell r="L175">
            <v>0</v>
          </cell>
          <cell r="M175">
            <v>2010</v>
          </cell>
          <cell r="N175">
            <v>0</v>
          </cell>
          <cell r="O175">
            <v>2040</v>
          </cell>
          <cell r="Q175" t="b">
            <v>0</v>
          </cell>
          <cell r="S175" t="str">
            <v>152010</v>
          </cell>
          <cell r="T175" t="str">
            <v>152010FALSE</v>
          </cell>
          <cell r="U175">
            <v>2025</v>
          </cell>
        </row>
        <row r="176">
          <cell r="A176" t="str">
            <v>D-1 Reoveepuhasti rekonstrueerimine/laiendamine</v>
          </cell>
          <cell r="B176">
            <v>2425000</v>
          </cell>
          <cell r="C176">
            <v>0.68860399999999999</v>
          </cell>
          <cell r="D176" t="str">
            <v>Kadrina</v>
          </cell>
          <cell r="E176">
            <v>0</v>
          </cell>
          <cell r="F176">
            <v>0</v>
          </cell>
          <cell r="G176">
            <v>15</v>
          </cell>
          <cell r="H176">
            <v>0</v>
          </cell>
          <cell r="I176">
            <v>1</v>
          </cell>
          <cell r="J176">
            <v>2025</v>
          </cell>
          <cell r="K176">
            <v>0</v>
          </cell>
          <cell r="L176">
            <v>0</v>
          </cell>
          <cell r="M176">
            <v>2010</v>
          </cell>
          <cell r="N176">
            <v>0</v>
          </cell>
          <cell r="O176">
            <v>2040</v>
          </cell>
          <cell r="Q176" t="b">
            <v>0</v>
          </cell>
          <cell r="S176" t="str">
            <v>152010</v>
          </cell>
          <cell r="T176" t="str">
            <v>152010FALSE</v>
          </cell>
          <cell r="U176">
            <v>2025</v>
          </cell>
        </row>
        <row r="177">
          <cell r="A177" t="str">
            <v>A-1.1  Tehnika puurkaevpumpla nr 2 (kat. nr 2546, pass nr.2291) rekonstrueerimine /veetöötlus</v>
          </cell>
          <cell r="B177">
            <v>0</v>
          </cell>
          <cell r="C177">
            <v>0.31139600000000001</v>
          </cell>
          <cell r="D177" t="str">
            <v>Kadrina</v>
          </cell>
          <cell r="E177">
            <v>0</v>
          </cell>
          <cell r="F177">
            <v>0</v>
          </cell>
          <cell r="G177">
            <v>40</v>
          </cell>
          <cell r="H177">
            <v>0</v>
          </cell>
          <cell r="I177">
            <v>12</v>
          </cell>
          <cell r="J177">
            <v>2011</v>
          </cell>
          <cell r="K177">
            <v>0</v>
          </cell>
          <cell r="L177">
            <v>0</v>
          </cell>
          <cell r="M177">
            <v>2011</v>
          </cell>
          <cell r="N177">
            <v>0</v>
          </cell>
          <cell r="O177">
            <v>2051</v>
          </cell>
          <cell r="Q177" t="b">
            <v>0</v>
          </cell>
          <cell r="S177" t="str">
            <v>402011</v>
          </cell>
          <cell r="T177" t="str">
            <v>402011FALSE</v>
          </cell>
          <cell r="U177">
            <v>2051</v>
          </cell>
        </row>
        <row r="178">
          <cell r="A178" t="str">
            <v>A-1.2  Kadrina puurkaevpumpla nr 3 (kat. nr 2557, pass nr. 5058) rekonstrueerimine /veetöötlus</v>
          </cell>
          <cell r="B178">
            <v>0</v>
          </cell>
          <cell r="C178">
            <v>0.31139600000000001</v>
          </cell>
          <cell r="D178" t="str">
            <v>Kadrina</v>
          </cell>
          <cell r="E178">
            <v>0</v>
          </cell>
          <cell r="F178">
            <v>0</v>
          </cell>
          <cell r="G178">
            <v>40</v>
          </cell>
          <cell r="H178">
            <v>0</v>
          </cell>
          <cell r="I178">
            <v>12</v>
          </cell>
          <cell r="J178">
            <v>2011</v>
          </cell>
          <cell r="K178">
            <v>0</v>
          </cell>
          <cell r="L178">
            <v>0</v>
          </cell>
          <cell r="M178">
            <v>2011</v>
          </cell>
          <cell r="N178">
            <v>0</v>
          </cell>
          <cell r="O178">
            <v>2051</v>
          </cell>
          <cell r="Q178" t="b">
            <v>0</v>
          </cell>
          <cell r="S178" t="str">
            <v>402011</v>
          </cell>
          <cell r="T178" t="str">
            <v>402011FALSE</v>
          </cell>
          <cell r="U178">
            <v>2051</v>
          </cell>
        </row>
        <row r="179">
          <cell r="A179" t="str">
            <v>A-1.3  Kadapiku puurkaevpumpla nr 6 (kat. nr 2973, pass nr.6157) rekonstrueerimine /veetöötlus</v>
          </cell>
          <cell r="B179">
            <v>800000</v>
          </cell>
          <cell r="C179">
            <v>0.31139600000000001</v>
          </cell>
          <cell r="D179" t="str">
            <v>Kadrina</v>
          </cell>
          <cell r="E179">
            <v>0</v>
          </cell>
          <cell r="F179">
            <v>0</v>
          </cell>
          <cell r="G179">
            <v>40</v>
          </cell>
          <cell r="H179">
            <v>0</v>
          </cell>
          <cell r="I179">
            <v>12</v>
          </cell>
          <cell r="J179">
            <v>2011</v>
          </cell>
          <cell r="K179">
            <v>0</v>
          </cell>
          <cell r="L179">
            <v>0</v>
          </cell>
          <cell r="M179">
            <v>2011</v>
          </cell>
          <cell r="N179">
            <v>0</v>
          </cell>
          <cell r="O179">
            <v>2051</v>
          </cell>
          <cell r="Q179" t="b">
            <v>0</v>
          </cell>
          <cell r="S179" t="str">
            <v>402011</v>
          </cell>
          <cell r="T179" t="str">
            <v>402011FALSE</v>
          </cell>
          <cell r="U179">
            <v>2051</v>
          </cell>
        </row>
        <row r="180">
          <cell r="A180" t="str">
            <v>A-1.4  Viru puurkaevpumpla nr 7 (kat. nr 3114, pass nr.2974) rekonstrueerimine /veetöötlus</v>
          </cell>
          <cell r="B180">
            <v>856250</v>
          </cell>
          <cell r="C180">
            <v>0.31139600000000001</v>
          </cell>
          <cell r="D180" t="str">
            <v>Kadrina</v>
          </cell>
          <cell r="E180">
            <v>0</v>
          </cell>
          <cell r="F180">
            <v>0</v>
          </cell>
          <cell r="G180">
            <v>40</v>
          </cell>
          <cell r="H180">
            <v>0</v>
          </cell>
          <cell r="I180">
            <v>12</v>
          </cell>
          <cell r="J180">
            <v>2011</v>
          </cell>
          <cell r="K180">
            <v>0</v>
          </cell>
          <cell r="L180">
            <v>0</v>
          </cell>
          <cell r="M180">
            <v>2011</v>
          </cell>
          <cell r="N180">
            <v>0</v>
          </cell>
          <cell r="O180">
            <v>2051</v>
          </cell>
          <cell r="Q180" t="b">
            <v>0</v>
          </cell>
          <cell r="S180" t="str">
            <v>402011</v>
          </cell>
          <cell r="T180" t="str">
            <v>402011FALSE</v>
          </cell>
          <cell r="U180">
            <v>2051</v>
          </cell>
        </row>
        <row r="181">
          <cell r="A181" t="str">
            <v>B-1 Veevõrgu rekonstrueerimine</v>
          </cell>
          <cell r="B181">
            <v>1438500</v>
          </cell>
          <cell r="C181">
            <v>0.31139600000000001</v>
          </cell>
          <cell r="D181" t="str">
            <v>Kadrina</v>
          </cell>
          <cell r="E181">
            <v>0</v>
          </cell>
          <cell r="F181">
            <v>0</v>
          </cell>
          <cell r="G181">
            <v>40</v>
          </cell>
          <cell r="H181">
            <v>0</v>
          </cell>
          <cell r="I181">
            <v>12</v>
          </cell>
          <cell r="J181">
            <v>2011</v>
          </cell>
          <cell r="K181">
            <v>0</v>
          </cell>
          <cell r="L181">
            <v>0</v>
          </cell>
          <cell r="M181">
            <v>2011</v>
          </cell>
          <cell r="N181">
            <v>0</v>
          </cell>
          <cell r="O181">
            <v>2051</v>
          </cell>
          <cell r="Q181" t="b">
            <v>0</v>
          </cell>
          <cell r="S181" t="str">
            <v>402011</v>
          </cell>
          <cell r="T181" t="str">
            <v>402011FALSE</v>
          </cell>
          <cell r="U181">
            <v>2051</v>
          </cell>
        </row>
        <row r="182">
          <cell r="A182" t="str">
            <v>C-1 Kanalisatsioonivõrgu rekonstrueerimine</v>
          </cell>
          <cell r="B182">
            <v>6505000</v>
          </cell>
          <cell r="C182">
            <v>0.31139600000000001</v>
          </cell>
          <cell r="D182" t="str">
            <v>Kadrina</v>
          </cell>
          <cell r="E182">
            <v>0</v>
          </cell>
          <cell r="F182">
            <v>0</v>
          </cell>
          <cell r="G182">
            <v>40</v>
          </cell>
          <cell r="H182">
            <v>0</v>
          </cell>
          <cell r="I182">
            <v>12</v>
          </cell>
          <cell r="J182">
            <v>2011</v>
          </cell>
          <cell r="K182">
            <v>0</v>
          </cell>
          <cell r="L182">
            <v>0</v>
          </cell>
          <cell r="M182">
            <v>2011</v>
          </cell>
          <cell r="N182">
            <v>0</v>
          </cell>
          <cell r="O182">
            <v>2051</v>
          </cell>
          <cell r="Q182" t="b">
            <v>0</v>
          </cell>
          <cell r="S182" t="str">
            <v>402011</v>
          </cell>
          <cell r="T182" t="str">
            <v>402011FALSE</v>
          </cell>
          <cell r="U182">
            <v>2051</v>
          </cell>
        </row>
        <row r="183">
          <cell r="A183" t="str">
            <v>C-2 Kanalisatsioonivõrgu rajamine</v>
          </cell>
          <cell r="B183">
            <v>1037500</v>
          </cell>
          <cell r="C183">
            <v>0.31139600000000001</v>
          </cell>
          <cell r="D183" t="str">
            <v>Kadrina</v>
          </cell>
          <cell r="E183">
            <v>0</v>
          </cell>
          <cell r="F183">
            <v>0</v>
          </cell>
          <cell r="G183">
            <v>40</v>
          </cell>
          <cell r="H183">
            <v>0</v>
          </cell>
          <cell r="I183">
            <v>12</v>
          </cell>
          <cell r="J183">
            <v>2011</v>
          </cell>
          <cell r="K183">
            <v>0</v>
          </cell>
          <cell r="L183">
            <v>0</v>
          </cell>
          <cell r="M183">
            <v>2011</v>
          </cell>
          <cell r="N183">
            <v>0</v>
          </cell>
          <cell r="O183">
            <v>2051</v>
          </cell>
          <cell r="Q183" t="b">
            <v>0</v>
          </cell>
          <cell r="S183" t="str">
            <v>402011</v>
          </cell>
          <cell r="T183" t="str">
            <v>402011FALSE</v>
          </cell>
          <cell r="U183">
            <v>2051</v>
          </cell>
        </row>
        <row r="184">
          <cell r="A184" t="str">
            <v>D-1 Reoveepuhasti rekonstrueerimine/laiendamine</v>
          </cell>
          <cell r="B184">
            <v>0</v>
          </cell>
          <cell r="C184">
            <v>0.31139600000000001</v>
          </cell>
          <cell r="D184" t="str">
            <v>Kadrina</v>
          </cell>
          <cell r="E184">
            <v>0</v>
          </cell>
          <cell r="F184">
            <v>0</v>
          </cell>
          <cell r="G184">
            <v>40</v>
          </cell>
          <cell r="H184">
            <v>0</v>
          </cell>
          <cell r="I184">
            <v>12</v>
          </cell>
          <cell r="J184">
            <v>2011</v>
          </cell>
          <cell r="K184">
            <v>0</v>
          </cell>
          <cell r="L184">
            <v>0</v>
          </cell>
          <cell r="M184">
            <v>2011</v>
          </cell>
          <cell r="N184">
            <v>0</v>
          </cell>
          <cell r="O184">
            <v>2051</v>
          </cell>
          <cell r="Q184" t="b">
            <v>0</v>
          </cell>
          <cell r="S184" t="str">
            <v>402011</v>
          </cell>
          <cell r="T184" t="str">
            <v>402011FALSE</v>
          </cell>
          <cell r="U184">
            <v>2051</v>
          </cell>
        </row>
        <row r="185">
          <cell r="A185" t="str">
            <v>A-1.1  Tehnika puurkaevpumpla nr 2 (kat. nr 2546, pass nr.2291) rekonstrueerimine /veetöötlus</v>
          </cell>
          <cell r="B185">
            <v>0</v>
          </cell>
          <cell r="C185">
            <v>0.31139600000000001</v>
          </cell>
          <cell r="D185" t="str">
            <v>Kadrina</v>
          </cell>
          <cell r="E185">
            <v>0</v>
          </cell>
          <cell r="F185">
            <v>0</v>
          </cell>
          <cell r="G185">
            <v>15</v>
          </cell>
          <cell r="H185">
            <v>0</v>
          </cell>
          <cell r="I185">
            <v>2</v>
          </cell>
          <cell r="J185">
            <v>2026</v>
          </cell>
          <cell r="K185">
            <v>0</v>
          </cell>
          <cell r="L185">
            <v>0</v>
          </cell>
          <cell r="M185">
            <v>2011</v>
          </cell>
          <cell r="N185">
            <v>0</v>
          </cell>
          <cell r="O185">
            <v>2041</v>
          </cell>
          <cell r="Q185" t="b">
            <v>0</v>
          </cell>
          <cell r="S185" t="str">
            <v>152011</v>
          </cell>
          <cell r="T185" t="str">
            <v>152011FALSE</v>
          </cell>
          <cell r="U185">
            <v>2026</v>
          </cell>
        </row>
        <row r="186">
          <cell r="A186" t="str">
            <v>A-1.2  Kadrina puurkaevpumpla nr 3 (kat. nr 2557, pass nr. 5058) rekonstrueerimine /veetöötlus</v>
          </cell>
          <cell r="B186">
            <v>0</v>
          </cell>
          <cell r="C186">
            <v>0.31139600000000001</v>
          </cell>
          <cell r="D186" t="str">
            <v>Kadrina</v>
          </cell>
          <cell r="E186">
            <v>0</v>
          </cell>
          <cell r="F186">
            <v>0</v>
          </cell>
          <cell r="G186">
            <v>15</v>
          </cell>
          <cell r="H186">
            <v>0</v>
          </cell>
          <cell r="I186">
            <v>2</v>
          </cell>
          <cell r="J186">
            <v>2026</v>
          </cell>
          <cell r="K186">
            <v>0</v>
          </cell>
          <cell r="L186">
            <v>0</v>
          </cell>
          <cell r="M186">
            <v>2011</v>
          </cell>
          <cell r="N186">
            <v>0</v>
          </cell>
          <cell r="O186">
            <v>2041</v>
          </cell>
          <cell r="Q186" t="b">
            <v>0</v>
          </cell>
          <cell r="S186" t="str">
            <v>152011</v>
          </cell>
          <cell r="T186" t="str">
            <v>152011FALSE</v>
          </cell>
          <cell r="U186">
            <v>2026</v>
          </cell>
        </row>
        <row r="187">
          <cell r="A187" t="str">
            <v>A-1.3  Kadapiku puurkaevpumpla nr 6 (kat. nr 2973, pass nr.6157) rekonstrueerimine /veetöötlus</v>
          </cell>
          <cell r="B187">
            <v>1220000</v>
          </cell>
          <cell r="C187">
            <v>0.31139600000000001</v>
          </cell>
          <cell r="D187" t="str">
            <v>Kadrina</v>
          </cell>
          <cell r="E187">
            <v>0</v>
          </cell>
          <cell r="F187">
            <v>0</v>
          </cell>
          <cell r="G187">
            <v>15</v>
          </cell>
          <cell r="H187">
            <v>0</v>
          </cell>
          <cell r="I187">
            <v>2</v>
          </cell>
          <cell r="J187">
            <v>2026</v>
          </cell>
          <cell r="K187">
            <v>0</v>
          </cell>
          <cell r="L187">
            <v>0</v>
          </cell>
          <cell r="M187">
            <v>2011</v>
          </cell>
          <cell r="N187">
            <v>0</v>
          </cell>
          <cell r="O187">
            <v>2041</v>
          </cell>
          <cell r="Q187" t="b">
            <v>0</v>
          </cell>
          <cell r="S187" t="str">
            <v>152011</v>
          </cell>
          <cell r="T187" t="str">
            <v>152011FALSE</v>
          </cell>
          <cell r="U187">
            <v>2026</v>
          </cell>
        </row>
        <row r="188">
          <cell r="A188" t="str">
            <v>A-1.4  Viru puurkaevpumpla nr 7 (kat. nr 3114, pass nr.2974) rekonstrueerimine /veetöötlus</v>
          </cell>
          <cell r="B188">
            <v>1125000</v>
          </cell>
          <cell r="C188">
            <v>0.31139600000000001</v>
          </cell>
          <cell r="D188" t="str">
            <v>Kadrina</v>
          </cell>
          <cell r="E188">
            <v>0</v>
          </cell>
          <cell r="F188">
            <v>0</v>
          </cell>
          <cell r="G188">
            <v>15</v>
          </cell>
          <cell r="H188">
            <v>0</v>
          </cell>
          <cell r="I188">
            <v>2</v>
          </cell>
          <cell r="J188">
            <v>2026</v>
          </cell>
          <cell r="K188">
            <v>0</v>
          </cell>
          <cell r="L188">
            <v>0</v>
          </cell>
          <cell r="M188">
            <v>2011</v>
          </cell>
          <cell r="N188">
            <v>0</v>
          </cell>
          <cell r="O188">
            <v>2041</v>
          </cell>
          <cell r="Q188" t="b">
            <v>0</v>
          </cell>
          <cell r="S188" t="str">
            <v>152011</v>
          </cell>
          <cell r="T188" t="str">
            <v>152011FALSE</v>
          </cell>
          <cell r="U188">
            <v>2026</v>
          </cell>
        </row>
        <row r="189">
          <cell r="A189" t="str">
            <v>B-1 Veevõrgu rekonstrueerimine</v>
          </cell>
          <cell r="B189">
            <v>0</v>
          </cell>
          <cell r="C189">
            <v>0.31139600000000001</v>
          </cell>
          <cell r="D189" t="str">
            <v>Kadrina</v>
          </cell>
          <cell r="E189">
            <v>0</v>
          </cell>
          <cell r="F189">
            <v>0</v>
          </cell>
          <cell r="G189">
            <v>15</v>
          </cell>
          <cell r="H189">
            <v>0</v>
          </cell>
          <cell r="I189">
            <v>2</v>
          </cell>
          <cell r="J189">
            <v>2026</v>
          </cell>
          <cell r="K189">
            <v>0</v>
          </cell>
          <cell r="L189">
            <v>0</v>
          </cell>
          <cell r="M189">
            <v>2011</v>
          </cell>
          <cell r="N189">
            <v>0</v>
          </cell>
          <cell r="O189">
            <v>2041</v>
          </cell>
          <cell r="Q189" t="b">
            <v>0</v>
          </cell>
          <cell r="S189" t="str">
            <v>152011</v>
          </cell>
          <cell r="T189" t="str">
            <v>152011FALSE</v>
          </cell>
          <cell r="U189">
            <v>2026</v>
          </cell>
        </row>
        <row r="190">
          <cell r="A190" t="str">
            <v>C-1 Kanalisatsioonivõrgu rekonstrueerimine</v>
          </cell>
          <cell r="B190">
            <v>0</v>
          </cell>
          <cell r="C190">
            <v>0.31139600000000001</v>
          </cell>
          <cell r="D190" t="str">
            <v>Kadrina</v>
          </cell>
          <cell r="E190">
            <v>0</v>
          </cell>
          <cell r="F190">
            <v>0</v>
          </cell>
          <cell r="G190">
            <v>15</v>
          </cell>
          <cell r="H190">
            <v>0</v>
          </cell>
          <cell r="I190">
            <v>2</v>
          </cell>
          <cell r="J190">
            <v>2026</v>
          </cell>
          <cell r="K190">
            <v>0</v>
          </cell>
          <cell r="L190">
            <v>0</v>
          </cell>
          <cell r="M190">
            <v>2011</v>
          </cell>
          <cell r="N190">
            <v>0</v>
          </cell>
          <cell r="O190">
            <v>2041</v>
          </cell>
          <cell r="Q190" t="b">
            <v>0</v>
          </cell>
          <cell r="S190" t="str">
            <v>152011</v>
          </cell>
          <cell r="T190" t="str">
            <v>152011FALSE</v>
          </cell>
          <cell r="U190">
            <v>2026</v>
          </cell>
        </row>
        <row r="191">
          <cell r="A191" t="str">
            <v>C-2 Kanalisatsioonivõrgu rajamine</v>
          </cell>
          <cell r="B191">
            <v>0</v>
          </cell>
          <cell r="C191">
            <v>0.31139600000000001</v>
          </cell>
          <cell r="D191" t="str">
            <v>Kadrina</v>
          </cell>
          <cell r="E191">
            <v>0</v>
          </cell>
          <cell r="F191">
            <v>0</v>
          </cell>
          <cell r="G191">
            <v>15</v>
          </cell>
          <cell r="H191">
            <v>0</v>
          </cell>
          <cell r="I191">
            <v>2</v>
          </cell>
          <cell r="J191">
            <v>2026</v>
          </cell>
          <cell r="K191">
            <v>0</v>
          </cell>
          <cell r="L191">
            <v>0</v>
          </cell>
          <cell r="M191">
            <v>2011</v>
          </cell>
          <cell r="N191">
            <v>0</v>
          </cell>
          <cell r="O191">
            <v>2041</v>
          </cell>
          <cell r="Q191" t="b">
            <v>0</v>
          </cell>
          <cell r="S191" t="str">
            <v>152011</v>
          </cell>
          <cell r="T191" t="str">
            <v>152011FALSE</v>
          </cell>
          <cell r="U191">
            <v>2026</v>
          </cell>
        </row>
        <row r="192">
          <cell r="A192" t="str">
            <v>D-1 Reoveepuhasti rekonstrueerimine/laiendamine</v>
          </cell>
          <cell r="B192">
            <v>2425000</v>
          </cell>
          <cell r="C192">
            <v>0.31139600000000001</v>
          </cell>
          <cell r="D192" t="str">
            <v>Kadrina</v>
          </cell>
          <cell r="E192">
            <v>0</v>
          </cell>
          <cell r="F192">
            <v>0</v>
          </cell>
          <cell r="G192">
            <v>15</v>
          </cell>
          <cell r="H192">
            <v>0</v>
          </cell>
          <cell r="I192">
            <v>2</v>
          </cell>
          <cell r="J192">
            <v>2026</v>
          </cell>
          <cell r="K192">
            <v>0</v>
          </cell>
          <cell r="L192">
            <v>0</v>
          </cell>
          <cell r="M192">
            <v>2011</v>
          </cell>
          <cell r="N192">
            <v>0</v>
          </cell>
          <cell r="O192">
            <v>2041</v>
          </cell>
          <cell r="Q192" t="b">
            <v>0</v>
          </cell>
          <cell r="S192" t="str">
            <v>152011</v>
          </cell>
          <cell r="T192" t="str">
            <v>152011FALSE</v>
          </cell>
          <cell r="U192">
            <v>2026</v>
          </cell>
        </row>
        <row r="193">
          <cell r="A193" t="str">
            <v>A-1.1  Tehnika puurkaevpumpla nr 2 (kat. nr 2546, pass nr.2291) rekonstrueerimine /veetöötlus</v>
          </cell>
          <cell r="B193">
            <v>0</v>
          </cell>
          <cell r="C193">
            <v>0</v>
          </cell>
          <cell r="D193" t="str">
            <v>Kadrina</v>
          </cell>
          <cell r="E193">
            <v>0</v>
          </cell>
          <cell r="F193">
            <v>0</v>
          </cell>
          <cell r="G193">
            <v>40</v>
          </cell>
          <cell r="H193">
            <v>0</v>
          </cell>
          <cell r="I193">
            <v>13</v>
          </cell>
          <cell r="J193">
            <v>2012</v>
          </cell>
          <cell r="K193">
            <v>0</v>
          </cell>
          <cell r="L193">
            <v>0</v>
          </cell>
          <cell r="M193">
            <v>2012</v>
          </cell>
          <cell r="N193">
            <v>0</v>
          </cell>
          <cell r="O193">
            <v>2052</v>
          </cell>
          <cell r="Q193" t="b">
            <v>0</v>
          </cell>
          <cell r="S193" t="str">
            <v>402012</v>
          </cell>
          <cell r="T193" t="str">
            <v>402012FALSE</v>
          </cell>
          <cell r="U193">
            <v>2052</v>
          </cell>
        </row>
        <row r="194">
          <cell r="A194" t="str">
            <v>A-1.2  Kadrina puurkaevpumpla nr 3 (kat. nr 2557, pass nr. 5058) rekonstrueerimine /veetöötlus</v>
          </cell>
          <cell r="B194">
            <v>0</v>
          </cell>
          <cell r="C194">
            <v>0</v>
          </cell>
          <cell r="D194" t="str">
            <v>Kadrina</v>
          </cell>
          <cell r="E194">
            <v>0</v>
          </cell>
          <cell r="F194">
            <v>0</v>
          </cell>
          <cell r="G194">
            <v>40</v>
          </cell>
          <cell r="H194">
            <v>0</v>
          </cell>
          <cell r="I194">
            <v>13</v>
          </cell>
          <cell r="J194">
            <v>2012</v>
          </cell>
          <cell r="K194">
            <v>0</v>
          </cell>
          <cell r="L194">
            <v>0</v>
          </cell>
          <cell r="M194">
            <v>2012</v>
          </cell>
          <cell r="N194">
            <v>0</v>
          </cell>
          <cell r="O194">
            <v>2052</v>
          </cell>
          <cell r="Q194" t="b">
            <v>0</v>
          </cell>
          <cell r="S194" t="str">
            <v>402012</v>
          </cell>
          <cell r="T194" t="str">
            <v>402012FALSE</v>
          </cell>
          <cell r="U194">
            <v>2052</v>
          </cell>
        </row>
        <row r="195">
          <cell r="A195" t="str">
            <v>A-1.3  Kadapiku puurkaevpumpla nr 6 (kat. nr 2973, pass nr.6157) rekonstrueerimine /veetöötlus</v>
          </cell>
          <cell r="B195">
            <v>800000</v>
          </cell>
          <cell r="C195">
            <v>0</v>
          </cell>
          <cell r="D195" t="str">
            <v>Kadrina</v>
          </cell>
          <cell r="E195">
            <v>0</v>
          </cell>
          <cell r="F195">
            <v>0</v>
          </cell>
          <cell r="G195">
            <v>40</v>
          </cell>
          <cell r="H195">
            <v>0</v>
          </cell>
          <cell r="I195">
            <v>13</v>
          </cell>
          <cell r="J195">
            <v>2012</v>
          </cell>
          <cell r="K195">
            <v>0</v>
          </cell>
          <cell r="L195">
            <v>0</v>
          </cell>
          <cell r="M195">
            <v>2012</v>
          </cell>
          <cell r="N195">
            <v>0</v>
          </cell>
          <cell r="O195">
            <v>2052</v>
          </cell>
          <cell r="Q195" t="b">
            <v>0</v>
          </cell>
          <cell r="S195" t="str">
            <v>402012</v>
          </cell>
          <cell r="T195" t="str">
            <v>402012FALSE</v>
          </cell>
          <cell r="U195">
            <v>2052</v>
          </cell>
        </row>
        <row r="196">
          <cell r="A196" t="str">
            <v>A-1.4  Viru puurkaevpumpla nr 7 (kat. nr 3114, pass nr.2974) rekonstrueerimine /veetöötlus</v>
          </cell>
          <cell r="B196">
            <v>856250</v>
          </cell>
          <cell r="C196">
            <v>0</v>
          </cell>
          <cell r="D196" t="str">
            <v>Kadrina</v>
          </cell>
          <cell r="E196">
            <v>0</v>
          </cell>
          <cell r="F196">
            <v>0</v>
          </cell>
          <cell r="G196">
            <v>40</v>
          </cell>
          <cell r="H196">
            <v>0</v>
          </cell>
          <cell r="I196">
            <v>13</v>
          </cell>
          <cell r="J196">
            <v>2012</v>
          </cell>
          <cell r="K196">
            <v>0</v>
          </cell>
          <cell r="L196">
            <v>0</v>
          </cell>
          <cell r="M196">
            <v>2012</v>
          </cell>
          <cell r="N196">
            <v>0</v>
          </cell>
          <cell r="O196">
            <v>2052</v>
          </cell>
          <cell r="Q196" t="b">
            <v>0</v>
          </cell>
          <cell r="S196" t="str">
            <v>402012</v>
          </cell>
          <cell r="T196" t="str">
            <v>402012FALSE</v>
          </cell>
          <cell r="U196">
            <v>2052</v>
          </cell>
        </row>
        <row r="197">
          <cell r="A197" t="str">
            <v>B-1 Veevõrgu rekonstrueerimine</v>
          </cell>
          <cell r="B197">
            <v>1438500</v>
          </cell>
          <cell r="C197">
            <v>0</v>
          </cell>
          <cell r="D197" t="str">
            <v>Kadrina</v>
          </cell>
          <cell r="E197">
            <v>0</v>
          </cell>
          <cell r="F197">
            <v>0</v>
          </cell>
          <cell r="G197">
            <v>40</v>
          </cell>
          <cell r="H197">
            <v>0</v>
          </cell>
          <cell r="I197">
            <v>13</v>
          </cell>
          <cell r="J197">
            <v>2012</v>
          </cell>
          <cell r="K197">
            <v>0</v>
          </cell>
          <cell r="L197">
            <v>0</v>
          </cell>
          <cell r="M197">
            <v>2012</v>
          </cell>
          <cell r="N197">
            <v>0</v>
          </cell>
          <cell r="O197">
            <v>2052</v>
          </cell>
          <cell r="Q197" t="b">
            <v>0</v>
          </cell>
          <cell r="S197" t="str">
            <v>402012</v>
          </cell>
          <cell r="T197" t="str">
            <v>402012FALSE</v>
          </cell>
          <cell r="U197">
            <v>2052</v>
          </cell>
        </row>
        <row r="198">
          <cell r="A198" t="str">
            <v>C-1 Kanalisatsioonivõrgu rekonstrueerimine</v>
          </cell>
          <cell r="B198">
            <v>6505000</v>
          </cell>
          <cell r="C198">
            <v>0</v>
          </cell>
          <cell r="D198" t="str">
            <v>Kadrina</v>
          </cell>
          <cell r="E198">
            <v>0</v>
          </cell>
          <cell r="F198">
            <v>0</v>
          </cell>
          <cell r="G198">
            <v>40</v>
          </cell>
          <cell r="H198">
            <v>0</v>
          </cell>
          <cell r="I198">
            <v>13</v>
          </cell>
          <cell r="J198">
            <v>2012</v>
          </cell>
          <cell r="K198">
            <v>0</v>
          </cell>
          <cell r="L198">
            <v>0</v>
          </cell>
          <cell r="M198">
            <v>2012</v>
          </cell>
          <cell r="N198">
            <v>0</v>
          </cell>
          <cell r="O198">
            <v>2052</v>
          </cell>
          <cell r="Q198" t="b">
            <v>0</v>
          </cell>
          <cell r="S198" t="str">
            <v>402012</v>
          </cell>
          <cell r="T198" t="str">
            <v>402012FALSE</v>
          </cell>
          <cell r="U198">
            <v>2052</v>
          </cell>
        </row>
        <row r="199">
          <cell r="A199" t="str">
            <v>C-2 Kanalisatsioonivõrgu rajamine</v>
          </cell>
          <cell r="B199">
            <v>1037500</v>
          </cell>
          <cell r="C199">
            <v>0</v>
          </cell>
          <cell r="D199" t="str">
            <v>Kadrina</v>
          </cell>
          <cell r="E199">
            <v>0</v>
          </cell>
          <cell r="F199">
            <v>0</v>
          </cell>
          <cell r="G199">
            <v>40</v>
          </cell>
          <cell r="H199">
            <v>0</v>
          </cell>
          <cell r="I199">
            <v>13</v>
          </cell>
          <cell r="J199">
            <v>2012</v>
          </cell>
          <cell r="K199">
            <v>0</v>
          </cell>
          <cell r="L199">
            <v>0</v>
          </cell>
          <cell r="M199">
            <v>2012</v>
          </cell>
          <cell r="N199">
            <v>0</v>
          </cell>
          <cell r="O199">
            <v>2052</v>
          </cell>
          <cell r="Q199" t="b">
            <v>0</v>
          </cell>
          <cell r="S199" t="str">
            <v>402012</v>
          </cell>
          <cell r="T199" t="str">
            <v>402012FALSE</v>
          </cell>
          <cell r="U199">
            <v>2052</v>
          </cell>
        </row>
        <row r="200">
          <cell r="A200" t="str">
            <v>D-1 Reoveepuhasti rekonstrueerimine/laiendamine</v>
          </cell>
          <cell r="B200">
            <v>0</v>
          </cell>
          <cell r="C200">
            <v>0</v>
          </cell>
          <cell r="D200" t="str">
            <v>Kadrina</v>
          </cell>
          <cell r="E200">
            <v>0</v>
          </cell>
          <cell r="F200">
            <v>0</v>
          </cell>
          <cell r="G200">
            <v>40</v>
          </cell>
          <cell r="H200">
            <v>0</v>
          </cell>
          <cell r="I200">
            <v>13</v>
          </cell>
          <cell r="J200">
            <v>2012</v>
          </cell>
          <cell r="K200">
            <v>0</v>
          </cell>
          <cell r="L200">
            <v>0</v>
          </cell>
          <cell r="M200">
            <v>2012</v>
          </cell>
          <cell r="N200">
            <v>0</v>
          </cell>
          <cell r="O200">
            <v>2052</v>
          </cell>
          <cell r="Q200" t="b">
            <v>0</v>
          </cell>
          <cell r="S200" t="str">
            <v>402012</v>
          </cell>
          <cell r="T200" t="str">
            <v>402012FALSE</v>
          </cell>
          <cell r="U200">
            <v>2052</v>
          </cell>
        </row>
        <row r="201">
          <cell r="A201" t="str">
            <v>A-1.1  Tehnika puurkaevpumpla nr 2 (kat. nr 2546, pass nr.2291) rekonstrueerimine /veetöötlus</v>
          </cell>
          <cell r="B201">
            <v>0</v>
          </cell>
          <cell r="C201">
            <v>0</v>
          </cell>
          <cell r="D201" t="str">
            <v>Kadrina</v>
          </cell>
          <cell r="E201">
            <v>0</v>
          </cell>
          <cell r="F201">
            <v>0</v>
          </cell>
          <cell r="G201">
            <v>15</v>
          </cell>
          <cell r="H201">
            <v>0</v>
          </cell>
          <cell r="I201">
            <v>3</v>
          </cell>
          <cell r="J201">
            <v>2027</v>
          </cell>
          <cell r="K201">
            <v>0</v>
          </cell>
          <cell r="L201">
            <v>0</v>
          </cell>
          <cell r="M201">
            <v>2012</v>
          </cell>
          <cell r="N201">
            <v>0</v>
          </cell>
          <cell r="O201">
            <v>2042</v>
          </cell>
          <cell r="Q201" t="b">
            <v>0</v>
          </cell>
          <cell r="S201" t="str">
            <v>152012</v>
          </cell>
          <cell r="T201" t="str">
            <v>152012FALSE</v>
          </cell>
          <cell r="U201">
            <v>2027</v>
          </cell>
        </row>
        <row r="202">
          <cell r="A202" t="str">
            <v>A-1.2  Kadrina puurkaevpumpla nr 3 (kat. nr 2557, pass nr. 5058) rekonstrueerimine /veetöötlus</v>
          </cell>
          <cell r="B202">
            <v>0</v>
          </cell>
          <cell r="C202">
            <v>0</v>
          </cell>
          <cell r="D202" t="str">
            <v>Kadrina</v>
          </cell>
          <cell r="E202">
            <v>0</v>
          </cell>
          <cell r="F202">
            <v>0</v>
          </cell>
          <cell r="G202">
            <v>15</v>
          </cell>
          <cell r="H202">
            <v>0</v>
          </cell>
          <cell r="I202">
            <v>3</v>
          </cell>
          <cell r="J202">
            <v>2027</v>
          </cell>
          <cell r="K202">
            <v>0</v>
          </cell>
          <cell r="L202">
            <v>0</v>
          </cell>
          <cell r="M202">
            <v>2012</v>
          </cell>
          <cell r="N202">
            <v>0</v>
          </cell>
          <cell r="O202">
            <v>2042</v>
          </cell>
          <cell r="Q202" t="b">
            <v>0</v>
          </cell>
          <cell r="S202" t="str">
            <v>152012</v>
          </cell>
          <cell r="T202" t="str">
            <v>152012FALSE</v>
          </cell>
          <cell r="U202">
            <v>2027</v>
          </cell>
        </row>
        <row r="203">
          <cell r="A203" t="str">
            <v>A-1.3  Kadapiku puurkaevpumpla nr 6 (kat. nr 2973, pass nr.6157) rekonstrueerimine /veetöötlus</v>
          </cell>
          <cell r="B203">
            <v>1220000</v>
          </cell>
          <cell r="C203">
            <v>0</v>
          </cell>
          <cell r="D203" t="str">
            <v>Kadrina</v>
          </cell>
          <cell r="E203">
            <v>0</v>
          </cell>
          <cell r="F203">
            <v>0</v>
          </cell>
          <cell r="G203">
            <v>15</v>
          </cell>
          <cell r="H203">
            <v>0</v>
          </cell>
          <cell r="I203">
            <v>3</v>
          </cell>
          <cell r="J203">
            <v>2027</v>
          </cell>
          <cell r="K203">
            <v>0</v>
          </cell>
          <cell r="L203">
            <v>0</v>
          </cell>
          <cell r="M203">
            <v>2012</v>
          </cell>
          <cell r="N203">
            <v>0</v>
          </cell>
          <cell r="O203">
            <v>2042</v>
          </cell>
          <cell r="Q203" t="b">
            <v>0</v>
          </cell>
          <cell r="S203" t="str">
            <v>152012</v>
          </cell>
          <cell r="T203" t="str">
            <v>152012FALSE</v>
          </cell>
          <cell r="U203">
            <v>2027</v>
          </cell>
        </row>
        <row r="204">
          <cell r="A204" t="str">
            <v>A-1.4  Viru puurkaevpumpla nr 7 (kat. nr 3114, pass nr.2974) rekonstrueerimine /veetöötlus</v>
          </cell>
          <cell r="B204">
            <v>1125000</v>
          </cell>
          <cell r="C204">
            <v>0</v>
          </cell>
          <cell r="D204" t="str">
            <v>Kadrina</v>
          </cell>
          <cell r="E204">
            <v>0</v>
          </cell>
          <cell r="F204">
            <v>0</v>
          </cell>
          <cell r="G204">
            <v>15</v>
          </cell>
          <cell r="H204">
            <v>0</v>
          </cell>
          <cell r="I204">
            <v>3</v>
          </cell>
          <cell r="J204">
            <v>2027</v>
          </cell>
          <cell r="K204">
            <v>0</v>
          </cell>
          <cell r="L204">
            <v>0</v>
          </cell>
          <cell r="M204">
            <v>2012</v>
          </cell>
          <cell r="N204">
            <v>0</v>
          </cell>
          <cell r="O204">
            <v>2042</v>
          </cell>
          <cell r="Q204" t="b">
            <v>0</v>
          </cell>
          <cell r="S204" t="str">
            <v>152012</v>
          </cell>
          <cell r="T204" t="str">
            <v>152012FALSE</v>
          </cell>
          <cell r="U204">
            <v>2027</v>
          </cell>
        </row>
        <row r="205">
          <cell r="A205" t="str">
            <v>B-1 Veevõrgu rekonstrueerimine</v>
          </cell>
          <cell r="B205">
            <v>0</v>
          </cell>
          <cell r="C205">
            <v>0</v>
          </cell>
          <cell r="D205" t="str">
            <v>Kadrina</v>
          </cell>
          <cell r="E205">
            <v>0</v>
          </cell>
          <cell r="F205">
            <v>0</v>
          </cell>
          <cell r="G205">
            <v>15</v>
          </cell>
          <cell r="H205">
            <v>0</v>
          </cell>
          <cell r="I205">
            <v>3</v>
          </cell>
          <cell r="J205">
            <v>2027</v>
          </cell>
          <cell r="K205">
            <v>0</v>
          </cell>
          <cell r="L205">
            <v>0</v>
          </cell>
          <cell r="M205">
            <v>2012</v>
          </cell>
          <cell r="N205">
            <v>0</v>
          </cell>
          <cell r="O205">
            <v>2042</v>
          </cell>
          <cell r="Q205" t="b">
            <v>0</v>
          </cell>
          <cell r="S205" t="str">
            <v>152012</v>
          </cell>
          <cell r="T205" t="str">
            <v>152012FALSE</v>
          </cell>
          <cell r="U205">
            <v>2027</v>
          </cell>
        </row>
        <row r="206">
          <cell r="A206" t="str">
            <v>C-1 Kanalisatsioonivõrgu rekonstrueerimine</v>
          </cell>
          <cell r="B206">
            <v>0</v>
          </cell>
          <cell r="C206">
            <v>0</v>
          </cell>
          <cell r="D206" t="str">
            <v>Kadrina</v>
          </cell>
          <cell r="E206">
            <v>0</v>
          </cell>
          <cell r="F206">
            <v>0</v>
          </cell>
          <cell r="G206">
            <v>15</v>
          </cell>
          <cell r="H206">
            <v>0</v>
          </cell>
          <cell r="I206">
            <v>3</v>
          </cell>
          <cell r="J206">
            <v>2027</v>
          </cell>
          <cell r="K206">
            <v>0</v>
          </cell>
          <cell r="L206">
            <v>0</v>
          </cell>
          <cell r="M206">
            <v>2012</v>
          </cell>
          <cell r="N206">
            <v>0</v>
          </cell>
          <cell r="O206">
            <v>2042</v>
          </cell>
          <cell r="Q206" t="b">
            <v>0</v>
          </cell>
          <cell r="S206" t="str">
            <v>152012</v>
          </cell>
          <cell r="T206" t="str">
            <v>152012FALSE</v>
          </cell>
          <cell r="U206">
            <v>2027</v>
          </cell>
        </row>
        <row r="207">
          <cell r="A207" t="str">
            <v>C-2 Kanalisatsioonivõrgu rajamine</v>
          </cell>
          <cell r="B207">
            <v>0</v>
          </cell>
          <cell r="C207">
            <v>0</v>
          </cell>
          <cell r="D207" t="str">
            <v>Kadrina</v>
          </cell>
          <cell r="E207">
            <v>0</v>
          </cell>
          <cell r="F207">
            <v>0</v>
          </cell>
          <cell r="G207">
            <v>15</v>
          </cell>
          <cell r="H207">
            <v>0</v>
          </cell>
          <cell r="I207">
            <v>3</v>
          </cell>
          <cell r="J207">
            <v>2027</v>
          </cell>
          <cell r="K207">
            <v>0</v>
          </cell>
          <cell r="L207">
            <v>0</v>
          </cell>
          <cell r="M207">
            <v>2012</v>
          </cell>
          <cell r="N207">
            <v>0</v>
          </cell>
          <cell r="O207">
            <v>2042</v>
          </cell>
          <cell r="Q207" t="b">
            <v>0</v>
          </cell>
          <cell r="S207" t="str">
            <v>152012</v>
          </cell>
          <cell r="T207" t="str">
            <v>152012FALSE</v>
          </cell>
          <cell r="U207">
            <v>2027</v>
          </cell>
        </row>
        <row r="208">
          <cell r="A208" t="str">
            <v>D-1 Reoveepuhasti rekonstrueerimine/laiendamine</v>
          </cell>
          <cell r="B208">
            <v>2425000</v>
          </cell>
          <cell r="C208">
            <v>0</v>
          </cell>
          <cell r="D208" t="str">
            <v>Kadrina</v>
          </cell>
          <cell r="E208">
            <v>0</v>
          </cell>
          <cell r="F208">
            <v>0</v>
          </cell>
          <cell r="G208">
            <v>15</v>
          </cell>
          <cell r="H208">
            <v>0</v>
          </cell>
          <cell r="I208">
            <v>3</v>
          </cell>
          <cell r="J208">
            <v>2027</v>
          </cell>
          <cell r="K208">
            <v>0</v>
          </cell>
          <cell r="L208">
            <v>0</v>
          </cell>
          <cell r="M208">
            <v>2012</v>
          </cell>
          <cell r="N208">
            <v>0</v>
          </cell>
          <cell r="O208">
            <v>2042</v>
          </cell>
          <cell r="Q208" t="b">
            <v>0</v>
          </cell>
          <cell r="S208" t="str">
            <v>152012</v>
          </cell>
          <cell r="T208" t="str">
            <v>152012FALSE</v>
          </cell>
          <cell r="U208">
            <v>2027</v>
          </cell>
        </row>
        <row r="209">
          <cell r="A209" t="str">
            <v>A-1 Puurkaevpumplad, veetöötlus ms renoveerimine</v>
          </cell>
          <cell r="B209">
            <v>0</v>
          </cell>
          <cell r="C209">
            <v>0.5</v>
          </cell>
          <cell r="D209" t="str">
            <v>Tamsalu</v>
          </cell>
          <cell r="E209">
            <v>0</v>
          </cell>
          <cell r="F209">
            <v>0</v>
          </cell>
          <cell r="G209">
            <v>40</v>
          </cell>
          <cell r="H209">
            <v>0</v>
          </cell>
          <cell r="I209">
            <v>11</v>
          </cell>
          <cell r="J209">
            <v>2010</v>
          </cell>
          <cell r="K209">
            <v>0</v>
          </cell>
          <cell r="L209">
            <v>0</v>
          </cell>
          <cell r="M209">
            <v>2010</v>
          </cell>
          <cell r="N209">
            <v>0</v>
          </cell>
          <cell r="O209">
            <v>2050</v>
          </cell>
          <cell r="Q209" t="b">
            <v>0</v>
          </cell>
          <cell r="S209" t="str">
            <v>402010</v>
          </cell>
          <cell r="T209" t="str">
            <v>402010FALSE</v>
          </cell>
          <cell r="U209">
            <v>2050</v>
          </cell>
        </row>
        <row r="210">
          <cell r="A210" t="str">
            <v>B-1 Veevõrgu rekonstrueerimine</v>
          </cell>
          <cell r="B210">
            <v>14025000</v>
          </cell>
          <cell r="C210">
            <v>0.5</v>
          </cell>
          <cell r="D210" t="str">
            <v>Tamsalu</v>
          </cell>
          <cell r="E210">
            <v>0</v>
          </cell>
          <cell r="F210">
            <v>0</v>
          </cell>
          <cell r="G210">
            <v>40</v>
          </cell>
          <cell r="H210">
            <v>0</v>
          </cell>
          <cell r="I210">
            <v>11</v>
          </cell>
          <cell r="J210">
            <v>2010</v>
          </cell>
          <cell r="K210">
            <v>0</v>
          </cell>
          <cell r="L210">
            <v>0</v>
          </cell>
          <cell r="M210">
            <v>2010</v>
          </cell>
          <cell r="N210">
            <v>0</v>
          </cell>
          <cell r="O210">
            <v>2050</v>
          </cell>
          <cell r="Q210" t="b">
            <v>0</v>
          </cell>
          <cell r="S210" t="str">
            <v>402010</v>
          </cell>
          <cell r="T210" t="str">
            <v>402010FALSE</v>
          </cell>
          <cell r="U210">
            <v>2050</v>
          </cell>
        </row>
        <row r="211">
          <cell r="A211" t="str">
            <v>B-2 Veevõrgu rajamine</v>
          </cell>
          <cell r="B211">
            <v>13722500</v>
          </cell>
          <cell r="C211">
            <v>0.5</v>
          </cell>
          <cell r="D211" t="str">
            <v>Tamsalu</v>
          </cell>
          <cell r="E211">
            <v>0</v>
          </cell>
          <cell r="F211">
            <v>0</v>
          </cell>
          <cell r="G211">
            <v>40</v>
          </cell>
          <cell r="H211">
            <v>0</v>
          </cell>
          <cell r="I211">
            <v>11</v>
          </cell>
          <cell r="J211">
            <v>2010</v>
          </cell>
          <cell r="K211">
            <v>0</v>
          </cell>
          <cell r="L211">
            <v>0</v>
          </cell>
          <cell r="M211">
            <v>2010</v>
          </cell>
          <cell r="N211">
            <v>0</v>
          </cell>
          <cell r="O211">
            <v>2050</v>
          </cell>
          <cell r="Q211" t="b">
            <v>0</v>
          </cell>
          <cell r="S211" t="str">
            <v>402010</v>
          </cell>
          <cell r="T211" t="str">
            <v>402010FALSE</v>
          </cell>
          <cell r="U211">
            <v>2050</v>
          </cell>
        </row>
        <row r="212">
          <cell r="A212" t="str">
            <v>C-1 Kanalisatsioonivõrgu rekonstrueerimine</v>
          </cell>
          <cell r="B212">
            <v>13973750</v>
          </cell>
          <cell r="C212">
            <v>0.5</v>
          </cell>
          <cell r="D212" t="str">
            <v>Tamsalu</v>
          </cell>
          <cell r="E212">
            <v>0</v>
          </cell>
          <cell r="F212">
            <v>0</v>
          </cell>
          <cell r="G212">
            <v>40</v>
          </cell>
          <cell r="H212">
            <v>0</v>
          </cell>
          <cell r="I212">
            <v>11</v>
          </cell>
          <cell r="J212">
            <v>2010</v>
          </cell>
          <cell r="K212">
            <v>0</v>
          </cell>
          <cell r="L212">
            <v>0</v>
          </cell>
          <cell r="M212">
            <v>2010</v>
          </cell>
          <cell r="N212">
            <v>0</v>
          </cell>
          <cell r="O212">
            <v>2050</v>
          </cell>
          <cell r="Q212" t="b">
            <v>0</v>
          </cell>
          <cell r="S212" t="str">
            <v>402010</v>
          </cell>
          <cell r="T212" t="str">
            <v>402010FALSE</v>
          </cell>
          <cell r="U212">
            <v>2050</v>
          </cell>
        </row>
        <row r="213">
          <cell r="A213" t="str">
            <v>C-2 Kanalisatsioonivõrgu rajamine</v>
          </cell>
          <cell r="B213">
            <v>17920000</v>
          </cell>
          <cell r="C213">
            <v>0.5</v>
          </cell>
          <cell r="D213" t="str">
            <v>Tamsalu</v>
          </cell>
          <cell r="E213">
            <v>0</v>
          </cell>
          <cell r="F213">
            <v>0</v>
          </cell>
          <cell r="G213">
            <v>40</v>
          </cell>
          <cell r="H213">
            <v>0</v>
          </cell>
          <cell r="I213">
            <v>11</v>
          </cell>
          <cell r="J213">
            <v>2010</v>
          </cell>
          <cell r="K213">
            <v>0</v>
          </cell>
          <cell r="L213">
            <v>0</v>
          </cell>
          <cell r="M213">
            <v>2010</v>
          </cell>
          <cell r="N213">
            <v>0</v>
          </cell>
          <cell r="O213">
            <v>2050</v>
          </cell>
          <cell r="Q213" t="b">
            <v>0</v>
          </cell>
          <cell r="S213" t="str">
            <v>402010</v>
          </cell>
          <cell r="T213" t="str">
            <v>402010FALSE</v>
          </cell>
          <cell r="U213">
            <v>2050</v>
          </cell>
        </row>
        <row r="214">
          <cell r="A214" t="str">
            <v>D-1 Reoveepuhasti renoveerimine</v>
          </cell>
          <cell r="B214">
            <v>5125000</v>
          </cell>
          <cell r="C214">
            <v>0.5</v>
          </cell>
          <cell r="D214" t="str">
            <v>Tamsalu</v>
          </cell>
          <cell r="E214">
            <v>0</v>
          </cell>
          <cell r="F214">
            <v>0</v>
          </cell>
          <cell r="G214">
            <v>40</v>
          </cell>
          <cell r="H214">
            <v>0</v>
          </cell>
          <cell r="I214">
            <v>11</v>
          </cell>
          <cell r="J214">
            <v>2010</v>
          </cell>
          <cell r="K214">
            <v>0</v>
          </cell>
          <cell r="L214">
            <v>0</v>
          </cell>
          <cell r="M214">
            <v>2010</v>
          </cell>
          <cell r="N214">
            <v>0</v>
          </cell>
          <cell r="O214">
            <v>2050</v>
          </cell>
          <cell r="Q214" t="b">
            <v>0</v>
          </cell>
          <cell r="S214" t="str">
            <v>402010</v>
          </cell>
          <cell r="T214" t="str">
            <v>402010FALSE</v>
          </cell>
          <cell r="U214">
            <v>2050</v>
          </cell>
        </row>
        <row r="215">
          <cell r="A215" t="str">
            <v>E-2 Sademeveetorustiku rajamine</v>
          </cell>
          <cell r="B215">
            <v>4190000</v>
          </cell>
          <cell r="C215">
            <v>0.5</v>
          </cell>
          <cell r="D215" t="str">
            <v>Tamsalu</v>
          </cell>
          <cell r="E215">
            <v>0</v>
          </cell>
          <cell r="F215">
            <v>0</v>
          </cell>
          <cell r="G215">
            <v>40</v>
          </cell>
          <cell r="H215">
            <v>0</v>
          </cell>
          <cell r="I215">
            <v>11</v>
          </cell>
          <cell r="J215">
            <v>2010</v>
          </cell>
          <cell r="K215">
            <v>0</v>
          </cell>
          <cell r="L215">
            <v>0</v>
          </cell>
          <cell r="M215">
            <v>2010</v>
          </cell>
          <cell r="N215">
            <v>0</v>
          </cell>
          <cell r="O215">
            <v>2050</v>
          </cell>
          <cell r="Q215" t="b">
            <v>1</v>
          </cell>
          <cell r="S215" t="str">
            <v>402010</v>
          </cell>
          <cell r="T215" t="str">
            <v>402010TRUE</v>
          </cell>
          <cell r="U215">
            <v>2050</v>
          </cell>
        </row>
        <row r="216">
          <cell r="A216" t="str">
            <v>A-1 Puurkaevpumplad, veetöötlus ms renoveerimine</v>
          </cell>
          <cell r="B216">
            <v>737500</v>
          </cell>
          <cell r="C216">
            <v>0.5</v>
          </cell>
          <cell r="D216" t="str">
            <v>Tamsalu</v>
          </cell>
          <cell r="E216">
            <v>0</v>
          </cell>
          <cell r="F216">
            <v>0</v>
          </cell>
          <cell r="G216">
            <v>15</v>
          </cell>
          <cell r="H216">
            <v>0</v>
          </cell>
          <cell r="I216">
            <v>1</v>
          </cell>
          <cell r="J216">
            <v>2025</v>
          </cell>
          <cell r="K216">
            <v>0</v>
          </cell>
          <cell r="L216">
            <v>0</v>
          </cell>
          <cell r="M216">
            <v>2010</v>
          </cell>
          <cell r="N216">
            <v>0</v>
          </cell>
          <cell r="O216">
            <v>2040</v>
          </cell>
          <cell r="Q216" t="b">
            <v>0</v>
          </cell>
          <cell r="S216" t="str">
            <v>152010</v>
          </cell>
          <cell r="T216" t="str">
            <v>152010FALSE</v>
          </cell>
          <cell r="U216">
            <v>2025</v>
          </cell>
        </row>
        <row r="217">
          <cell r="A217" t="str">
            <v>B-1 Veevõrgu rekonstrueerimine</v>
          </cell>
          <cell r="B217">
            <v>993750</v>
          </cell>
          <cell r="C217">
            <v>0.5</v>
          </cell>
          <cell r="D217" t="str">
            <v>Tamsalu</v>
          </cell>
          <cell r="E217">
            <v>0</v>
          </cell>
          <cell r="F217">
            <v>0</v>
          </cell>
          <cell r="G217">
            <v>15</v>
          </cell>
          <cell r="H217">
            <v>0</v>
          </cell>
          <cell r="I217">
            <v>1</v>
          </cell>
          <cell r="J217">
            <v>2025</v>
          </cell>
          <cell r="K217">
            <v>0</v>
          </cell>
          <cell r="L217">
            <v>0</v>
          </cell>
          <cell r="M217">
            <v>2010</v>
          </cell>
          <cell r="N217">
            <v>0</v>
          </cell>
          <cell r="O217">
            <v>2040</v>
          </cell>
          <cell r="Q217" t="b">
            <v>0</v>
          </cell>
          <cell r="S217" t="str">
            <v>152010</v>
          </cell>
          <cell r="T217" t="str">
            <v>152010FALSE</v>
          </cell>
          <cell r="U217">
            <v>2025</v>
          </cell>
        </row>
        <row r="218">
          <cell r="A218" t="str">
            <v>B-2 Veevõrgu rajamine</v>
          </cell>
          <cell r="B218">
            <v>0</v>
          </cell>
          <cell r="C218">
            <v>0.5</v>
          </cell>
          <cell r="D218" t="str">
            <v>Tamsalu</v>
          </cell>
          <cell r="E218">
            <v>0</v>
          </cell>
          <cell r="F218">
            <v>0</v>
          </cell>
          <cell r="G218">
            <v>15</v>
          </cell>
          <cell r="H218">
            <v>0</v>
          </cell>
          <cell r="I218">
            <v>1</v>
          </cell>
          <cell r="J218">
            <v>2025</v>
          </cell>
          <cell r="K218">
            <v>0</v>
          </cell>
          <cell r="L218">
            <v>0</v>
          </cell>
          <cell r="M218">
            <v>2010</v>
          </cell>
          <cell r="N218">
            <v>0</v>
          </cell>
          <cell r="O218">
            <v>2040</v>
          </cell>
          <cell r="Q218" t="b">
            <v>0</v>
          </cell>
          <cell r="S218" t="str">
            <v>152010</v>
          </cell>
          <cell r="T218" t="str">
            <v>152010FALSE</v>
          </cell>
          <cell r="U218">
            <v>2025</v>
          </cell>
        </row>
        <row r="219">
          <cell r="A219" t="str">
            <v>C-1 Kanalisatsioonivõrgu rekonstrueerimine</v>
          </cell>
          <cell r="B219">
            <v>62500</v>
          </cell>
          <cell r="C219">
            <v>0.5</v>
          </cell>
          <cell r="D219" t="str">
            <v>Tamsalu</v>
          </cell>
          <cell r="E219">
            <v>0</v>
          </cell>
          <cell r="F219">
            <v>0</v>
          </cell>
          <cell r="G219">
            <v>15</v>
          </cell>
          <cell r="H219">
            <v>0</v>
          </cell>
          <cell r="I219">
            <v>1</v>
          </cell>
          <cell r="J219">
            <v>2025</v>
          </cell>
          <cell r="K219">
            <v>0</v>
          </cell>
          <cell r="L219">
            <v>0</v>
          </cell>
          <cell r="M219">
            <v>2010</v>
          </cell>
          <cell r="N219">
            <v>0</v>
          </cell>
          <cell r="O219">
            <v>2040</v>
          </cell>
          <cell r="Q219" t="b">
            <v>0</v>
          </cell>
          <cell r="S219" t="str">
            <v>152010</v>
          </cell>
          <cell r="T219" t="str">
            <v>152010FALSE</v>
          </cell>
          <cell r="U219">
            <v>2025</v>
          </cell>
        </row>
        <row r="220">
          <cell r="A220" t="str">
            <v>C-2 Kanalisatsioonivõrgu rajamine</v>
          </cell>
          <cell r="B220">
            <v>2250000</v>
          </cell>
          <cell r="C220">
            <v>0.5</v>
          </cell>
          <cell r="D220" t="str">
            <v>Tamsalu</v>
          </cell>
          <cell r="E220">
            <v>0</v>
          </cell>
          <cell r="F220">
            <v>0</v>
          </cell>
          <cell r="G220">
            <v>15</v>
          </cell>
          <cell r="H220">
            <v>0</v>
          </cell>
          <cell r="I220">
            <v>1</v>
          </cell>
          <cell r="J220">
            <v>2025</v>
          </cell>
          <cell r="K220">
            <v>0</v>
          </cell>
          <cell r="L220">
            <v>0</v>
          </cell>
          <cell r="M220">
            <v>2010</v>
          </cell>
          <cell r="N220">
            <v>0</v>
          </cell>
          <cell r="O220">
            <v>2040</v>
          </cell>
          <cell r="Q220" t="b">
            <v>0</v>
          </cell>
          <cell r="S220" t="str">
            <v>152010</v>
          </cell>
          <cell r="T220" t="str">
            <v>152010FALSE</v>
          </cell>
          <cell r="U220">
            <v>2025</v>
          </cell>
        </row>
        <row r="221">
          <cell r="A221" t="str">
            <v>D-1 Reoveepuhasti renoveerimine</v>
          </cell>
          <cell r="B221">
            <v>280000</v>
          </cell>
          <cell r="C221">
            <v>0.5</v>
          </cell>
          <cell r="D221" t="str">
            <v>Tamsalu</v>
          </cell>
          <cell r="E221">
            <v>0</v>
          </cell>
          <cell r="F221">
            <v>0</v>
          </cell>
          <cell r="G221">
            <v>15</v>
          </cell>
          <cell r="H221">
            <v>0</v>
          </cell>
          <cell r="I221">
            <v>1</v>
          </cell>
          <cell r="J221">
            <v>2025</v>
          </cell>
          <cell r="K221">
            <v>0</v>
          </cell>
          <cell r="L221">
            <v>0</v>
          </cell>
          <cell r="M221">
            <v>2010</v>
          </cell>
          <cell r="N221">
            <v>0</v>
          </cell>
          <cell r="O221">
            <v>2040</v>
          </cell>
          <cell r="Q221" t="b">
            <v>0</v>
          </cell>
          <cell r="S221" t="str">
            <v>152010</v>
          </cell>
          <cell r="T221" t="str">
            <v>152010FALSE</v>
          </cell>
          <cell r="U221">
            <v>2025</v>
          </cell>
        </row>
        <row r="222">
          <cell r="A222" t="str">
            <v>E-2 Sademeveetorustiku rajamine</v>
          </cell>
          <cell r="B222">
            <v>900000</v>
          </cell>
          <cell r="C222">
            <v>0.5</v>
          </cell>
          <cell r="D222" t="str">
            <v>Tamsalu</v>
          </cell>
          <cell r="E222">
            <v>0</v>
          </cell>
          <cell r="F222">
            <v>0</v>
          </cell>
          <cell r="G222">
            <v>15</v>
          </cell>
          <cell r="H222">
            <v>0</v>
          </cell>
          <cell r="I222">
            <v>1</v>
          </cell>
          <cell r="J222">
            <v>2025</v>
          </cell>
          <cell r="K222">
            <v>0</v>
          </cell>
          <cell r="L222">
            <v>0</v>
          </cell>
          <cell r="M222">
            <v>2010</v>
          </cell>
          <cell r="N222">
            <v>0</v>
          </cell>
          <cell r="O222">
            <v>2040</v>
          </cell>
          <cell r="Q222" t="b">
            <v>1</v>
          </cell>
          <cell r="S222" t="str">
            <v>152010</v>
          </cell>
          <cell r="T222" t="str">
            <v>152010TRUE</v>
          </cell>
          <cell r="U222">
            <v>2025</v>
          </cell>
        </row>
        <row r="223">
          <cell r="A223" t="str">
            <v>A-1 Puurkaevpumplad, veetöötlus ms renoveerimine</v>
          </cell>
          <cell r="B223">
            <v>0</v>
          </cell>
          <cell r="C223">
            <v>0.5</v>
          </cell>
          <cell r="D223" t="str">
            <v>Tamsalu</v>
          </cell>
          <cell r="E223">
            <v>0</v>
          </cell>
          <cell r="F223">
            <v>0</v>
          </cell>
          <cell r="G223">
            <v>40</v>
          </cell>
          <cell r="H223">
            <v>0</v>
          </cell>
          <cell r="I223">
            <v>12</v>
          </cell>
          <cell r="J223">
            <v>2011</v>
          </cell>
          <cell r="K223">
            <v>0</v>
          </cell>
          <cell r="L223">
            <v>0</v>
          </cell>
          <cell r="M223">
            <v>2011</v>
          </cell>
          <cell r="N223">
            <v>0</v>
          </cell>
          <cell r="O223">
            <v>2051</v>
          </cell>
          <cell r="Q223" t="b">
            <v>0</v>
          </cell>
          <cell r="S223" t="str">
            <v>402011</v>
          </cell>
          <cell r="T223" t="str">
            <v>402011FALSE</v>
          </cell>
          <cell r="U223">
            <v>2051</v>
          </cell>
        </row>
        <row r="224">
          <cell r="A224" t="str">
            <v>B-1 Veevõrgu rekonstrueerimine</v>
          </cell>
          <cell r="B224">
            <v>14025000</v>
          </cell>
          <cell r="C224">
            <v>0.5</v>
          </cell>
          <cell r="D224" t="str">
            <v>Tamsalu</v>
          </cell>
          <cell r="E224">
            <v>0</v>
          </cell>
          <cell r="F224">
            <v>0</v>
          </cell>
          <cell r="G224">
            <v>40</v>
          </cell>
          <cell r="H224">
            <v>0</v>
          </cell>
          <cell r="I224">
            <v>12</v>
          </cell>
          <cell r="J224">
            <v>2011</v>
          </cell>
          <cell r="K224">
            <v>0</v>
          </cell>
          <cell r="L224">
            <v>0</v>
          </cell>
          <cell r="M224">
            <v>2011</v>
          </cell>
          <cell r="N224">
            <v>0</v>
          </cell>
          <cell r="O224">
            <v>2051</v>
          </cell>
          <cell r="Q224" t="b">
            <v>0</v>
          </cell>
          <cell r="S224" t="str">
            <v>402011</v>
          </cell>
          <cell r="T224" t="str">
            <v>402011FALSE</v>
          </cell>
          <cell r="U224">
            <v>2051</v>
          </cell>
        </row>
        <row r="225">
          <cell r="A225" t="str">
            <v>B-2 Veevõrgu rajamine</v>
          </cell>
          <cell r="B225">
            <v>13722500</v>
          </cell>
          <cell r="C225">
            <v>0.5</v>
          </cell>
          <cell r="D225" t="str">
            <v>Tamsalu</v>
          </cell>
          <cell r="E225">
            <v>0</v>
          </cell>
          <cell r="F225">
            <v>0</v>
          </cell>
          <cell r="G225">
            <v>40</v>
          </cell>
          <cell r="H225">
            <v>0</v>
          </cell>
          <cell r="I225">
            <v>12</v>
          </cell>
          <cell r="J225">
            <v>2011</v>
          </cell>
          <cell r="K225">
            <v>0</v>
          </cell>
          <cell r="L225">
            <v>0</v>
          </cell>
          <cell r="M225">
            <v>2011</v>
          </cell>
          <cell r="N225">
            <v>0</v>
          </cell>
          <cell r="O225">
            <v>2051</v>
          </cell>
          <cell r="Q225" t="b">
            <v>0</v>
          </cell>
          <cell r="S225" t="str">
            <v>402011</v>
          </cell>
          <cell r="T225" t="str">
            <v>402011FALSE</v>
          </cell>
          <cell r="U225">
            <v>2051</v>
          </cell>
        </row>
        <row r="226">
          <cell r="A226" t="str">
            <v>C-1 Kanalisatsioonivõrgu rekonstrueerimine</v>
          </cell>
          <cell r="B226">
            <v>13973750</v>
          </cell>
          <cell r="C226">
            <v>0.5</v>
          </cell>
          <cell r="D226" t="str">
            <v>Tamsalu</v>
          </cell>
          <cell r="E226">
            <v>0</v>
          </cell>
          <cell r="F226">
            <v>0</v>
          </cell>
          <cell r="G226">
            <v>40</v>
          </cell>
          <cell r="H226">
            <v>0</v>
          </cell>
          <cell r="I226">
            <v>12</v>
          </cell>
          <cell r="J226">
            <v>2011</v>
          </cell>
          <cell r="K226">
            <v>0</v>
          </cell>
          <cell r="L226">
            <v>0</v>
          </cell>
          <cell r="M226">
            <v>2011</v>
          </cell>
          <cell r="N226">
            <v>0</v>
          </cell>
          <cell r="O226">
            <v>2051</v>
          </cell>
          <cell r="Q226" t="b">
            <v>0</v>
          </cell>
          <cell r="S226" t="str">
            <v>402011</v>
          </cell>
          <cell r="T226" t="str">
            <v>402011FALSE</v>
          </cell>
          <cell r="U226">
            <v>2051</v>
          </cell>
        </row>
        <row r="227">
          <cell r="A227" t="str">
            <v>C-2 Kanalisatsioonivõrgu rajamine</v>
          </cell>
          <cell r="B227">
            <v>17920000</v>
          </cell>
          <cell r="C227">
            <v>0.5</v>
          </cell>
          <cell r="D227" t="str">
            <v>Tamsalu</v>
          </cell>
          <cell r="E227">
            <v>0</v>
          </cell>
          <cell r="F227">
            <v>0</v>
          </cell>
          <cell r="G227">
            <v>40</v>
          </cell>
          <cell r="H227">
            <v>0</v>
          </cell>
          <cell r="I227">
            <v>12</v>
          </cell>
          <cell r="J227">
            <v>2011</v>
          </cell>
          <cell r="K227">
            <v>0</v>
          </cell>
          <cell r="L227">
            <v>0</v>
          </cell>
          <cell r="M227">
            <v>2011</v>
          </cell>
          <cell r="N227">
            <v>0</v>
          </cell>
          <cell r="O227">
            <v>2051</v>
          </cell>
          <cell r="Q227" t="b">
            <v>0</v>
          </cell>
          <cell r="S227" t="str">
            <v>402011</v>
          </cell>
          <cell r="T227" t="str">
            <v>402011FALSE</v>
          </cell>
          <cell r="U227">
            <v>2051</v>
          </cell>
        </row>
        <row r="228">
          <cell r="A228" t="str">
            <v>D-1 Reoveepuhasti renoveerimine</v>
          </cell>
          <cell r="B228">
            <v>5125000</v>
          </cell>
          <cell r="C228">
            <v>0.5</v>
          </cell>
          <cell r="D228" t="str">
            <v>Tamsalu</v>
          </cell>
          <cell r="E228">
            <v>0</v>
          </cell>
          <cell r="F228">
            <v>0</v>
          </cell>
          <cell r="G228">
            <v>40</v>
          </cell>
          <cell r="H228">
            <v>0</v>
          </cell>
          <cell r="I228">
            <v>12</v>
          </cell>
          <cell r="J228">
            <v>2011</v>
          </cell>
          <cell r="K228">
            <v>0</v>
          </cell>
          <cell r="L228">
            <v>0</v>
          </cell>
          <cell r="M228">
            <v>2011</v>
          </cell>
          <cell r="N228">
            <v>0</v>
          </cell>
          <cell r="O228">
            <v>2051</v>
          </cell>
          <cell r="Q228" t="b">
            <v>0</v>
          </cell>
          <cell r="S228" t="str">
            <v>402011</v>
          </cell>
          <cell r="T228" t="str">
            <v>402011FALSE</v>
          </cell>
          <cell r="U228">
            <v>2051</v>
          </cell>
        </row>
        <row r="229">
          <cell r="A229" t="str">
            <v>E-2 Sademeveetorustiku rajamine</v>
          </cell>
          <cell r="B229">
            <v>4190000</v>
          </cell>
          <cell r="C229">
            <v>0.5</v>
          </cell>
          <cell r="D229" t="str">
            <v>Tamsalu</v>
          </cell>
          <cell r="E229">
            <v>0</v>
          </cell>
          <cell r="F229">
            <v>0</v>
          </cell>
          <cell r="G229">
            <v>40</v>
          </cell>
          <cell r="H229">
            <v>0</v>
          </cell>
          <cell r="I229">
            <v>12</v>
          </cell>
          <cell r="J229">
            <v>2011</v>
          </cell>
          <cell r="K229">
            <v>0</v>
          </cell>
          <cell r="L229">
            <v>0</v>
          </cell>
          <cell r="M229">
            <v>2011</v>
          </cell>
          <cell r="N229">
            <v>0</v>
          </cell>
          <cell r="O229">
            <v>2051</v>
          </cell>
          <cell r="Q229" t="b">
            <v>1</v>
          </cell>
          <cell r="S229" t="str">
            <v>402011</v>
          </cell>
          <cell r="T229" t="str">
            <v>402011TRUE</v>
          </cell>
          <cell r="U229">
            <v>2051</v>
          </cell>
        </row>
        <row r="230">
          <cell r="A230" t="str">
            <v>A-1 Puurkaevpumplad, veetöötlus ms renoveerimine</v>
          </cell>
          <cell r="B230">
            <v>737500</v>
          </cell>
          <cell r="C230">
            <v>0.5</v>
          </cell>
          <cell r="D230" t="str">
            <v>Tamsalu</v>
          </cell>
          <cell r="E230">
            <v>0</v>
          </cell>
          <cell r="F230">
            <v>0</v>
          </cell>
          <cell r="G230">
            <v>15</v>
          </cell>
          <cell r="H230">
            <v>0</v>
          </cell>
          <cell r="I230">
            <v>2</v>
          </cell>
          <cell r="J230">
            <v>2026</v>
          </cell>
          <cell r="K230">
            <v>0</v>
          </cell>
          <cell r="L230">
            <v>0</v>
          </cell>
          <cell r="M230">
            <v>2011</v>
          </cell>
          <cell r="N230">
            <v>0</v>
          </cell>
          <cell r="O230">
            <v>2041</v>
          </cell>
          <cell r="Q230" t="b">
            <v>0</v>
          </cell>
          <cell r="S230" t="str">
            <v>152011</v>
          </cell>
          <cell r="T230" t="str">
            <v>152011FALSE</v>
          </cell>
          <cell r="U230">
            <v>2026</v>
          </cell>
        </row>
        <row r="231">
          <cell r="A231" t="str">
            <v>B-1 Veevõrgu rekonstrueerimine</v>
          </cell>
          <cell r="B231">
            <v>993750</v>
          </cell>
          <cell r="C231">
            <v>0.5</v>
          </cell>
          <cell r="D231" t="str">
            <v>Tamsalu</v>
          </cell>
          <cell r="E231">
            <v>0</v>
          </cell>
          <cell r="F231">
            <v>0</v>
          </cell>
          <cell r="G231">
            <v>15</v>
          </cell>
          <cell r="H231">
            <v>0</v>
          </cell>
          <cell r="I231">
            <v>2</v>
          </cell>
          <cell r="J231">
            <v>2026</v>
          </cell>
          <cell r="K231">
            <v>0</v>
          </cell>
          <cell r="L231">
            <v>0</v>
          </cell>
          <cell r="M231">
            <v>2011</v>
          </cell>
          <cell r="N231">
            <v>0</v>
          </cell>
          <cell r="O231">
            <v>2041</v>
          </cell>
          <cell r="Q231" t="b">
            <v>0</v>
          </cell>
          <cell r="S231" t="str">
            <v>152011</v>
          </cell>
          <cell r="T231" t="str">
            <v>152011FALSE</v>
          </cell>
          <cell r="U231">
            <v>2026</v>
          </cell>
        </row>
        <row r="232">
          <cell r="A232" t="str">
            <v>B-2 Veevõrgu rajamine</v>
          </cell>
          <cell r="B232">
            <v>0</v>
          </cell>
          <cell r="C232">
            <v>0.5</v>
          </cell>
          <cell r="D232" t="str">
            <v>Tamsalu</v>
          </cell>
          <cell r="E232">
            <v>0</v>
          </cell>
          <cell r="F232">
            <v>0</v>
          </cell>
          <cell r="G232">
            <v>15</v>
          </cell>
          <cell r="H232">
            <v>0</v>
          </cell>
          <cell r="I232">
            <v>2</v>
          </cell>
          <cell r="J232">
            <v>2026</v>
          </cell>
          <cell r="K232">
            <v>0</v>
          </cell>
          <cell r="L232">
            <v>0</v>
          </cell>
          <cell r="M232">
            <v>2011</v>
          </cell>
          <cell r="N232">
            <v>0</v>
          </cell>
          <cell r="O232">
            <v>2041</v>
          </cell>
          <cell r="Q232" t="b">
            <v>0</v>
          </cell>
          <cell r="S232" t="str">
            <v>152011</v>
          </cell>
          <cell r="T232" t="str">
            <v>152011FALSE</v>
          </cell>
          <cell r="U232">
            <v>2026</v>
          </cell>
        </row>
        <row r="233">
          <cell r="A233" t="str">
            <v>C-1 Kanalisatsioonivõrgu rekonstrueerimine</v>
          </cell>
          <cell r="B233">
            <v>62500</v>
          </cell>
          <cell r="C233">
            <v>0.5</v>
          </cell>
          <cell r="D233" t="str">
            <v>Tamsalu</v>
          </cell>
          <cell r="E233">
            <v>0</v>
          </cell>
          <cell r="F233">
            <v>0</v>
          </cell>
          <cell r="G233">
            <v>15</v>
          </cell>
          <cell r="H233">
            <v>0</v>
          </cell>
          <cell r="I233">
            <v>2</v>
          </cell>
          <cell r="J233">
            <v>2026</v>
          </cell>
          <cell r="K233">
            <v>0</v>
          </cell>
          <cell r="L233">
            <v>0</v>
          </cell>
          <cell r="M233">
            <v>2011</v>
          </cell>
          <cell r="N233">
            <v>0</v>
          </cell>
          <cell r="O233">
            <v>2041</v>
          </cell>
          <cell r="Q233" t="b">
            <v>0</v>
          </cell>
          <cell r="S233" t="str">
            <v>152011</v>
          </cell>
          <cell r="T233" t="str">
            <v>152011FALSE</v>
          </cell>
          <cell r="U233">
            <v>2026</v>
          </cell>
        </row>
        <row r="234">
          <cell r="A234" t="str">
            <v>C-2 Kanalisatsioonivõrgu rajamine</v>
          </cell>
          <cell r="B234">
            <v>2250000</v>
          </cell>
          <cell r="C234">
            <v>0.5</v>
          </cell>
          <cell r="D234" t="str">
            <v>Tamsalu</v>
          </cell>
          <cell r="E234">
            <v>0</v>
          </cell>
          <cell r="F234">
            <v>0</v>
          </cell>
          <cell r="G234">
            <v>15</v>
          </cell>
          <cell r="H234">
            <v>0</v>
          </cell>
          <cell r="I234">
            <v>2</v>
          </cell>
          <cell r="J234">
            <v>2026</v>
          </cell>
          <cell r="K234">
            <v>0</v>
          </cell>
          <cell r="L234">
            <v>0</v>
          </cell>
          <cell r="M234">
            <v>2011</v>
          </cell>
          <cell r="N234">
            <v>0</v>
          </cell>
          <cell r="O234">
            <v>2041</v>
          </cell>
          <cell r="Q234" t="b">
            <v>0</v>
          </cell>
          <cell r="S234" t="str">
            <v>152011</v>
          </cell>
          <cell r="T234" t="str">
            <v>152011FALSE</v>
          </cell>
          <cell r="U234">
            <v>2026</v>
          </cell>
        </row>
        <row r="235">
          <cell r="A235" t="str">
            <v>D-1 Reoveepuhasti renoveerimine</v>
          </cell>
          <cell r="B235">
            <v>280000</v>
          </cell>
          <cell r="C235">
            <v>0.5</v>
          </cell>
          <cell r="D235" t="str">
            <v>Tamsalu</v>
          </cell>
          <cell r="E235">
            <v>0</v>
          </cell>
          <cell r="F235">
            <v>0</v>
          </cell>
          <cell r="G235">
            <v>15</v>
          </cell>
          <cell r="H235">
            <v>0</v>
          </cell>
          <cell r="I235">
            <v>2</v>
          </cell>
          <cell r="J235">
            <v>2026</v>
          </cell>
          <cell r="K235">
            <v>0</v>
          </cell>
          <cell r="L235">
            <v>0</v>
          </cell>
          <cell r="M235">
            <v>2011</v>
          </cell>
          <cell r="N235">
            <v>0</v>
          </cell>
          <cell r="O235">
            <v>2041</v>
          </cell>
          <cell r="Q235" t="b">
            <v>0</v>
          </cell>
          <cell r="S235" t="str">
            <v>152011</v>
          </cell>
          <cell r="T235" t="str">
            <v>152011FALSE</v>
          </cell>
          <cell r="U235">
            <v>2026</v>
          </cell>
        </row>
        <row r="236">
          <cell r="A236" t="str">
            <v>E-2 Sademeveetorustiku rajamine</v>
          </cell>
          <cell r="B236">
            <v>900000</v>
          </cell>
          <cell r="C236">
            <v>0.5</v>
          </cell>
          <cell r="D236" t="str">
            <v>Tamsalu</v>
          </cell>
          <cell r="E236">
            <v>0</v>
          </cell>
          <cell r="F236">
            <v>0</v>
          </cell>
          <cell r="G236">
            <v>15</v>
          </cell>
          <cell r="H236">
            <v>0</v>
          </cell>
          <cell r="I236">
            <v>2</v>
          </cell>
          <cell r="J236">
            <v>2026</v>
          </cell>
          <cell r="K236">
            <v>0</v>
          </cell>
          <cell r="L236">
            <v>0</v>
          </cell>
          <cell r="M236">
            <v>2011</v>
          </cell>
          <cell r="N236">
            <v>0</v>
          </cell>
          <cell r="O236">
            <v>2041</v>
          </cell>
          <cell r="Q236" t="b">
            <v>1</v>
          </cell>
          <cell r="S236" t="str">
            <v>152011</v>
          </cell>
          <cell r="T236" t="str">
            <v>152011TRUE</v>
          </cell>
          <cell r="U236">
            <v>2026</v>
          </cell>
        </row>
        <row r="237">
          <cell r="A237" t="str">
            <v>A-1 Puurkaevpumplad, veetöötlus ms renoveerimine</v>
          </cell>
          <cell r="B237">
            <v>0</v>
          </cell>
          <cell r="C237">
            <v>0</v>
          </cell>
          <cell r="D237" t="str">
            <v>Tamsalu</v>
          </cell>
          <cell r="E237">
            <v>0</v>
          </cell>
          <cell r="F237">
            <v>0</v>
          </cell>
          <cell r="G237">
            <v>40</v>
          </cell>
          <cell r="H237">
            <v>0</v>
          </cell>
          <cell r="I237">
            <v>13</v>
          </cell>
          <cell r="J237">
            <v>2012</v>
          </cell>
          <cell r="K237">
            <v>0</v>
          </cell>
          <cell r="L237">
            <v>0</v>
          </cell>
          <cell r="M237">
            <v>2012</v>
          </cell>
          <cell r="N237">
            <v>0</v>
          </cell>
          <cell r="O237">
            <v>2052</v>
          </cell>
          <cell r="Q237" t="b">
            <v>0</v>
          </cell>
          <cell r="S237" t="str">
            <v>402012</v>
          </cell>
          <cell r="T237" t="str">
            <v>402012FALSE</v>
          </cell>
          <cell r="U237">
            <v>2052</v>
          </cell>
        </row>
        <row r="238">
          <cell r="A238" t="str">
            <v>B-1 Veevõrgu rekonstrueerimine</v>
          </cell>
          <cell r="B238">
            <v>14025000</v>
          </cell>
          <cell r="C238">
            <v>0</v>
          </cell>
          <cell r="D238" t="str">
            <v>Tamsalu</v>
          </cell>
          <cell r="E238">
            <v>0</v>
          </cell>
          <cell r="F238">
            <v>0</v>
          </cell>
          <cell r="G238">
            <v>40</v>
          </cell>
          <cell r="H238">
            <v>0</v>
          </cell>
          <cell r="I238">
            <v>13</v>
          </cell>
          <cell r="J238">
            <v>2012</v>
          </cell>
          <cell r="K238">
            <v>0</v>
          </cell>
          <cell r="L238">
            <v>0</v>
          </cell>
          <cell r="M238">
            <v>2012</v>
          </cell>
          <cell r="N238">
            <v>0</v>
          </cell>
          <cell r="O238">
            <v>2052</v>
          </cell>
          <cell r="Q238" t="b">
            <v>0</v>
          </cell>
          <cell r="S238" t="str">
            <v>402012</v>
          </cell>
          <cell r="T238" t="str">
            <v>402012FALSE</v>
          </cell>
          <cell r="U238">
            <v>2052</v>
          </cell>
        </row>
        <row r="239">
          <cell r="A239" t="str">
            <v>B-2 Veevõrgu rajamine</v>
          </cell>
          <cell r="B239">
            <v>13722500</v>
          </cell>
          <cell r="C239">
            <v>0</v>
          </cell>
          <cell r="D239" t="str">
            <v>Tamsalu</v>
          </cell>
          <cell r="E239">
            <v>0</v>
          </cell>
          <cell r="F239">
            <v>0</v>
          </cell>
          <cell r="G239">
            <v>40</v>
          </cell>
          <cell r="H239">
            <v>0</v>
          </cell>
          <cell r="I239">
            <v>13</v>
          </cell>
          <cell r="J239">
            <v>2012</v>
          </cell>
          <cell r="K239">
            <v>0</v>
          </cell>
          <cell r="L239">
            <v>0</v>
          </cell>
          <cell r="M239">
            <v>2012</v>
          </cell>
          <cell r="N239">
            <v>0</v>
          </cell>
          <cell r="O239">
            <v>2052</v>
          </cell>
          <cell r="Q239" t="b">
            <v>0</v>
          </cell>
          <cell r="S239" t="str">
            <v>402012</v>
          </cell>
          <cell r="T239" t="str">
            <v>402012FALSE</v>
          </cell>
          <cell r="U239">
            <v>2052</v>
          </cell>
        </row>
        <row r="240">
          <cell r="A240" t="str">
            <v>C-1 Kanalisatsioonivõrgu rekonstrueerimine</v>
          </cell>
          <cell r="B240">
            <v>13973750</v>
          </cell>
          <cell r="C240">
            <v>0</v>
          </cell>
          <cell r="D240" t="str">
            <v>Tamsalu</v>
          </cell>
          <cell r="E240">
            <v>0</v>
          </cell>
          <cell r="F240">
            <v>0</v>
          </cell>
          <cell r="G240">
            <v>40</v>
          </cell>
          <cell r="H240">
            <v>0</v>
          </cell>
          <cell r="I240">
            <v>13</v>
          </cell>
          <cell r="J240">
            <v>2012</v>
          </cell>
          <cell r="K240">
            <v>0</v>
          </cell>
          <cell r="L240">
            <v>0</v>
          </cell>
          <cell r="M240">
            <v>2012</v>
          </cell>
          <cell r="N240">
            <v>0</v>
          </cell>
          <cell r="O240">
            <v>2052</v>
          </cell>
          <cell r="Q240" t="b">
            <v>0</v>
          </cell>
          <cell r="S240" t="str">
            <v>402012</v>
          </cell>
          <cell r="T240" t="str">
            <v>402012FALSE</v>
          </cell>
          <cell r="U240">
            <v>2052</v>
          </cell>
        </row>
        <row r="241">
          <cell r="A241" t="str">
            <v>C-2 Kanalisatsioonivõrgu rajamine</v>
          </cell>
          <cell r="B241">
            <v>17920000</v>
          </cell>
          <cell r="C241">
            <v>0</v>
          </cell>
          <cell r="D241" t="str">
            <v>Tamsalu</v>
          </cell>
          <cell r="E241">
            <v>0</v>
          </cell>
          <cell r="F241">
            <v>0</v>
          </cell>
          <cell r="G241">
            <v>40</v>
          </cell>
          <cell r="H241">
            <v>0</v>
          </cell>
          <cell r="I241">
            <v>13</v>
          </cell>
          <cell r="J241">
            <v>2012</v>
          </cell>
          <cell r="K241">
            <v>0</v>
          </cell>
          <cell r="L241">
            <v>0</v>
          </cell>
          <cell r="M241">
            <v>2012</v>
          </cell>
          <cell r="N241">
            <v>0</v>
          </cell>
          <cell r="O241">
            <v>2052</v>
          </cell>
          <cell r="Q241" t="b">
            <v>0</v>
          </cell>
          <cell r="S241" t="str">
            <v>402012</v>
          </cell>
          <cell r="T241" t="str">
            <v>402012FALSE</v>
          </cell>
          <cell r="U241">
            <v>2052</v>
          </cell>
        </row>
        <row r="242">
          <cell r="A242" t="str">
            <v>D-1 Reoveepuhasti renoveerimine</v>
          </cell>
          <cell r="B242">
            <v>5125000</v>
          </cell>
          <cell r="C242">
            <v>0</v>
          </cell>
          <cell r="D242" t="str">
            <v>Tamsalu</v>
          </cell>
          <cell r="E242">
            <v>0</v>
          </cell>
          <cell r="F242">
            <v>0</v>
          </cell>
          <cell r="G242">
            <v>40</v>
          </cell>
          <cell r="H242">
            <v>0</v>
          </cell>
          <cell r="I242">
            <v>13</v>
          </cell>
          <cell r="J242">
            <v>2012</v>
          </cell>
          <cell r="K242">
            <v>0</v>
          </cell>
          <cell r="L242">
            <v>0</v>
          </cell>
          <cell r="M242">
            <v>2012</v>
          </cell>
          <cell r="N242">
            <v>0</v>
          </cell>
          <cell r="O242">
            <v>2052</v>
          </cell>
          <cell r="Q242" t="b">
            <v>0</v>
          </cell>
          <cell r="S242" t="str">
            <v>402012</v>
          </cell>
          <cell r="T242" t="str">
            <v>402012FALSE</v>
          </cell>
          <cell r="U242">
            <v>2052</v>
          </cell>
        </row>
        <row r="243">
          <cell r="A243" t="str">
            <v>E-2 Sademeveetorustiku rajamine</v>
          </cell>
          <cell r="B243">
            <v>4190000</v>
          </cell>
          <cell r="C243">
            <v>0</v>
          </cell>
          <cell r="D243" t="str">
            <v>Tamsalu</v>
          </cell>
          <cell r="E243">
            <v>0</v>
          </cell>
          <cell r="F243">
            <v>0</v>
          </cell>
          <cell r="G243">
            <v>40</v>
          </cell>
          <cell r="H243">
            <v>0</v>
          </cell>
          <cell r="I243">
            <v>13</v>
          </cell>
          <cell r="J243">
            <v>2012</v>
          </cell>
          <cell r="K243">
            <v>0</v>
          </cell>
          <cell r="L243">
            <v>0</v>
          </cell>
          <cell r="M243">
            <v>2012</v>
          </cell>
          <cell r="N243">
            <v>0</v>
          </cell>
          <cell r="O243">
            <v>2052</v>
          </cell>
          <cell r="Q243" t="b">
            <v>1</v>
          </cell>
          <cell r="S243" t="str">
            <v>402012</v>
          </cell>
          <cell r="T243" t="str">
            <v>402012TRUE</v>
          </cell>
          <cell r="U243">
            <v>2052</v>
          </cell>
        </row>
        <row r="244">
          <cell r="A244" t="str">
            <v>A-1 Puurkaevpumplad, veetöötlus ms renoveerimine</v>
          </cell>
          <cell r="B244">
            <v>737500</v>
          </cell>
          <cell r="C244">
            <v>0</v>
          </cell>
          <cell r="D244" t="str">
            <v>Tamsalu</v>
          </cell>
          <cell r="E244">
            <v>0</v>
          </cell>
          <cell r="F244">
            <v>0</v>
          </cell>
          <cell r="G244">
            <v>15</v>
          </cell>
          <cell r="H244">
            <v>0</v>
          </cell>
          <cell r="I244">
            <v>3</v>
          </cell>
          <cell r="J244">
            <v>2027</v>
          </cell>
          <cell r="K244">
            <v>0</v>
          </cell>
          <cell r="L244">
            <v>0</v>
          </cell>
          <cell r="M244">
            <v>2012</v>
          </cell>
          <cell r="N244">
            <v>0</v>
          </cell>
          <cell r="O244">
            <v>2042</v>
          </cell>
          <cell r="Q244" t="b">
            <v>0</v>
          </cell>
          <cell r="S244" t="str">
            <v>152012</v>
          </cell>
          <cell r="T244" t="str">
            <v>152012FALSE</v>
          </cell>
          <cell r="U244">
            <v>2027</v>
          </cell>
        </row>
        <row r="245">
          <cell r="A245" t="str">
            <v>B-1 Veevõrgu rekonstrueerimine</v>
          </cell>
          <cell r="B245">
            <v>993750</v>
          </cell>
          <cell r="C245">
            <v>0</v>
          </cell>
          <cell r="D245" t="str">
            <v>Tamsalu</v>
          </cell>
          <cell r="E245">
            <v>0</v>
          </cell>
          <cell r="F245">
            <v>0</v>
          </cell>
          <cell r="G245">
            <v>15</v>
          </cell>
          <cell r="H245">
            <v>0</v>
          </cell>
          <cell r="I245">
            <v>3</v>
          </cell>
          <cell r="J245">
            <v>2027</v>
          </cell>
          <cell r="K245">
            <v>0</v>
          </cell>
          <cell r="L245">
            <v>0</v>
          </cell>
          <cell r="M245">
            <v>2012</v>
          </cell>
          <cell r="N245">
            <v>0</v>
          </cell>
          <cell r="O245">
            <v>2042</v>
          </cell>
          <cell r="Q245" t="b">
            <v>0</v>
          </cell>
          <cell r="S245" t="str">
            <v>152012</v>
          </cell>
          <cell r="T245" t="str">
            <v>152012FALSE</v>
          </cell>
          <cell r="U245">
            <v>2027</v>
          </cell>
        </row>
        <row r="246">
          <cell r="A246" t="str">
            <v>B-2 Veevõrgu rajamine</v>
          </cell>
          <cell r="B246">
            <v>0</v>
          </cell>
          <cell r="C246">
            <v>0</v>
          </cell>
          <cell r="D246" t="str">
            <v>Tamsalu</v>
          </cell>
          <cell r="E246">
            <v>0</v>
          </cell>
          <cell r="F246">
            <v>0</v>
          </cell>
          <cell r="G246">
            <v>15</v>
          </cell>
          <cell r="H246">
            <v>0</v>
          </cell>
          <cell r="I246">
            <v>3</v>
          </cell>
          <cell r="J246">
            <v>2027</v>
          </cell>
          <cell r="K246">
            <v>0</v>
          </cell>
          <cell r="L246">
            <v>0</v>
          </cell>
          <cell r="M246">
            <v>2012</v>
          </cell>
          <cell r="N246">
            <v>0</v>
          </cell>
          <cell r="O246">
            <v>2042</v>
          </cell>
          <cell r="Q246" t="b">
            <v>0</v>
          </cell>
          <cell r="S246" t="str">
            <v>152012</v>
          </cell>
          <cell r="T246" t="str">
            <v>152012FALSE</v>
          </cell>
          <cell r="U246">
            <v>2027</v>
          </cell>
        </row>
        <row r="247">
          <cell r="A247" t="str">
            <v>C-1 Kanalisatsioonivõrgu rekonstrueerimine</v>
          </cell>
          <cell r="B247">
            <v>62500</v>
          </cell>
          <cell r="C247">
            <v>0</v>
          </cell>
          <cell r="D247" t="str">
            <v>Tamsalu</v>
          </cell>
          <cell r="E247">
            <v>0</v>
          </cell>
          <cell r="F247">
            <v>0</v>
          </cell>
          <cell r="G247">
            <v>15</v>
          </cell>
          <cell r="H247">
            <v>0</v>
          </cell>
          <cell r="I247">
            <v>3</v>
          </cell>
          <cell r="J247">
            <v>2027</v>
          </cell>
          <cell r="K247">
            <v>0</v>
          </cell>
          <cell r="L247">
            <v>0</v>
          </cell>
          <cell r="M247">
            <v>2012</v>
          </cell>
          <cell r="N247">
            <v>0</v>
          </cell>
          <cell r="O247">
            <v>2042</v>
          </cell>
          <cell r="Q247" t="b">
            <v>0</v>
          </cell>
          <cell r="S247" t="str">
            <v>152012</v>
          </cell>
          <cell r="T247" t="str">
            <v>152012FALSE</v>
          </cell>
          <cell r="U247">
            <v>2027</v>
          </cell>
        </row>
        <row r="248">
          <cell r="A248" t="str">
            <v>C-2 Kanalisatsioonivõrgu rajamine</v>
          </cell>
          <cell r="B248">
            <v>2250000</v>
          </cell>
          <cell r="C248">
            <v>0</v>
          </cell>
          <cell r="D248" t="str">
            <v>Tamsalu</v>
          </cell>
          <cell r="E248">
            <v>0</v>
          </cell>
          <cell r="F248">
            <v>0</v>
          </cell>
          <cell r="G248">
            <v>15</v>
          </cell>
          <cell r="H248">
            <v>0</v>
          </cell>
          <cell r="I248">
            <v>3</v>
          </cell>
          <cell r="J248">
            <v>2027</v>
          </cell>
          <cell r="K248">
            <v>0</v>
          </cell>
          <cell r="L248">
            <v>0</v>
          </cell>
          <cell r="M248">
            <v>2012</v>
          </cell>
          <cell r="N248">
            <v>0</v>
          </cell>
          <cell r="O248">
            <v>2042</v>
          </cell>
          <cell r="Q248" t="b">
            <v>0</v>
          </cell>
          <cell r="S248" t="str">
            <v>152012</v>
          </cell>
          <cell r="T248" t="str">
            <v>152012FALSE</v>
          </cell>
          <cell r="U248">
            <v>2027</v>
          </cell>
        </row>
        <row r="249">
          <cell r="A249" t="str">
            <v>D-1 Reoveepuhasti renoveerimine</v>
          </cell>
          <cell r="B249">
            <v>280000</v>
          </cell>
          <cell r="C249">
            <v>0</v>
          </cell>
          <cell r="D249" t="str">
            <v>Tamsalu</v>
          </cell>
          <cell r="E249">
            <v>0</v>
          </cell>
          <cell r="F249">
            <v>0</v>
          </cell>
          <cell r="G249">
            <v>15</v>
          </cell>
          <cell r="H249">
            <v>0</v>
          </cell>
          <cell r="I249">
            <v>3</v>
          </cell>
          <cell r="J249">
            <v>2027</v>
          </cell>
          <cell r="K249">
            <v>0</v>
          </cell>
          <cell r="L249">
            <v>0</v>
          </cell>
          <cell r="M249">
            <v>2012</v>
          </cell>
          <cell r="N249">
            <v>0</v>
          </cell>
          <cell r="O249">
            <v>2042</v>
          </cell>
          <cell r="Q249" t="b">
            <v>0</v>
          </cell>
          <cell r="S249" t="str">
            <v>152012</v>
          </cell>
          <cell r="T249" t="str">
            <v>152012FALSE</v>
          </cell>
          <cell r="U249">
            <v>2027</v>
          </cell>
        </row>
        <row r="250">
          <cell r="A250" t="str">
            <v>E-2 Sademeveetorustiku rajamine</v>
          </cell>
          <cell r="B250">
            <v>900000</v>
          </cell>
          <cell r="C250">
            <v>0</v>
          </cell>
          <cell r="D250" t="str">
            <v>Tamsalu</v>
          </cell>
          <cell r="E250">
            <v>0</v>
          </cell>
          <cell r="F250">
            <v>0</v>
          </cell>
          <cell r="G250">
            <v>15</v>
          </cell>
          <cell r="H250">
            <v>0</v>
          </cell>
          <cell r="I250">
            <v>3</v>
          </cell>
          <cell r="J250">
            <v>2027</v>
          </cell>
          <cell r="K250">
            <v>0</v>
          </cell>
          <cell r="L250">
            <v>0</v>
          </cell>
          <cell r="M250">
            <v>2012</v>
          </cell>
          <cell r="N250">
            <v>0</v>
          </cell>
          <cell r="O250">
            <v>2042</v>
          </cell>
          <cell r="Q250" t="b">
            <v>1</v>
          </cell>
          <cell r="S250" t="str">
            <v>152012</v>
          </cell>
          <cell r="T250" t="str">
            <v>152012TRUE</v>
          </cell>
          <cell r="U250">
            <v>2027</v>
          </cell>
        </row>
        <row r="251">
          <cell r="A251" t="str">
            <v>Rapla B-1. Veevõrgu rekonstrueerimine</v>
          </cell>
          <cell r="B251">
            <v>0</v>
          </cell>
          <cell r="C251">
            <v>0.5</v>
          </cell>
          <cell r="D251" t="str">
            <v>Rapla</v>
          </cell>
          <cell r="E251">
            <v>0</v>
          </cell>
          <cell r="F251">
            <v>0</v>
          </cell>
          <cell r="G251">
            <v>40</v>
          </cell>
          <cell r="H251">
            <v>0</v>
          </cell>
          <cell r="I251">
            <v>11</v>
          </cell>
          <cell r="J251">
            <v>2010</v>
          </cell>
          <cell r="K251">
            <v>0</v>
          </cell>
          <cell r="L251">
            <v>0</v>
          </cell>
          <cell r="M251">
            <v>2010</v>
          </cell>
          <cell r="N251">
            <v>0</v>
          </cell>
          <cell r="O251">
            <v>2050</v>
          </cell>
          <cell r="Q251" t="b">
            <v>0</v>
          </cell>
          <cell r="S251" t="str">
            <v>402010</v>
          </cell>
          <cell r="T251" t="str">
            <v>402010FALSE</v>
          </cell>
          <cell r="U251">
            <v>2050</v>
          </cell>
        </row>
        <row r="252">
          <cell r="A252" t="str">
            <v>Rapla C-1 Kanalisatsioonivõrgu rekonstrueerimine</v>
          </cell>
          <cell r="B252">
            <v>0</v>
          </cell>
          <cell r="C252">
            <v>0.5</v>
          </cell>
          <cell r="D252" t="str">
            <v>Rapla</v>
          </cell>
          <cell r="E252">
            <v>0</v>
          </cell>
          <cell r="F252">
            <v>0</v>
          </cell>
          <cell r="G252">
            <v>40</v>
          </cell>
          <cell r="H252">
            <v>0</v>
          </cell>
          <cell r="I252">
            <v>11</v>
          </cell>
          <cell r="J252">
            <v>2010</v>
          </cell>
          <cell r="K252">
            <v>0</v>
          </cell>
          <cell r="L252">
            <v>0</v>
          </cell>
          <cell r="M252">
            <v>2010</v>
          </cell>
          <cell r="N252">
            <v>0</v>
          </cell>
          <cell r="O252">
            <v>2050</v>
          </cell>
          <cell r="Q252" t="b">
            <v>0</v>
          </cell>
          <cell r="S252" t="str">
            <v>402010</v>
          </cell>
          <cell r="T252" t="str">
            <v>402010FALSE</v>
          </cell>
          <cell r="U252">
            <v>2050</v>
          </cell>
        </row>
        <row r="253">
          <cell r="A253" t="str">
            <v>Rapla C-2 Kanalisatsioonivõrgu rajamine</v>
          </cell>
          <cell r="B253">
            <v>0</v>
          </cell>
          <cell r="C253">
            <v>0.5</v>
          </cell>
          <cell r="D253" t="str">
            <v>Rapla</v>
          </cell>
          <cell r="E253">
            <v>0</v>
          </cell>
          <cell r="F253">
            <v>0</v>
          </cell>
          <cell r="G253">
            <v>40</v>
          </cell>
          <cell r="H253">
            <v>0</v>
          </cell>
          <cell r="I253">
            <v>11</v>
          </cell>
          <cell r="J253">
            <v>2010</v>
          </cell>
          <cell r="K253">
            <v>0</v>
          </cell>
          <cell r="L253">
            <v>0</v>
          </cell>
          <cell r="M253">
            <v>2010</v>
          </cell>
          <cell r="N253">
            <v>0</v>
          </cell>
          <cell r="O253">
            <v>2050</v>
          </cell>
          <cell r="Q253" t="b">
            <v>0</v>
          </cell>
          <cell r="S253" t="str">
            <v>402010</v>
          </cell>
          <cell r="T253" t="str">
            <v>402010FALSE</v>
          </cell>
          <cell r="U253">
            <v>2050</v>
          </cell>
        </row>
        <row r="254">
          <cell r="A254" t="str">
            <v>Rapla B-1. Veevõrgu rekonstrueerimine</v>
          </cell>
          <cell r="B254">
            <v>0</v>
          </cell>
          <cell r="C254">
            <v>0.5</v>
          </cell>
          <cell r="D254" t="str">
            <v>Rapla</v>
          </cell>
          <cell r="E254">
            <v>0</v>
          </cell>
          <cell r="F254">
            <v>0</v>
          </cell>
          <cell r="G254">
            <v>15</v>
          </cell>
          <cell r="H254">
            <v>0</v>
          </cell>
          <cell r="I254">
            <v>1</v>
          </cell>
          <cell r="J254">
            <v>2025</v>
          </cell>
          <cell r="K254">
            <v>0</v>
          </cell>
          <cell r="L254">
            <v>0</v>
          </cell>
          <cell r="M254">
            <v>2010</v>
          </cell>
          <cell r="N254">
            <v>0</v>
          </cell>
          <cell r="O254">
            <v>2040</v>
          </cell>
          <cell r="Q254" t="b">
            <v>0</v>
          </cell>
          <cell r="S254" t="str">
            <v>152010</v>
          </cell>
          <cell r="T254" t="str">
            <v>152010FALSE</v>
          </cell>
          <cell r="U254">
            <v>2025</v>
          </cell>
        </row>
        <row r="255">
          <cell r="A255" t="str">
            <v>Rapla C-1 Kanalisatsioonivõrgu rekonstrueerimine</v>
          </cell>
          <cell r="B255">
            <v>0</v>
          </cell>
          <cell r="C255">
            <v>0.5</v>
          </cell>
          <cell r="D255" t="str">
            <v>Rapla</v>
          </cell>
          <cell r="E255">
            <v>0</v>
          </cell>
          <cell r="F255">
            <v>0</v>
          </cell>
          <cell r="G255">
            <v>15</v>
          </cell>
          <cell r="H255">
            <v>0</v>
          </cell>
          <cell r="I255">
            <v>1</v>
          </cell>
          <cell r="J255">
            <v>2025</v>
          </cell>
          <cell r="K255">
            <v>0</v>
          </cell>
          <cell r="L255">
            <v>0</v>
          </cell>
          <cell r="M255">
            <v>2010</v>
          </cell>
          <cell r="N255">
            <v>0</v>
          </cell>
          <cell r="O255">
            <v>2040</v>
          </cell>
          <cell r="Q255" t="b">
            <v>0</v>
          </cell>
          <cell r="S255" t="str">
            <v>152010</v>
          </cell>
          <cell r="T255" t="str">
            <v>152010FALSE</v>
          </cell>
          <cell r="U255">
            <v>2025</v>
          </cell>
        </row>
        <row r="256">
          <cell r="A256" t="str">
            <v>Rapla C-2 Kanalisatsioonivõrgu rajamine</v>
          </cell>
          <cell r="B256">
            <v>0</v>
          </cell>
          <cell r="C256">
            <v>0.5</v>
          </cell>
          <cell r="D256" t="str">
            <v>Rapla</v>
          </cell>
          <cell r="E256">
            <v>0</v>
          </cell>
          <cell r="F256">
            <v>0</v>
          </cell>
          <cell r="G256">
            <v>15</v>
          </cell>
          <cell r="H256">
            <v>0</v>
          </cell>
          <cell r="I256">
            <v>1</v>
          </cell>
          <cell r="J256">
            <v>2025</v>
          </cell>
          <cell r="K256">
            <v>0</v>
          </cell>
          <cell r="L256">
            <v>0</v>
          </cell>
          <cell r="M256">
            <v>2010</v>
          </cell>
          <cell r="N256">
            <v>0</v>
          </cell>
          <cell r="O256">
            <v>2040</v>
          </cell>
          <cell r="Q256" t="b">
            <v>0</v>
          </cell>
          <cell r="S256" t="str">
            <v>152010</v>
          </cell>
          <cell r="T256" t="str">
            <v>152010FALSE</v>
          </cell>
          <cell r="U256">
            <v>2025</v>
          </cell>
        </row>
        <row r="257">
          <cell r="A257" t="str">
            <v>C-1 Kanalisatsioonivõrgu rekonstrueerimine</v>
          </cell>
          <cell r="B257">
            <v>0</v>
          </cell>
          <cell r="C257">
            <v>0.5</v>
          </cell>
          <cell r="D257" t="str">
            <v>VaikeMaarja</v>
          </cell>
          <cell r="E257">
            <v>0</v>
          </cell>
          <cell r="F257">
            <v>0</v>
          </cell>
          <cell r="G257">
            <v>15</v>
          </cell>
          <cell r="H257">
            <v>0</v>
          </cell>
          <cell r="I257">
            <v>1</v>
          </cell>
          <cell r="J257">
            <v>2025</v>
          </cell>
          <cell r="K257">
            <v>0</v>
          </cell>
          <cell r="L257">
            <v>0</v>
          </cell>
          <cell r="M257">
            <v>2010</v>
          </cell>
          <cell r="N257">
            <v>0</v>
          </cell>
          <cell r="O257">
            <v>2040</v>
          </cell>
          <cell r="Q257" t="b">
            <v>0</v>
          </cell>
          <cell r="S257" t="str">
            <v>152010</v>
          </cell>
          <cell r="T257" t="str">
            <v>152010FALSE</v>
          </cell>
          <cell r="U257">
            <v>2025</v>
          </cell>
        </row>
        <row r="258">
          <cell r="A258" t="str">
            <v>C-2 Kanalisatsioonivõrgu rajamine</v>
          </cell>
          <cell r="B258">
            <v>0</v>
          </cell>
          <cell r="C258">
            <v>0.5</v>
          </cell>
          <cell r="D258" t="str">
            <v>VaikeMaarja</v>
          </cell>
          <cell r="E258">
            <v>0</v>
          </cell>
          <cell r="F258">
            <v>0</v>
          </cell>
          <cell r="G258">
            <v>15</v>
          </cell>
          <cell r="H258">
            <v>0</v>
          </cell>
          <cell r="I258">
            <v>1</v>
          </cell>
          <cell r="J258">
            <v>2025</v>
          </cell>
          <cell r="K258">
            <v>0</v>
          </cell>
          <cell r="L258">
            <v>0</v>
          </cell>
          <cell r="M258">
            <v>2010</v>
          </cell>
          <cell r="N258">
            <v>0</v>
          </cell>
          <cell r="O258">
            <v>2040</v>
          </cell>
          <cell r="Q258" t="b">
            <v>0</v>
          </cell>
          <cell r="S258" t="str">
            <v>152010</v>
          </cell>
          <cell r="T258" t="str">
            <v>152010FALSE</v>
          </cell>
          <cell r="U258">
            <v>2025</v>
          </cell>
        </row>
        <row r="259">
          <cell r="A259" t="str">
            <v>B-1 Veevõrgu rekonstrueerimine</v>
          </cell>
          <cell r="B259">
            <v>0</v>
          </cell>
          <cell r="C259">
            <v>0.5</v>
          </cell>
          <cell r="D259" t="str">
            <v>VaikeMaarja</v>
          </cell>
          <cell r="E259">
            <v>0</v>
          </cell>
          <cell r="F259">
            <v>0</v>
          </cell>
          <cell r="G259">
            <v>40</v>
          </cell>
          <cell r="H259">
            <v>0</v>
          </cell>
          <cell r="I259">
            <v>12</v>
          </cell>
          <cell r="J259">
            <v>2011</v>
          </cell>
          <cell r="K259">
            <v>0</v>
          </cell>
          <cell r="L259">
            <v>0</v>
          </cell>
          <cell r="M259">
            <v>2011</v>
          </cell>
          <cell r="N259">
            <v>0</v>
          </cell>
          <cell r="O259">
            <v>2051</v>
          </cell>
          <cell r="Q259" t="b">
            <v>0</v>
          </cell>
          <cell r="S259" t="str">
            <v>402011</v>
          </cell>
          <cell r="T259" t="str">
            <v>402011FALSE</v>
          </cell>
          <cell r="U259">
            <v>2051</v>
          </cell>
        </row>
        <row r="260">
          <cell r="A260" t="str">
            <v>B-2 Veevõrgu rajamine</v>
          </cell>
          <cell r="B260">
            <v>0</v>
          </cell>
          <cell r="C260">
            <v>0.5</v>
          </cell>
          <cell r="D260" t="str">
            <v>VaikeMaarja</v>
          </cell>
          <cell r="E260">
            <v>0</v>
          </cell>
          <cell r="F260">
            <v>0</v>
          </cell>
          <cell r="G260">
            <v>40</v>
          </cell>
          <cell r="H260">
            <v>0</v>
          </cell>
          <cell r="I260">
            <v>12</v>
          </cell>
          <cell r="J260">
            <v>2011</v>
          </cell>
          <cell r="K260">
            <v>0</v>
          </cell>
          <cell r="L260">
            <v>0</v>
          </cell>
          <cell r="M260">
            <v>2011</v>
          </cell>
          <cell r="N260">
            <v>0</v>
          </cell>
          <cell r="O260">
            <v>2051</v>
          </cell>
          <cell r="Q260" t="b">
            <v>0</v>
          </cell>
          <cell r="S260" t="str">
            <v>402011</v>
          </cell>
          <cell r="T260" t="str">
            <v>402011FALSE</v>
          </cell>
          <cell r="U260">
            <v>2051</v>
          </cell>
        </row>
        <row r="261">
          <cell r="A261" t="str">
            <v>C-1 Kanalisatsioonivõrgu rekonstrueerimine</v>
          </cell>
          <cell r="B261">
            <v>0</v>
          </cell>
          <cell r="C261">
            <v>0.5</v>
          </cell>
          <cell r="D261" t="str">
            <v>VaikeMaarja</v>
          </cell>
          <cell r="E261">
            <v>0</v>
          </cell>
          <cell r="F261">
            <v>0</v>
          </cell>
          <cell r="G261">
            <v>40</v>
          </cell>
          <cell r="H261">
            <v>0</v>
          </cell>
          <cell r="I261">
            <v>12</v>
          </cell>
          <cell r="J261">
            <v>2011</v>
          </cell>
          <cell r="K261">
            <v>0</v>
          </cell>
          <cell r="L261">
            <v>0</v>
          </cell>
          <cell r="M261">
            <v>2011</v>
          </cell>
          <cell r="N261">
            <v>0</v>
          </cell>
          <cell r="O261">
            <v>2051</v>
          </cell>
          <cell r="Q261" t="b">
            <v>0</v>
          </cell>
          <cell r="S261" t="str">
            <v>402011</v>
          </cell>
          <cell r="T261" t="str">
            <v>402011FALSE</v>
          </cell>
          <cell r="U261">
            <v>2051</v>
          </cell>
        </row>
        <row r="262">
          <cell r="A262" t="str">
            <v>C-2 Kanalisatsioonivõrgu rajamine</v>
          </cell>
          <cell r="B262">
            <v>0</v>
          </cell>
          <cell r="C262">
            <v>0.5</v>
          </cell>
          <cell r="D262" t="str">
            <v>VaikeMaarja</v>
          </cell>
          <cell r="E262">
            <v>0</v>
          </cell>
          <cell r="F262">
            <v>0</v>
          </cell>
          <cell r="G262">
            <v>40</v>
          </cell>
          <cell r="H262">
            <v>0</v>
          </cell>
          <cell r="I262">
            <v>12</v>
          </cell>
          <cell r="J262">
            <v>2011</v>
          </cell>
          <cell r="K262">
            <v>0</v>
          </cell>
          <cell r="L262">
            <v>0</v>
          </cell>
          <cell r="M262">
            <v>2011</v>
          </cell>
          <cell r="N262">
            <v>0</v>
          </cell>
          <cell r="O262">
            <v>2051</v>
          </cell>
          <cell r="Q262" t="b">
            <v>0</v>
          </cell>
          <cell r="S262" t="str">
            <v>402011</v>
          </cell>
          <cell r="T262" t="str">
            <v>402011FALSE</v>
          </cell>
          <cell r="U262">
            <v>2051</v>
          </cell>
        </row>
        <row r="263">
          <cell r="A263" t="str">
            <v>B-1 Veevõrgu rekonstrueerimine</v>
          </cell>
          <cell r="B263">
            <v>0</v>
          </cell>
          <cell r="C263">
            <v>0.5</v>
          </cell>
          <cell r="D263" t="str">
            <v>VaikeMaarja</v>
          </cell>
          <cell r="E263">
            <v>0</v>
          </cell>
          <cell r="F263">
            <v>0</v>
          </cell>
          <cell r="G263">
            <v>15</v>
          </cell>
          <cell r="H263">
            <v>0</v>
          </cell>
          <cell r="I263">
            <v>2</v>
          </cell>
          <cell r="J263">
            <v>2026</v>
          </cell>
          <cell r="K263">
            <v>0</v>
          </cell>
          <cell r="L263">
            <v>0</v>
          </cell>
          <cell r="M263">
            <v>2011</v>
          </cell>
          <cell r="N263">
            <v>0</v>
          </cell>
          <cell r="O263">
            <v>2041</v>
          </cell>
          <cell r="Q263" t="b">
            <v>0</v>
          </cell>
          <cell r="S263" t="str">
            <v>152011</v>
          </cell>
          <cell r="T263" t="str">
            <v>152011FALSE</v>
          </cell>
          <cell r="U263">
            <v>2026</v>
          </cell>
        </row>
        <row r="264">
          <cell r="A264" t="str">
            <v>B-2 Veevõrgu rajamine</v>
          </cell>
          <cell r="B264">
            <v>0</v>
          </cell>
          <cell r="C264">
            <v>0.5</v>
          </cell>
          <cell r="D264" t="str">
            <v>VaikeMaarja</v>
          </cell>
          <cell r="E264">
            <v>0</v>
          </cell>
          <cell r="F264">
            <v>0</v>
          </cell>
          <cell r="G264">
            <v>15</v>
          </cell>
          <cell r="H264">
            <v>0</v>
          </cell>
          <cell r="I264">
            <v>2</v>
          </cell>
          <cell r="J264">
            <v>2026</v>
          </cell>
          <cell r="K264">
            <v>0</v>
          </cell>
          <cell r="L264">
            <v>0</v>
          </cell>
          <cell r="M264">
            <v>2011</v>
          </cell>
          <cell r="N264">
            <v>0</v>
          </cell>
          <cell r="O264">
            <v>2041</v>
          </cell>
          <cell r="Q264" t="b">
            <v>0</v>
          </cell>
          <cell r="S264" t="str">
            <v>152011</v>
          </cell>
          <cell r="T264" t="str">
            <v>152011FALSE</v>
          </cell>
          <cell r="U264">
            <v>2026</v>
          </cell>
        </row>
        <row r="265">
          <cell r="A265" t="str">
            <v>C-1 Kanalisatsioonivõrgu rekonstrueerimine</v>
          </cell>
          <cell r="B265">
            <v>0</v>
          </cell>
          <cell r="C265">
            <v>0.5</v>
          </cell>
          <cell r="D265" t="str">
            <v>VaikeMaarja</v>
          </cell>
          <cell r="E265">
            <v>0</v>
          </cell>
          <cell r="F265">
            <v>0</v>
          </cell>
          <cell r="G265">
            <v>15</v>
          </cell>
          <cell r="H265">
            <v>0</v>
          </cell>
          <cell r="I265">
            <v>2</v>
          </cell>
          <cell r="J265">
            <v>2026</v>
          </cell>
          <cell r="K265">
            <v>0</v>
          </cell>
          <cell r="L265">
            <v>0</v>
          </cell>
          <cell r="M265">
            <v>2011</v>
          </cell>
          <cell r="N265">
            <v>0</v>
          </cell>
          <cell r="O265">
            <v>2041</v>
          </cell>
          <cell r="Q265" t="b">
            <v>0</v>
          </cell>
          <cell r="S265" t="str">
            <v>152011</v>
          </cell>
          <cell r="T265" t="str">
            <v>152011FALSE</v>
          </cell>
          <cell r="U265">
            <v>2026</v>
          </cell>
        </row>
        <row r="266">
          <cell r="A266" t="str">
            <v>C-2 Kanalisatsioonivõrgu rajamine</v>
          </cell>
          <cell r="B266">
            <v>0</v>
          </cell>
          <cell r="C266">
            <v>0.5</v>
          </cell>
          <cell r="D266" t="str">
            <v>VaikeMaarja</v>
          </cell>
          <cell r="E266">
            <v>0</v>
          </cell>
          <cell r="F266">
            <v>0</v>
          </cell>
          <cell r="G266">
            <v>15</v>
          </cell>
          <cell r="H266">
            <v>0</v>
          </cell>
          <cell r="I266">
            <v>2</v>
          </cell>
          <cell r="J266">
            <v>2026</v>
          </cell>
          <cell r="K266">
            <v>0</v>
          </cell>
          <cell r="L266">
            <v>0</v>
          </cell>
          <cell r="M266">
            <v>2011</v>
          </cell>
          <cell r="N266">
            <v>0</v>
          </cell>
          <cell r="O266">
            <v>2041</v>
          </cell>
          <cell r="Q266" t="b">
            <v>0</v>
          </cell>
          <cell r="S266" t="str">
            <v>152011</v>
          </cell>
          <cell r="T266" t="str">
            <v>152011FALSE</v>
          </cell>
          <cell r="U266">
            <v>2026</v>
          </cell>
        </row>
        <row r="267">
          <cell r="A267" t="str">
            <v>B-1 Veevõrgu rekonstrueerimine</v>
          </cell>
          <cell r="B267">
            <v>0</v>
          </cell>
          <cell r="C267">
            <v>0</v>
          </cell>
          <cell r="D267" t="str">
            <v>VaikeMaarja</v>
          </cell>
          <cell r="E267">
            <v>0</v>
          </cell>
          <cell r="F267">
            <v>0</v>
          </cell>
          <cell r="G267">
            <v>40</v>
          </cell>
          <cell r="H267">
            <v>0</v>
          </cell>
          <cell r="I267">
            <v>13</v>
          </cell>
          <cell r="J267">
            <v>2012</v>
          </cell>
          <cell r="K267">
            <v>0</v>
          </cell>
          <cell r="L267">
            <v>0</v>
          </cell>
          <cell r="M267">
            <v>2012</v>
          </cell>
          <cell r="N267">
            <v>0</v>
          </cell>
          <cell r="O267">
            <v>2052</v>
          </cell>
          <cell r="Q267" t="b">
            <v>0</v>
          </cell>
          <cell r="S267" t="str">
            <v>402012</v>
          </cell>
          <cell r="T267" t="str">
            <v>402012FALSE</v>
          </cell>
          <cell r="U267">
            <v>2052</v>
          </cell>
        </row>
        <row r="268">
          <cell r="A268" t="str">
            <v>B-2 Veevõrgu rajamine</v>
          </cell>
          <cell r="B268">
            <v>0</v>
          </cell>
          <cell r="C268">
            <v>0</v>
          </cell>
          <cell r="D268" t="str">
            <v>VaikeMaarja</v>
          </cell>
          <cell r="E268">
            <v>0</v>
          </cell>
          <cell r="F268">
            <v>0</v>
          </cell>
          <cell r="G268">
            <v>40</v>
          </cell>
          <cell r="H268">
            <v>0</v>
          </cell>
          <cell r="I268">
            <v>13</v>
          </cell>
          <cell r="J268">
            <v>2012</v>
          </cell>
          <cell r="K268">
            <v>0</v>
          </cell>
          <cell r="L268">
            <v>0</v>
          </cell>
          <cell r="M268">
            <v>2012</v>
          </cell>
          <cell r="N268">
            <v>0</v>
          </cell>
          <cell r="O268">
            <v>2052</v>
          </cell>
          <cell r="Q268" t="b">
            <v>0</v>
          </cell>
          <cell r="S268" t="str">
            <v>402012</v>
          </cell>
          <cell r="T268" t="str">
            <v>402012FALSE</v>
          </cell>
          <cell r="U268">
            <v>2052</v>
          </cell>
        </row>
        <row r="269">
          <cell r="A269" t="str">
            <v>C-1 Kanalisatsioonivõrgu rekonstrueerimine</v>
          </cell>
          <cell r="B269">
            <v>0</v>
          </cell>
          <cell r="C269">
            <v>0</v>
          </cell>
          <cell r="D269" t="str">
            <v>VaikeMaarja</v>
          </cell>
          <cell r="E269">
            <v>0</v>
          </cell>
          <cell r="F269">
            <v>0</v>
          </cell>
          <cell r="G269">
            <v>40</v>
          </cell>
          <cell r="H269">
            <v>0</v>
          </cell>
          <cell r="I269">
            <v>13</v>
          </cell>
          <cell r="J269">
            <v>2012</v>
          </cell>
          <cell r="K269">
            <v>0</v>
          </cell>
          <cell r="L269">
            <v>0</v>
          </cell>
          <cell r="M269">
            <v>2012</v>
          </cell>
          <cell r="N269">
            <v>0</v>
          </cell>
          <cell r="O269">
            <v>2052</v>
          </cell>
          <cell r="Q269" t="b">
            <v>0</v>
          </cell>
          <cell r="S269" t="str">
            <v>402012</v>
          </cell>
          <cell r="T269" t="str">
            <v>402012FALSE</v>
          </cell>
          <cell r="U269">
            <v>2052</v>
          </cell>
        </row>
        <row r="270">
          <cell r="A270" t="str">
            <v>C-2 Kanalisatsioonivõrgu rajamine</v>
          </cell>
          <cell r="B270">
            <v>0</v>
          </cell>
          <cell r="C270">
            <v>0</v>
          </cell>
          <cell r="D270" t="str">
            <v>VaikeMaarja</v>
          </cell>
          <cell r="E270">
            <v>0</v>
          </cell>
          <cell r="F270">
            <v>0</v>
          </cell>
          <cell r="G270">
            <v>40</v>
          </cell>
          <cell r="H270">
            <v>0</v>
          </cell>
          <cell r="I270">
            <v>13</v>
          </cell>
          <cell r="J270">
            <v>2012</v>
          </cell>
          <cell r="K270">
            <v>0</v>
          </cell>
          <cell r="L270">
            <v>0</v>
          </cell>
          <cell r="M270">
            <v>2012</v>
          </cell>
          <cell r="N270">
            <v>0</v>
          </cell>
          <cell r="O270">
            <v>2052</v>
          </cell>
          <cell r="Q270" t="b">
            <v>0</v>
          </cell>
          <cell r="S270" t="str">
            <v>402012</v>
          </cell>
          <cell r="T270" t="str">
            <v>402012FALSE</v>
          </cell>
          <cell r="U270">
            <v>2052</v>
          </cell>
        </row>
        <row r="271">
          <cell r="A271" t="str">
            <v>B-1 Veevõrgu rekonstrueerimine</v>
          </cell>
          <cell r="B271">
            <v>0</v>
          </cell>
          <cell r="C271">
            <v>0</v>
          </cell>
          <cell r="D271" t="str">
            <v>VaikeMaarja</v>
          </cell>
          <cell r="E271">
            <v>0</v>
          </cell>
          <cell r="F271">
            <v>0</v>
          </cell>
          <cell r="G271">
            <v>15</v>
          </cell>
          <cell r="H271">
            <v>0</v>
          </cell>
          <cell r="I271">
            <v>3</v>
          </cell>
          <cell r="J271">
            <v>2027</v>
          </cell>
          <cell r="K271">
            <v>0</v>
          </cell>
          <cell r="L271">
            <v>0</v>
          </cell>
          <cell r="M271">
            <v>2012</v>
          </cell>
          <cell r="N271">
            <v>0</v>
          </cell>
          <cell r="O271">
            <v>2042</v>
          </cell>
          <cell r="Q271" t="b">
            <v>0</v>
          </cell>
          <cell r="S271" t="str">
            <v>152012</v>
          </cell>
          <cell r="T271" t="str">
            <v>152012FALSE</v>
          </cell>
          <cell r="U271">
            <v>2027</v>
          </cell>
        </row>
        <row r="272">
          <cell r="A272" t="str">
            <v>B-2 Veevõrgu rajamine</v>
          </cell>
          <cell r="B272">
            <v>0</v>
          </cell>
          <cell r="C272">
            <v>0</v>
          </cell>
          <cell r="D272" t="str">
            <v>VaikeMaarja</v>
          </cell>
          <cell r="E272">
            <v>0</v>
          </cell>
          <cell r="F272">
            <v>0</v>
          </cell>
          <cell r="G272">
            <v>15</v>
          </cell>
          <cell r="H272">
            <v>0</v>
          </cell>
          <cell r="I272">
            <v>3</v>
          </cell>
          <cell r="J272">
            <v>2027</v>
          </cell>
          <cell r="K272">
            <v>0</v>
          </cell>
          <cell r="L272">
            <v>0</v>
          </cell>
          <cell r="M272">
            <v>2012</v>
          </cell>
          <cell r="N272">
            <v>0</v>
          </cell>
          <cell r="O272">
            <v>2042</v>
          </cell>
          <cell r="Q272" t="b">
            <v>0</v>
          </cell>
          <cell r="S272" t="str">
            <v>152012</v>
          </cell>
          <cell r="T272" t="str">
            <v>152012FALSE</v>
          </cell>
          <cell r="U272">
            <v>2027</v>
          </cell>
        </row>
        <row r="273">
          <cell r="A273" t="str">
            <v>C-1 Kanalisatsioonivõrgu rekonstrueerimine</v>
          </cell>
          <cell r="B273">
            <v>0</v>
          </cell>
          <cell r="C273">
            <v>0</v>
          </cell>
          <cell r="D273" t="str">
            <v>VaikeMaarja</v>
          </cell>
          <cell r="E273">
            <v>0</v>
          </cell>
          <cell r="F273">
            <v>0</v>
          </cell>
          <cell r="G273">
            <v>15</v>
          </cell>
          <cell r="H273">
            <v>0</v>
          </cell>
          <cell r="I273">
            <v>3</v>
          </cell>
          <cell r="J273">
            <v>2027</v>
          </cell>
          <cell r="K273">
            <v>0</v>
          </cell>
          <cell r="L273">
            <v>0</v>
          </cell>
          <cell r="M273">
            <v>2012</v>
          </cell>
          <cell r="N273">
            <v>0</v>
          </cell>
          <cell r="O273">
            <v>2042</v>
          </cell>
          <cell r="Q273" t="b">
            <v>0</v>
          </cell>
          <cell r="S273" t="str">
            <v>152012</v>
          </cell>
          <cell r="T273" t="str">
            <v>152012FALSE</v>
          </cell>
          <cell r="U273">
            <v>2027</v>
          </cell>
        </row>
        <row r="274">
          <cell r="A274" t="str">
            <v>C-2 Kanalisatsioonivõrgu rajamine</v>
          </cell>
          <cell r="B274">
            <v>0</v>
          </cell>
          <cell r="C274">
            <v>0</v>
          </cell>
          <cell r="D274" t="str">
            <v>VaikeMaarja</v>
          </cell>
          <cell r="E274">
            <v>0</v>
          </cell>
          <cell r="F274">
            <v>0</v>
          </cell>
          <cell r="G274">
            <v>15</v>
          </cell>
          <cell r="H274">
            <v>0</v>
          </cell>
          <cell r="I274">
            <v>3</v>
          </cell>
          <cell r="J274">
            <v>2027</v>
          </cell>
          <cell r="K274">
            <v>0</v>
          </cell>
          <cell r="L274">
            <v>0</v>
          </cell>
          <cell r="M274">
            <v>2012</v>
          </cell>
          <cell r="N274">
            <v>0</v>
          </cell>
          <cell r="O274">
            <v>2042</v>
          </cell>
          <cell r="Q274" t="b">
            <v>0</v>
          </cell>
          <cell r="S274" t="str">
            <v>152012</v>
          </cell>
          <cell r="T274" t="str">
            <v>152012FALSE</v>
          </cell>
          <cell r="U274">
            <v>2027</v>
          </cell>
        </row>
        <row r="275">
          <cell r="S275">
            <v>0</v>
          </cell>
          <cell r="T275">
            <v>0</v>
          </cell>
          <cell r="U275">
            <v>0</v>
          </cell>
        </row>
        <row r="276">
          <cell r="A276" t="str">
            <v>B-1.1 veevõrgu rek - Kondivalu, Lepiku</v>
          </cell>
          <cell r="B276">
            <v>317500</v>
          </cell>
          <cell r="C276">
            <v>7.9999999999999984E-3</v>
          </cell>
          <cell r="D276" t="str">
            <v>Rakvere</v>
          </cell>
          <cell r="E276">
            <v>0</v>
          </cell>
          <cell r="F276">
            <v>0</v>
          </cell>
          <cell r="G276">
            <v>40</v>
          </cell>
          <cell r="H276">
            <v>0</v>
          </cell>
          <cell r="I276">
            <v>10</v>
          </cell>
          <cell r="J276">
            <v>2009</v>
          </cell>
          <cell r="K276">
            <v>0</v>
          </cell>
          <cell r="L276">
            <v>0</v>
          </cell>
          <cell r="M276">
            <v>2009</v>
          </cell>
          <cell r="N276">
            <v>0</v>
          </cell>
          <cell r="O276">
            <v>2049</v>
          </cell>
          <cell r="P276">
            <v>1</v>
          </cell>
          <cell r="Q276" t="b">
            <v>0</v>
          </cell>
          <cell r="S276" t="str">
            <v>402009</v>
          </cell>
          <cell r="T276" t="str">
            <v>402009FALSE</v>
          </cell>
          <cell r="U276">
            <v>2049</v>
          </cell>
        </row>
        <row r="277">
          <cell r="A277" t="str">
            <v>B-1.2 veevõrgu rek - Õpetajate Heinamaa, Seminari</v>
          </cell>
          <cell r="B277">
            <v>951250</v>
          </cell>
          <cell r="C277">
            <v>7.9999999999999984E-3</v>
          </cell>
          <cell r="D277" t="str">
            <v>Rakvere</v>
          </cell>
          <cell r="E277">
            <v>0</v>
          </cell>
          <cell r="F277">
            <v>0</v>
          </cell>
          <cell r="G277">
            <v>40</v>
          </cell>
          <cell r="H277">
            <v>0</v>
          </cell>
          <cell r="I277">
            <v>10</v>
          </cell>
          <cell r="J277">
            <v>2009</v>
          </cell>
          <cell r="K277">
            <v>0</v>
          </cell>
          <cell r="L277">
            <v>0</v>
          </cell>
          <cell r="M277">
            <v>2009</v>
          </cell>
          <cell r="N277">
            <v>0</v>
          </cell>
          <cell r="O277">
            <v>2049</v>
          </cell>
          <cell r="P277">
            <v>1</v>
          </cell>
          <cell r="Q277" t="b">
            <v>0</v>
          </cell>
          <cell r="S277" t="str">
            <v>402009</v>
          </cell>
          <cell r="T277" t="str">
            <v>402009FALSE</v>
          </cell>
          <cell r="U277">
            <v>2049</v>
          </cell>
        </row>
        <row r="278">
          <cell r="A278" t="str">
            <v>B-1.3 veevõrgu rek - Kurikaküla, Paemurru</v>
          </cell>
          <cell r="B278">
            <v>2608125</v>
          </cell>
          <cell r="C278">
            <v>7.9999999999999984E-3</v>
          </cell>
          <cell r="D278" t="str">
            <v>Rakvere</v>
          </cell>
          <cell r="E278">
            <v>0</v>
          </cell>
          <cell r="F278">
            <v>0</v>
          </cell>
          <cell r="G278">
            <v>40</v>
          </cell>
          <cell r="H278">
            <v>0</v>
          </cell>
          <cell r="I278">
            <v>10</v>
          </cell>
          <cell r="J278">
            <v>2009</v>
          </cell>
          <cell r="K278">
            <v>0</v>
          </cell>
          <cell r="L278">
            <v>0</v>
          </cell>
          <cell r="M278">
            <v>2009</v>
          </cell>
          <cell r="N278">
            <v>0</v>
          </cell>
          <cell r="O278">
            <v>2049</v>
          </cell>
          <cell r="P278">
            <v>1</v>
          </cell>
          <cell r="Q278" t="b">
            <v>0</v>
          </cell>
          <cell r="S278" t="str">
            <v>402009</v>
          </cell>
          <cell r="T278" t="str">
            <v>402009FALSE</v>
          </cell>
          <cell r="U278">
            <v>2049</v>
          </cell>
        </row>
        <row r="279">
          <cell r="A279" t="str">
            <v>B-1.4 veevõrgu rek - Vanalinn, Südalinn, Kukeküla</v>
          </cell>
          <cell r="B279">
            <v>7129250</v>
          </cell>
          <cell r="C279">
            <v>7.9999999999999984E-3</v>
          </cell>
          <cell r="D279" t="str">
            <v>Rakvere</v>
          </cell>
          <cell r="E279">
            <v>0</v>
          </cell>
          <cell r="F279">
            <v>0</v>
          </cell>
          <cell r="G279">
            <v>40</v>
          </cell>
          <cell r="H279">
            <v>0</v>
          </cell>
          <cell r="I279">
            <v>10</v>
          </cell>
          <cell r="J279">
            <v>2009</v>
          </cell>
          <cell r="K279">
            <v>0</v>
          </cell>
          <cell r="L279">
            <v>0</v>
          </cell>
          <cell r="M279">
            <v>2009</v>
          </cell>
          <cell r="N279">
            <v>0</v>
          </cell>
          <cell r="O279">
            <v>2049</v>
          </cell>
          <cell r="P279">
            <v>1</v>
          </cell>
          <cell r="Q279" t="b">
            <v>0</v>
          </cell>
          <cell r="S279" t="str">
            <v>402009</v>
          </cell>
          <cell r="T279" t="str">
            <v>402009FALSE</v>
          </cell>
          <cell r="U279">
            <v>2049</v>
          </cell>
        </row>
        <row r="280">
          <cell r="A280" t="str">
            <v>B-1.5 veevõrgu rek - Mõisavälja, Lilleküla</v>
          </cell>
          <cell r="B280">
            <v>1610000</v>
          </cell>
          <cell r="C280">
            <v>7.9999999999999984E-3</v>
          </cell>
          <cell r="D280" t="str">
            <v>Rakvere</v>
          </cell>
          <cell r="E280">
            <v>0</v>
          </cell>
          <cell r="F280">
            <v>0</v>
          </cell>
          <cell r="G280">
            <v>40</v>
          </cell>
          <cell r="H280">
            <v>0</v>
          </cell>
          <cell r="I280">
            <v>10</v>
          </cell>
          <cell r="J280">
            <v>2009</v>
          </cell>
          <cell r="K280">
            <v>0</v>
          </cell>
          <cell r="L280">
            <v>0</v>
          </cell>
          <cell r="M280">
            <v>2009</v>
          </cell>
          <cell r="N280">
            <v>0</v>
          </cell>
          <cell r="O280">
            <v>2049</v>
          </cell>
          <cell r="P280">
            <v>1</v>
          </cell>
          <cell r="Q280" t="b">
            <v>0</v>
          </cell>
          <cell r="S280" t="str">
            <v>402009</v>
          </cell>
          <cell r="T280" t="str">
            <v>402009FALSE</v>
          </cell>
          <cell r="U280">
            <v>2049</v>
          </cell>
        </row>
        <row r="281">
          <cell r="A281" t="str">
            <v>B-2.1 veevõrk uus - Kondivalu, Lepiku</v>
          </cell>
          <cell r="B281">
            <v>4398750</v>
          </cell>
          <cell r="C281">
            <v>7.9999999999999984E-3</v>
          </cell>
          <cell r="D281" t="str">
            <v>Rakvere</v>
          </cell>
          <cell r="E281">
            <v>0</v>
          </cell>
          <cell r="F281">
            <v>0</v>
          </cell>
          <cell r="G281">
            <v>40</v>
          </cell>
          <cell r="H281">
            <v>0</v>
          </cell>
          <cell r="I281">
            <v>10</v>
          </cell>
          <cell r="J281">
            <v>2009</v>
          </cell>
          <cell r="K281">
            <v>0</v>
          </cell>
          <cell r="L281">
            <v>0</v>
          </cell>
          <cell r="M281">
            <v>2009</v>
          </cell>
          <cell r="N281">
            <v>0</v>
          </cell>
          <cell r="O281">
            <v>2049</v>
          </cell>
          <cell r="P281">
            <v>1</v>
          </cell>
          <cell r="Q281" t="b">
            <v>0</v>
          </cell>
          <cell r="S281" t="str">
            <v>402009</v>
          </cell>
          <cell r="T281" t="str">
            <v>402009FALSE</v>
          </cell>
          <cell r="U281">
            <v>2049</v>
          </cell>
        </row>
        <row r="282">
          <cell r="A282" t="str">
            <v>B-2.2 veevõrk uus - Õpetajate heinamaa, Seminari</v>
          </cell>
          <cell r="B282">
            <v>4558750</v>
          </cell>
          <cell r="C282">
            <v>7.9999999999999984E-3</v>
          </cell>
          <cell r="D282" t="str">
            <v>Rakvere</v>
          </cell>
          <cell r="E282">
            <v>0</v>
          </cell>
          <cell r="F282">
            <v>0</v>
          </cell>
          <cell r="G282">
            <v>40</v>
          </cell>
          <cell r="H282">
            <v>0</v>
          </cell>
          <cell r="I282">
            <v>10</v>
          </cell>
          <cell r="J282">
            <v>2009</v>
          </cell>
          <cell r="K282">
            <v>0</v>
          </cell>
          <cell r="L282">
            <v>0</v>
          </cell>
          <cell r="M282">
            <v>2009</v>
          </cell>
          <cell r="N282">
            <v>0</v>
          </cell>
          <cell r="O282">
            <v>2049</v>
          </cell>
          <cell r="P282">
            <v>1</v>
          </cell>
          <cell r="Q282" t="b">
            <v>0</v>
          </cell>
          <cell r="S282" t="str">
            <v>402009</v>
          </cell>
          <cell r="T282" t="str">
            <v>402009FALSE</v>
          </cell>
          <cell r="U282">
            <v>2049</v>
          </cell>
        </row>
        <row r="283">
          <cell r="A283" t="str">
            <v>B-2.3 veevõrk uus - Kurikaküla, Paemurru</v>
          </cell>
          <cell r="B283">
            <v>1908537</v>
          </cell>
          <cell r="C283">
            <v>7.9999999999999984E-3</v>
          </cell>
          <cell r="D283" t="str">
            <v>Rakvere</v>
          </cell>
          <cell r="E283">
            <v>0</v>
          </cell>
          <cell r="F283">
            <v>0</v>
          </cell>
          <cell r="G283">
            <v>40</v>
          </cell>
          <cell r="H283">
            <v>0</v>
          </cell>
          <cell r="I283">
            <v>10</v>
          </cell>
          <cell r="J283">
            <v>2009</v>
          </cell>
          <cell r="K283">
            <v>0</v>
          </cell>
          <cell r="L283">
            <v>0</v>
          </cell>
          <cell r="M283">
            <v>2009</v>
          </cell>
          <cell r="N283">
            <v>0</v>
          </cell>
          <cell r="O283">
            <v>2049</v>
          </cell>
          <cell r="P283">
            <v>1</v>
          </cell>
          <cell r="Q283" t="b">
            <v>0</v>
          </cell>
          <cell r="S283" t="str">
            <v>402009</v>
          </cell>
          <cell r="T283" t="str">
            <v>402009FALSE</v>
          </cell>
          <cell r="U283">
            <v>2049</v>
          </cell>
        </row>
        <row r="284">
          <cell r="A284" t="str">
            <v>B-2.4 veevõrk uus - Linnuriik</v>
          </cell>
          <cell r="B284">
            <v>217500</v>
          </cell>
          <cell r="C284">
            <v>7.9999999999999984E-3</v>
          </cell>
          <cell r="D284" t="str">
            <v>Rakvere</v>
          </cell>
          <cell r="E284">
            <v>0</v>
          </cell>
          <cell r="F284">
            <v>0</v>
          </cell>
          <cell r="G284">
            <v>40</v>
          </cell>
          <cell r="H284">
            <v>0</v>
          </cell>
          <cell r="I284">
            <v>10</v>
          </cell>
          <cell r="J284">
            <v>2009</v>
          </cell>
          <cell r="K284">
            <v>0</v>
          </cell>
          <cell r="L284">
            <v>0</v>
          </cell>
          <cell r="M284">
            <v>2009</v>
          </cell>
          <cell r="N284">
            <v>0</v>
          </cell>
          <cell r="O284">
            <v>2049</v>
          </cell>
          <cell r="P284">
            <v>1</v>
          </cell>
          <cell r="Q284" t="b">
            <v>0</v>
          </cell>
          <cell r="S284" t="str">
            <v>402009</v>
          </cell>
          <cell r="T284" t="str">
            <v>402009FALSE</v>
          </cell>
          <cell r="U284">
            <v>2049</v>
          </cell>
        </row>
        <row r="285">
          <cell r="A285" t="str">
            <v>B-2.5 veevõrk uus - Vanalinn, Südalinn</v>
          </cell>
          <cell r="B285">
            <v>2516875</v>
          </cell>
          <cell r="C285">
            <v>7.9999999999999984E-3</v>
          </cell>
          <cell r="D285" t="str">
            <v>Rakvere</v>
          </cell>
          <cell r="E285">
            <v>0</v>
          </cell>
          <cell r="F285">
            <v>0</v>
          </cell>
          <cell r="G285">
            <v>40</v>
          </cell>
          <cell r="H285">
            <v>0</v>
          </cell>
          <cell r="I285">
            <v>10</v>
          </cell>
          <cell r="J285">
            <v>2009</v>
          </cell>
          <cell r="K285">
            <v>0</v>
          </cell>
          <cell r="L285">
            <v>0</v>
          </cell>
          <cell r="M285">
            <v>2009</v>
          </cell>
          <cell r="N285">
            <v>0</v>
          </cell>
          <cell r="O285">
            <v>2049</v>
          </cell>
          <cell r="P285">
            <v>1</v>
          </cell>
          <cell r="Q285" t="b">
            <v>0</v>
          </cell>
          <cell r="S285" t="str">
            <v>402009</v>
          </cell>
          <cell r="T285" t="str">
            <v>402009FALSE</v>
          </cell>
          <cell r="U285">
            <v>2049</v>
          </cell>
        </row>
        <row r="286">
          <cell r="A286" t="str">
            <v>B-2.6 veevõrk uus - Mõisavälja, Lilleküla</v>
          </cell>
          <cell r="B286">
            <v>217500</v>
          </cell>
          <cell r="C286">
            <v>7.9999999999999984E-3</v>
          </cell>
          <cell r="D286" t="str">
            <v>Rakvere</v>
          </cell>
          <cell r="E286">
            <v>0</v>
          </cell>
          <cell r="F286">
            <v>0</v>
          </cell>
          <cell r="G286">
            <v>40</v>
          </cell>
          <cell r="H286">
            <v>0</v>
          </cell>
          <cell r="I286">
            <v>10</v>
          </cell>
          <cell r="J286">
            <v>2009</v>
          </cell>
          <cell r="K286">
            <v>0</v>
          </cell>
          <cell r="L286">
            <v>0</v>
          </cell>
          <cell r="M286">
            <v>2009</v>
          </cell>
          <cell r="N286">
            <v>0</v>
          </cell>
          <cell r="O286">
            <v>2049</v>
          </cell>
          <cell r="P286">
            <v>1</v>
          </cell>
          <cell r="Q286" t="b">
            <v>0</v>
          </cell>
          <cell r="S286" t="str">
            <v>402009</v>
          </cell>
          <cell r="T286" t="str">
            <v>402009FALSE</v>
          </cell>
          <cell r="U286">
            <v>2049</v>
          </cell>
        </row>
        <row r="287">
          <cell r="A287" t="str">
            <v>B-2.7 veevõrk uus - Lennuvälja, Roodevälja</v>
          </cell>
          <cell r="B287">
            <v>182500</v>
          </cell>
          <cell r="C287">
            <v>7.9999999999999984E-3</v>
          </cell>
          <cell r="D287" t="str">
            <v>Rakvere</v>
          </cell>
          <cell r="E287">
            <v>0</v>
          </cell>
          <cell r="F287">
            <v>0</v>
          </cell>
          <cell r="G287">
            <v>40</v>
          </cell>
          <cell r="H287">
            <v>0</v>
          </cell>
          <cell r="I287">
            <v>10</v>
          </cell>
          <cell r="J287">
            <v>2009</v>
          </cell>
          <cell r="K287">
            <v>0</v>
          </cell>
          <cell r="L287">
            <v>0</v>
          </cell>
          <cell r="M287">
            <v>2009</v>
          </cell>
          <cell r="N287">
            <v>0</v>
          </cell>
          <cell r="O287">
            <v>2049</v>
          </cell>
          <cell r="P287">
            <v>1</v>
          </cell>
          <cell r="Q287" t="b">
            <v>0</v>
          </cell>
          <cell r="S287" t="str">
            <v>402009</v>
          </cell>
          <cell r="T287" t="str">
            <v>402009FALSE</v>
          </cell>
          <cell r="U287">
            <v>2049</v>
          </cell>
        </row>
        <row r="288">
          <cell r="A288" t="str">
            <v>B-2.8 veevõrk uus - Vallimäe, Tammiku, Taaravainu</v>
          </cell>
          <cell r="B288">
            <v>458000</v>
          </cell>
          <cell r="C288">
            <v>7.9999999999999984E-3</v>
          </cell>
          <cell r="D288" t="str">
            <v>Rakvere</v>
          </cell>
          <cell r="E288">
            <v>0</v>
          </cell>
          <cell r="F288">
            <v>0</v>
          </cell>
          <cell r="G288">
            <v>40</v>
          </cell>
          <cell r="H288">
            <v>0</v>
          </cell>
          <cell r="I288">
            <v>10</v>
          </cell>
          <cell r="J288">
            <v>2009</v>
          </cell>
          <cell r="K288">
            <v>0</v>
          </cell>
          <cell r="L288">
            <v>0</v>
          </cell>
          <cell r="M288">
            <v>2009</v>
          </cell>
          <cell r="N288">
            <v>0</v>
          </cell>
          <cell r="O288">
            <v>2049</v>
          </cell>
          <cell r="P288">
            <v>1</v>
          </cell>
          <cell r="Q288" t="b">
            <v>0</v>
          </cell>
          <cell r="S288" t="str">
            <v>402009</v>
          </cell>
          <cell r="T288" t="str">
            <v>402009FALSE</v>
          </cell>
          <cell r="U288">
            <v>2049</v>
          </cell>
        </row>
        <row r="289">
          <cell r="A289" t="str">
            <v>C-1.1 kanalivõrgu rek - Kondivalu, Lepiku</v>
          </cell>
          <cell r="B289">
            <v>262500</v>
          </cell>
          <cell r="C289">
            <v>7.9999999999999984E-3</v>
          </cell>
          <cell r="D289" t="str">
            <v>Rakvere</v>
          </cell>
          <cell r="E289">
            <v>0</v>
          </cell>
          <cell r="F289">
            <v>0</v>
          </cell>
          <cell r="G289">
            <v>40</v>
          </cell>
          <cell r="H289">
            <v>0</v>
          </cell>
          <cell r="I289">
            <v>10</v>
          </cell>
          <cell r="J289">
            <v>2009</v>
          </cell>
          <cell r="K289">
            <v>0</v>
          </cell>
          <cell r="L289">
            <v>0</v>
          </cell>
          <cell r="M289">
            <v>2009</v>
          </cell>
          <cell r="N289">
            <v>0</v>
          </cell>
          <cell r="O289">
            <v>2049</v>
          </cell>
          <cell r="P289">
            <v>1</v>
          </cell>
          <cell r="Q289" t="b">
            <v>0</v>
          </cell>
          <cell r="S289" t="str">
            <v>402009</v>
          </cell>
          <cell r="T289" t="str">
            <v>402009FALSE</v>
          </cell>
          <cell r="U289">
            <v>2049</v>
          </cell>
        </row>
        <row r="290">
          <cell r="A290" t="str">
            <v>C-1.2 kanalivõrgu rek - Õpetajate Heinamaa, Seminari</v>
          </cell>
          <cell r="B290">
            <v>1698125</v>
          </cell>
          <cell r="C290">
            <v>7.9999999999999984E-3</v>
          </cell>
          <cell r="D290" t="str">
            <v>Rakvere</v>
          </cell>
          <cell r="E290">
            <v>0</v>
          </cell>
          <cell r="F290">
            <v>0</v>
          </cell>
          <cell r="G290">
            <v>40</v>
          </cell>
          <cell r="H290">
            <v>0</v>
          </cell>
          <cell r="I290">
            <v>10</v>
          </cell>
          <cell r="J290">
            <v>2009</v>
          </cell>
          <cell r="K290">
            <v>0</v>
          </cell>
          <cell r="L290">
            <v>0</v>
          </cell>
          <cell r="M290">
            <v>2009</v>
          </cell>
          <cell r="N290">
            <v>0</v>
          </cell>
          <cell r="O290">
            <v>2049</v>
          </cell>
          <cell r="P290">
            <v>1</v>
          </cell>
          <cell r="Q290" t="b">
            <v>0</v>
          </cell>
          <cell r="S290" t="str">
            <v>402009</v>
          </cell>
          <cell r="T290" t="str">
            <v>402009FALSE</v>
          </cell>
          <cell r="U290">
            <v>2049</v>
          </cell>
        </row>
        <row r="291">
          <cell r="A291" t="str">
            <v>C-1.3 kanalivõrgu rek - Kurikaküla, Paemurru</v>
          </cell>
          <cell r="B291">
            <v>0</v>
          </cell>
          <cell r="C291">
            <v>7.9999999999999984E-3</v>
          </cell>
          <cell r="D291" t="str">
            <v>Rakvere</v>
          </cell>
          <cell r="E291">
            <v>0</v>
          </cell>
          <cell r="F291">
            <v>0</v>
          </cell>
          <cell r="G291">
            <v>40</v>
          </cell>
          <cell r="H291">
            <v>0</v>
          </cell>
          <cell r="I291">
            <v>10</v>
          </cell>
          <cell r="J291">
            <v>2009</v>
          </cell>
          <cell r="K291">
            <v>0</v>
          </cell>
          <cell r="L291">
            <v>0</v>
          </cell>
          <cell r="M291">
            <v>2009</v>
          </cell>
          <cell r="N291">
            <v>0</v>
          </cell>
          <cell r="O291">
            <v>2049</v>
          </cell>
          <cell r="P291">
            <v>1</v>
          </cell>
          <cell r="Q291" t="b">
            <v>0</v>
          </cell>
          <cell r="S291" t="str">
            <v>402009</v>
          </cell>
          <cell r="T291" t="str">
            <v>402009FALSE</v>
          </cell>
          <cell r="U291">
            <v>2049</v>
          </cell>
        </row>
        <row r="292">
          <cell r="A292" t="str">
            <v>C-1.4 kanalivõrgu rek - Vanalinn, Südalinn, Kukeküla</v>
          </cell>
          <cell r="B292">
            <v>0</v>
          </cell>
          <cell r="C292">
            <v>7.9999999999999984E-3</v>
          </cell>
          <cell r="D292" t="str">
            <v>Rakvere</v>
          </cell>
          <cell r="E292">
            <v>0</v>
          </cell>
          <cell r="F292">
            <v>0</v>
          </cell>
          <cell r="G292">
            <v>40</v>
          </cell>
          <cell r="H292">
            <v>0</v>
          </cell>
          <cell r="I292">
            <v>10</v>
          </cell>
          <cell r="J292">
            <v>2009</v>
          </cell>
          <cell r="K292">
            <v>0</v>
          </cell>
          <cell r="L292">
            <v>0</v>
          </cell>
          <cell r="M292">
            <v>2009</v>
          </cell>
          <cell r="N292">
            <v>0</v>
          </cell>
          <cell r="O292">
            <v>2049</v>
          </cell>
          <cell r="P292">
            <v>1</v>
          </cell>
          <cell r="Q292" t="b">
            <v>0</v>
          </cell>
          <cell r="S292" t="str">
            <v>402009</v>
          </cell>
          <cell r="T292" t="str">
            <v>402009FALSE</v>
          </cell>
          <cell r="U292">
            <v>2049</v>
          </cell>
        </row>
        <row r="293">
          <cell r="A293" t="str">
            <v>C-1.5 kanalivõrgu rek - Mõisavälja, Lilleküla</v>
          </cell>
          <cell r="B293">
            <v>0</v>
          </cell>
          <cell r="C293">
            <v>7.9999999999999984E-3</v>
          </cell>
          <cell r="D293" t="str">
            <v>Rakvere</v>
          </cell>
          <cell r="E293">
            <v>0</v>
          </cell>
          <cell r="F293">
            <v>0</v>
          </cell>
          <cell r="G293">
            <v>40</v>
          </cell>
          <cell r="H293">
            <v>0</v>
          </cell>
          <cell r="I293">
            <v>10</v>
          </cell>
          <cell r="J293">
            <v>2009</v>
          </cell>
          <cell r="K293">
            <v>0</v>
          </cell>
          <cell r="L293">
            <v>0</v>
          </cell>
          <cell r="M293">
            <v>2009</v>
          </cell>
          <cell r="N293">
            <v>0</v>
          </cell>
          <cell r="O293">
            <v>2049</v>
          </cell>
          <cell r="P293">
            <v>1</v>
          </cell>
          <cell r="Q293" t="b">
            <v>0</v>
          </cell>
          <cell r="S293" t="str">
            <v>402009</v>
          </cell>
          <cell r="T293" t="str">
            <v>402009FALSE</v>
          </cell>
          <cell r="U293">
            <v>2049</v>
          </cell>
        </row>
        <row r="294">
          <cell r="A294" t="str">
            <v>C-1.6 kanalivõrgu rek - Lennuvälja, Roodevälja</v>
          </cell>
          <cell r="B294">
            <v>0</v>
          </cell>
          <cell r="C294">
            <v>7.9999999999999984E-3</v>
          </cell>
          <cell r="D294" t="str">
            <v>Rakvere</v>
          </cell>
          <cell r="E294">
            <v>0</v>
          </cell>
          <cell r="F294">
            <v>0</v>
          </cell>
          <cell r="G294">
            <v>40</v>
          </cell>
          <cell r="H294">
            <v>0</v>
          </cell>
          <cell r="I294">
            <v>10</v>
          </cell>
          <cell r="J294">
            <v>2009</v>
          </cell>
          <cell r="K294">
            <v>0</v>
          </cell>
          <cell r="L294">
            <v>0</v>
          </cell>
          <cell r="M294">
            <v>2009</v>
          </cell>
          <cell r="N294">
            <v>0</v>
          </cell>
          <cell r="O294">
            <v>2049</v>
          </cell>
          <cell r="P294">
            <v>1</v>
          </cell>
          <cell r="Q294" t="b">
            <v>0</v>
          </cell>
          <cell r="S294" t="str">
            <v>402009</v>
          </cell>
          <cell r="T294" t="str">
            <v>402009FALSE</v>
          </cell>
          <cell r="U294">
            <v>2049</v>
          </cell>
        </row>
        <row r="295">
          <cell r="A295" t="str">
            <v>C-1.7 kanalivõrgu rek - Vabaduse tn.</v>
          </cell>
          <cell r="B295">
            <v>0</v>
          </cell>
          <cell r="C295">
            <v>7.9999999999999984E-3</v>
          </cell>
          <cell r="D295" t="str">
            <v>Rakvere</v>
          </cell>
          <cell r="E295">
            <v>0</v>
          </cell>
          <cell r="F295">
            <v>0</v>
          </cell>
          <cell r="G295">
            <v>40</v>
          </cell>
          <cell r="H295">
            <v>0</v>
          </cell>
          <cell r="I295">
            <v>10</v>
          </cell>
          <cell r="J295">
            <v>2009</v>
          </cell>
          <cell r="K295">
            <v>0</v>
          </cell>
          <cell r="L295">
            <v>0</v>
          </cell>
          <cell r="M295">
            <v>2009</v>
          </cell>
          <cell r="N295">
            <v>0</v>
          </cell>
          <cell r="O295">
            <v>2049</v>
          </cell>
          <cell r="P295">
            <v>1</v>
          </cell>
          <cell r="Q295" t="b">
            <v>0</v>
          </cell>
          <cell r="S295" t="str">
            <v>402009</v>
          </cell>
          <cell r="T295" t="str">
            <v>402009FALSE</v>
          </cell>
          <cell r="U295">
            <v>2049</v>
          </cell>
        </row>
        <row r="296">
          <cell r="A296" t="str">
            <v>C-2.1 kanalivõrk uus - Kondivalu, Lepiku</v>
          </cell>
          <cell r="B296">
            <v>0</v>
          </cell>
          <cell r="C296">
            <v>7.9999999999999984E-3</v>
          </cell>
          <cell r="D296" t="str">
            <v>Rakvere</v>
          </cell>
          <cell r="E296">
            <v>0</v>
          </cell>
          <cell r="F296">
            <v>0</v>
          </cell>
          <cell r="G296">
            <v>40</v>
          </cell>
          <cell r="H296">
            <v>0</v>
          </cell>
          <cell r="I296">
            <v>10</v>
          </cell>
          <cell r="J296">
            <v>2009</v>
          </cell>
          <cell r="K296">
            <v>0</v>
          </cell>
          <cell r="L296">
            <v>0</v>
          </cell>
          <cell r="M296">
            <v>2009</v>
          </cell>
          <cell r="N296">
            <v>0</v>
          </cell>
          <cell r="O296">
            <v>2049</v>
          </cell>
          <cell r="P296">
            <v>1</v>
          </cell>
          <cell r="Q296" t="b">
            <v>0</v>
          </cell>
          <cell r="S296" t="str">
            <v>402009</v>
          </cell>
          <cell r="T296" t="str">
            <v>402009FALSE</v>
          </cell>
          <cell r="U296">
            <v>2049</v>
          </cell>
        </row>
        <row r="297">
          <cell r="A297" t="str">
            <v>C-2.2 kanalivõrk uus - Õpetajate Heinamaa, Seminari</v>
          </cell>
          <cell r="B297">
            <v>0</v>
          </cell>
          <cell r="C297">
            <v>7.9999999999999984E-3</v>
          </cell>
          <cell r="D297" t="str">
            <v>Rakvere</v>
          </cell>
          <cell r="E297">
            <v>0</v>
          </cell>
          <cell r="F297">
            <v>0</v>
          </cell>
          <cell r="G297">
            <v>40</v>
          </cell>
          <cell r="H297">
            <v>0</v>
          </cell>
          <cell r="I297">
            <v>10</v>
          </cell>
          <cell r="J297">
            <v>2009</v>
          </cell>
          <cell r="K297">
            <v>0</v>
          </cell>
          <cell r="L297">
            <v>0</v>
          </cell>
          <cell r="M297">
            <v>2009</v>
          </cell>
          <cell r="N297">
            <v>0</v>
          </cell>
          <cell r="O297">
            <v>2049</v>
          </cell>
          <cell r="P297">
            <v>1</v>
          </cell>
          <cell r="Q297" t="b">
            <v>0</v>
          </cell>
          <cell r="S297" t="str">
            <v>402009</v>
          </cell>
          <cell r="T297" t="str">
            <v>402009FALSE</v>
          </cell>
          <cell r="U297">
            <v>2049</v>
          </cell>
        </row>
        <row r="298">
          <cell r="A298" t="str">
            <v>C-2.3 kanalivõrk uus - Kurikaküla, Paemurru</v>
          </cell>
          <cell r="B298">
            <v>0</v>
          </cell>
          <cell r="C298">
            <v>7.9999999999999984E-3</v>
          </cell>
          <cell r="D298" t="str">
            <v>Rakvere</v>
          </cell>
          <cell r="E298">
            <v>0</v>
          </cell>
          <cell r="F298">
            <v>0</v>
          </cell>
          <cell r="G298">
            <v>40</v>
          </cell>
          <cell r="H298">
            <v>0</v>
          </cell>
          <cell r="I298">
            <v>10</v>
          </cell>
          <cell r="J298">
            <v>2009</v>
          </cell>
          <cell r="K298">
            <v>0</v>
          </cell>
          <cell r="L298">
            <v>0</v>
          </cell>
          <cell r="M298">
            <v>2009</v>
          </cell>
          <cell r="N298">
            <v>0</v>
          </cell>
          <cell r="O298">
            <v>2049</v>
          </cell>
          <cell r="P298">
            <v>1</v>
          </cell>
          <cell r="Q298" t="b">
            <v>0</v>
          </cell>
          <cell r="S298" t="str">
            <v>402009</v>
          </cell>
          <cell r="T298" t="str">
            <v>402009FALSE</v>
          </cell>
          <cell r="U298">
            <v>2049</v>
          </cell>
        </row>
        <row r="299">
          <cell r="A299" t="str">
            <v>C-2.4 kanalivõrk uus - Linnuriik</v>
          </cell>
          <cell r="B299">
            <v>0</v>
          </cell>
          <cell r="C299">
            <v>7.9999999999999984E-3</v>
          </cell>
          <cell r="D299" t="str">
            <v>Rakvere</v>
          </cell>
          <cell r="E299">
            <v>0</v>
          </cell>
          <cell r="F299">
            <v>0</v>
          </cell>
          <cell r="G299">
            <v>40</v>
          </cell>
          <cell r="H299">
            <v>0</v>
          </cell>
          <cell r="I299">
            <v>10</v>
          </cell>
          <cell r="J299">
            <v>2009</v>
          </cell>
          <cell r="K299">
            <v>0</v>
          </cell>
          <cell r="L299">
            <v>0</v>
          </cell>
          <cell r="M299">
            <v>2009</v>
          </cell>
          <cell r="N299">
            <v>0</v>
          </cell>
          <cell r="O299">
            <v>2049</v>
          </cell>
          <cell r="P299">
            <v>1</v>
          </cell>
          <cell r="Q299" t="b">
            <v>0</v>
          </cell>
          <cell r="S299" t="str">
            <v>402009</v>
          </cell>
          <cell r="T299" t="str">
            <v>402009FALSE</v>
          </cell>
          <cell r="U299">
            <v>2049</v>
          </cell>
        </row>
        <row r="300">
          <cell r="A300" t="str">
            <v>C-2.5 kanalivõrk uus - Vanalinn, Südalinn</v>
          </cell>
          <cell r="B300">
            <v>0</v>
          </cell>
          <cell r="C300">
            <v>7.9999999999999984E-3</v>
          </cell>
          <cell r="D300" t="str">
            <v>Rakvere</v>
          </cell>
          <cell r="E300">
            <v>0</v>
          </cell>
          <cell r="F300">
            <v>0</v>
          </cell>
          <cell r="G300">
            <v>40</v>
          </cell>
          <cell r="H300">
            <v>0</v>
          </cell>
          <cell r="I300">
            <v>10</v>
          </cell>
          <cell r="J300">
            <v>2009</v>
          </cell>
          <cell r="K300">
            <v>0</v>
          </cell>
          <cell r="L300">
            <v>0</v>
          </cell>
          <cell r="M300">
            <v>2009</v>
          </cell>
          <cell r="N300">
            <v>0</v>
          </cell>
          <cell r="O300">
            <v>2049</v>
          </cell>
          <cell r="P300">
            <v>1</v>
          </cell>
          <cell r="Q300" t="b">
            <v>0</v>
          </cell>
          <cell r="S300" t="str">
            <v>402009</v>
          </cell>
          <cell r="T300" t="str">
            <v>402009FALSE</v>
          </cell>
          <cell r="U300">
            <v>2049</v>
          </cell>
        </row>
        <row r="301">
          <cell r="A301" t="str">
            <v>C-2.6 kanalivõrk uus - Mõisavälja, Lilleküla</v>
          </cell>
          <cell r="B301">
            <v>0</v>
          </cell>
          <cell r="C301">
            <v>7.9999999999999984E-3</v>
          </cell>
          <cell r="D301" t="str">
            <v>Rakvere</v>
          </cell>
          <cell r="E301">
            <v>0</v>
          </cell>
          <cell r="F301">
            <v>0</v>
          </cell>
          <cell r="G301">
            <v>40</v>
          </cell>
          <cell r="H301">
            <v>0</v>
          </cell>
          <cell r="I301">
            <v>10</v>
          </cell>
          <cell r="J301">
            <v>2009</v>
          </cell>
          <cell r="K301">
            <v>0</v>
          </cell>
          <cell r="L301">
            <v>0</v>
          </cell>
          <cell r="M301">
            <v>2009</v>
          </cell>
          <cell r="N301">
            <v>0</v>
          </cell>
          <cell r="O301">
            <v>2049</v>
          </cell>
          <cell r="P301">
            <v>1</v>
          </cell>
          <cell r="Q301" t="b">
            <v>0</v>
          </cell>
          <cell r="S301" t="str">
            <v>402009</v>
          </cell>
          <cell r="T301" t="str">
            <v>402009FALSE</v>
          </cell>
          <cell r="U301">
            <v>2049</v>
          </cell>
        </row>
        <row r="302">
          <cell r="A302" t="str">
            <v>C-2.7 kanalivõrk uus - Lennuvälja, Roodevälja</v>
          </cell>
          <cell r="B302">
            <v>0</v>
          </cell>
          <cell r="C302">
            <v>7.9999999999999984E-3</v>
          </cell>
          <cell r="D302" t="str">
            <v>Rakvere</v>
          </cell>
          <cell r="E302">
            <v>0</v>
          </cell>
          <cell r="F302">
            <v>0</v>
          </cell>
          <cell r="G302">
            <v>40</v>
          </cell>
          <cell r="H302">
            <v>0</v>
          </cell>
          <cell r="I302">
            <v>10</v>
          </cell>
          <cell r="J302">
            <v>2009</v>
          </cell>
          <cell r="K302">
            <v>0</v>
          </cell>
          <cell r="L302">
            <v>0</v>
          </cell>
          <cell r="M302">
            <v>2009</v>
          </cell>
          <cell r="N302">
            <v>0</v>
          </cell>
          <cell r="O302">
            <v>2049</v>
          </cell>
          <cell r="P302">
            <v>1</v>
          </cell>
          <cell r="Q302" t="b">
            <v>0</v>
          </cell>
          <cell r="S302" t="str">
            <v>402009</v>
          </cell>
          <cell r="T302" t="str">
            <v>402009FALSE</v>
          </cell>
          <cell r="U302">
            <v>2049</v>
          </cell>
        </row>
        <row r="303">
          <cell r="A303" t="str">
            <v>C-2.8 kanalivõrk uus - Vallimäe, Tammiku, Taaravainu</v>
          </cell>
          <cell r="B303">
            <v>0</v>
          </cell>
          <cell r="C303">
            <v>7.9999999999999984E-3</v>
          </cell>
          <cell r="D303" t="str">
            <v>Rakvere</v>
          </cell>
          <cell r="E303">
            <v>0</v>
          </cell>
          <cell r="F303">
            <v>0</v>
          </cell>
          <cell r="G303">
            <v>40</v>
          </cell>
          <cell r="H303">
            <v>0</v>
          </cell>
          <cell r="I303">
            <v>10</v>
          </cell>
          <cell r="J303">
            <v>2009</v>
          </cell>
          <cell r="K303">
            <v>0</v>
          </cell>
          <cell r="L303">
            <v>0</v>
          </cell>
          <cell r="M303">
            <v>2009</v>
          </cell>
          <cell r="N303">
            <v>0</v>
          </cell>
          <cell r="O303">
            <v>2049</v>
          </cell>
          <cell r="P303">
            <v>1</v>
          </cell>
          <cell r="Q303" t="b">
            <v>0</v>
          </cell>
          <cell r="S303" t="str">
            <v>402009</v>
          </cell>
          <cell r="T303" t="str">
            <v>402009FALSE</v>
          </cell>
          <cell r="U303">
            <v>2049</v>
          </cell>
        </row>
        <row r="304">
          <cell r="A304" t="str">
            <v>C-2.9 kanalivõrk uus - J. Kunderi (Rahu-Laskeraja)</v>
          </cell>
          <cell r="B304">
            <v>0</v>
          </cell>
          <cell r="C304">
            <v>7.9999999999999984E-3</v>
          </cell>
          <cell r="D304" t="str">
            <v>Rakvere</v>
          </cell>
          <cell r="E304">
            <v>0</v>
          </cell>
          <cell r="F304">
            <v>0</v>
          </cell>
          <cell r="G304">
            <v>40</v>
          </cell>
          <cell r="H304">
            <v>0</v>
          </cell>
          <cell r="I304">
            <v>10</v>
          </cell>
          <cell r="J304">
            <v>2009</v>
          </cell>
          <cell r="K304">
            <v>0</v>
          </cell>
          <cell r="L304">
            <v>0</v>
          </cell>
          <cell r="M304">
            <v>2009</v>
          </cell>
          <cell r="N304">
            <v>0</v>
          </cell>
          <cell r="O304">
            <v>2049</v>
          </cell>
          <cell r="P304">
            <v>1</v>
          </cell>
          <cell r="Q304" t="b">
            <v>0</v>
          </cell>
          <cell r="S304" t="str">
            <v>402009</v>
          </cell>
          <cell r="T304" t="str">
            <v>402009FALSE</v>
          </cell>
          <cell r="U304">
            <v>2049</v>
          </cell>
        </row>
        <row r="305">
          <cell r="A305" t="str">
            <v>C-2.10 kanalivõrk uus - Narva tn.</v>
          </cell>
          <cell r="B305">
            <v>0</v>
          </cell>
          <cell r="C305">
            <v>7.9999999999999984E-3</v>
          </cell>
          <cell r="D305" t="str">
            <v>Rakvere</v>
          </cell>
          <cell r="E305">
            <v>0</v>
          </cell>
          <cell r="F305">
            <v>0</v>
          </cell>
          <cell r="G305">
            <v>40</v>
          </cell>
          <cell r="H305">
            <v>0</v>
          </cell>
          <cell r="I305">
            <v>10</v>
          </cell>
          <cell r="J305">
            <v>2009</v>
          </cell>
          <cell r="K305">
            <v>0</v>
          </cell>
          <cell r="L305">
            <v>0</v>
          </cell>
          <cell r="M305">
            <v>2009</v>
          </cell>
          <cell r="N305">
            <v>0</v>
          </cell>
          <cell r="O305">
            <v>2049</v>
          </cell>
          <cell r="P305">
            <v>1</v>
          </cell>
          <cell r="Q305" t="b">
            <v>0</v>
          </cell>
          <cell r="S305" t="str">
            <v>402009</v>
          </cell>
          <cell r="T305" t="str">
            <v>402009FALSE</v>
          </cell>
          <cell r="U305">
            <v>2049</v>
          </cell>
        </row>
        <row r="306">
          <cell r="A306" t="str">
            <v>C-4.1 pumpla, kanal - KPJ-Narva 2</v>
          </cell>
          <cell r="B306">
            <v>0</v>
          </cell>
          <cell r="C306">
            <v>7.9999999999999984E-3</v>
          </cell>
          <cell r="D306" t="str">
            <v>Rakvere</v>
          </cell>
          <cell r="E306">
            <v>0</v>
          </cell>
          <cell r="F306">
            <v>0</v>
          </cell>
          <cell r="G306">
            <v>40</v>
          </cell>
          <cell r="H306">
            <v>0</v>
          </cell>
          <cell r="I306">
            <v>10</v>
          </cell>
          <cell r="J306">
            <v>2009</v>
          </cell>
          <cell r="K306">
            <v>0</v>
          </cell>
          <cell r="L306">
            <v>0</v>
          </cell>
          <cell r="M306">
            <v>2009</v>
          </cell>
          <cell r="N306">
            <v>0</v>
          </cell>
          <cell r="O306">
            <v>2049</v>
          </cell>
          <cell r="P306">
            <v>1</v>
          </cell>
          <cell r="Q306" t="b">
            <v>0</v>
          </cell>
          <cell r="S306" t="str">
            <v>402009</v>
          </cell>
          <cell r="T306" t="str">
            <v>402009FALSE</v>
          </cell>
          <cell r="U306">
            <v>2049</v>
          </cell>
        </row>
        <row r="307">
          <cell r="A307" t="str">
            <v>C-4.2 pumpla, kanal - KPJ-Kunderi</v>
          </cell>
          <cell r="B307">
            <v>0</v>
          </cell>
          <cell r="C307">
            <v>7.9999999999999984E-3</v>
          </cell>
          <cell r="D307" t="str">
            <v>Rakvere</v>
          </cell>
          <cell r="E307">
            <v>0</v>
          </cell>
          <cell r="F307">
            <v>0</v>
          </cell>
          <cell r="G307">
            <v>40</v>
          </cell>
          <cell r="H307">
            <v>0</v>
          </cell>
          <cell r="I307">
            <v>10</v>
          </cell>
          <cell r="J307">
            <v>2009</v>
          </cell>
          <cell r="K307">
            <v>0</v>
          </cell>
          <cell r="L307">
            <v>0</v>
          </cell>
          <cell r="M307">
            <v>2009</v>
          </cell>
          <cell r="N307">
            <v>0</v>
          </cell>
          <cell r="O307">
            <v>2049</v>
          </cell>
          <cell r="P307">
            <v>1</v>
          </cell>
          <cell r="Q307" t="b">
            <v>0</v>
          </cell>
          <cell r="S307" t="str">
            <v>402009</v>
          </cell>
          <cell r="T307" t="str">
            <v>402009FALSE</v>
          </cell>
          <cell r="U307">
            <v>2049</v>
          </cell>
        </row>
        <row r="308">
          <cell r="A308" t="str">
            <v>E-1. Lahkvoolse sademevee kanalisatsiooni rajamine</v>
          </cell>
          <cell r="B308">
            <v>0</v>
          </cell>
          <cell r="C308">
            <v>7.9999999999999984E-3</v>
          </cell>
          <cell r="D308" t="str">
            <v>Rakvere</v>
          </cell>
          <cell r="E308">
            <v>0</v>
          </cell>
          <cell r="F308">
            <v>0</v>
          </cell>
          <cell r="G308">
            <v>40</v>
          </cell>
          <cell r="H308">
            <v>0</v>
          </cell>
          <cell r="I308">
            <v>10</v>
          </cell>
          <cell r="J308">
            <v>2009</v>
          </cell>
          <cell r="K308">
            <v>0</v>
          </cell>
          <cell r="L308">
            <v>0</v>
          </cell>
          <cell r="M308">
            <v>2009</v>
          </cell>
          <cell r="N308">
            <v>0</v>
          </cell>
          <cell r="O308">
            <v>2049</v>
          </cell>
          <cell r="P308">
            <v>1</v>
          </cell>
          <cell r="Q308" t="b">
            <v>1</v>
          </cell>
          <cell r="S308" t="str">
            <v>402009</v>
          </cell>
          <cell r="T308" t="str">
            <v>402009TRUE</v>
          </cell>
          <cell r="U308">
            <v>2049</v>
          </cell>
        </row>
        <row r="309">
          <cell r="A309" t="str">
            <v>E-2. Sademevee puhastite rajamine</v>
          </cell>
          <cell r="B309">
            <v>0</v>
          </cell>
          <cell r="C309">
            <v>7.9999999999999984E-3</v>
          </cell>
          <cell r="D309" t="str">
            <v>Rakvere</v>
          </cell>
          <cell r="E309">
            <v>0</v>
          </cell>
          <cell r="F309">
            <v>0</v>
          </cell>
          <cell r="G309">
            <v>40</v>
          </cell>
          <cell r="H309">
            <v>0</v>
          </cell>
          <cell r="I309">
            <v>10</v>
          </cell>
          <cell r="J309">
            <v>2009</v>
          </cell>
          <cell r="K309">
            <v>0</v>
          </cell>
          <cell r="L309">
            <v>0</v>
          </cell>
          <cell r="M309">
            <v>2009</v>
          </cell>
          <cell r="N309">
            <v>0</v>
          </cell>
          <cell r="O309">
            <v>2049</v>
          </cell>
          <cell r="P309">
            <v>1</v>
          </cell>
          <cell r="Q309" t="b">
            <v>1</v>
          </cell>
          <cell r="S309" t="str">
            <v>402009</v>
          </cell>
          <cell r="T309" t="str">
            <v>402009TRUE</v>
          </cell>
          <cell r="U309">
            <v>2049</v>
          </cell>
        </row>
        <row r="310">
          <cell r="A310" t="str">
            <v>RVP - D-1.1 (Eeltöötlus-esmase töötlemise hoone)</v>
          </cell>
          <cell r="B310">
            <v>0</v>
          </cell>
          <cell r="C310">
            <v>7.9999999999999984E-3</v>
          </cell>
          <cell r="D310" t="str">
            <v>Rakvere</v>
          </cell>
          <cell r="E310">
            <v>0</v>
          </cell>
          <cell r="F310">
            <v>0</v>
          </cell>
          <cell r="G310">
            <v>40</v>
          </cell>
          <cell r="H310">
            <v>0</v>
          </cell>
          <cell r="I310">
            <v>10</v>
          </cell>
          <cell r="J310">
            <v>2009</v>
          </cell>
          <cell r="K310">
            <v>0</v>
          </cell>
          <cell r="L310">
            <v>0</v>
          </cell>
          <cell r="M310">
            <v>2009</v>
          </cell>
          <cell r="N310">
            <v>0</v>
          </cell>
          <cell r="O310">
            <v>2049</v>
          </cell>
          <cell r="P310">
            <v>1</v>
          </cell>
          <cell r="Q310" t="b">
            <v>0</v>
          </cell>
          <cell r="S310" t="str">
            <v>402009</v>
          </cell>
          <cell r="T310" t="str">
            <v>402009FALSE</v>
          </cell>
          <cell r="U310">
            <v>2049</v>
          </cell>
        </row>
        <row r="311">
          <cell r="A311" t="str">
            <v>RVP - D-1.2 (Eelsetiti pumbahoone)</v>
          </cell>
          <cell r="B311">
            <v>0</v>
          </cell>
          <cell r="C311">
            <v>7.9999999999999984E-3</v>
          </cell>
          <cell r="D311" t="str">
            <v>Rakvere</v>
          </cell>
          <cell r="E311">
            <v>0</v>
          </cell>
          <cell r="F311">
            <v>0</v>
          </cell>
          <cell r="G311">
            <v>40</v>
          </cell>
          <cell r="H311">
            <v>0</v>
          </cell>
          <cell r="I311">
            <v>10</v>
          </cell>
          <cell r="J311">
            <v>2009</v>
          </cell>
          <cell r="K311">
            <v>0</v>
          </cell>
          <cell r="L311">
            <v>0</v>
          </cell>
          <cell r="M311">
            <v>2009</v>
          </cell>
          <cell r="N311">
            <v>0</v>
          </cell>
          <cell r="O311">
            <v>2049</v>
          </cell>
          <cell r="P311">
            <v>1</v>
          </cell>
          <cell r="Q311" t="b">
            <v>0</v>
          </cell>
          <cell r="S311" t="str">
            <v>402009</v>
          </cell>
          <cell r="T311" t="str">
            <v>402009FALSE</v>
          </cell>
          <cell r="U311">
            <v>2049</v>
          </cell>
        </row>
        <row r="312">
          <cell r="A312" t="str">
            <v>RVP - D-1.3 (Mudatihendajate pumbahoone)</v>
          </cell>
          <cell r="B312">
            <v>0</v>
          </cell>
          <cell r="C312">
            <v>7.9999999999999984E-3</v>
          </cell>
          <cell r="D312" t="str">
            <v>Rakvere</v>
          </cell>
          <cell r="E312">
            <v>0</v>
          </cell>
          <cell r="F312">
            <v>0</v>
          </cell>
          <cell r="G312">
            <v>40</v>
          </cell>
          <cell r="H312">
            <v>0</v>
          </cell>
          <cell r="I312">
            <v>10</v>
          </cell>
          <cell r="J312">
            <v>2009</v>
          </cell>
          <cell r="K312">
            <v>0</v>
          </cell>
          <cell r="L312">
            <v>0</v>
          </cell>
          <cell r="M312">
            <v>2009</v>
          </cell>
          <cell r="N312">
            <v>0</v>
          </cell>
          <cell r="O312">
            <v>2049</v>
          </cell>
          <cell r="P312">
            <v>1</v>
          </cell>
          <cell r="Q312" t="b">
            <v>0</v>
          </cell>
          <cell r="S312" t="str">
            <v>402009</v>
          </cell>
          <cell r="T312" t="str">
            <v>402009FALSE</v>
          </cell>
          <cell r="U312">
            <v>2049</v>
          </cell>
        </row>
        <row r="313">
          <cell r="A313" t="str">
            <v>RVP - D-1.4 (Bioloogiline töötlus-puhurite hoone)</v>
          </cell>
          <cell r="B313">
            <v>0</v>
          </cell>
          <cell r="C313">
            <v>7.9999999999999984E-3</v>
          </cell>
          <cell r="D313" t="str">
            <v>Rakvere</v>
          </cell>
          <cell r="E313">
            <v>0</v>
          </cell>
          <cell r="F313">
            <v>0</v>
          </cell>
          <cell r="G313">
            <v>40</v>
          </cell>
          <cell r="H313">
            <v>0</v>
          </cell>
          <cell r="I313">
            <v>10</v>
          </cell>
          <cell r="J313">
            <v>2009</v>
          </cell>
          <cell r="K313">
            <v>0</v>
          </cell>
          <cell r="L313">
            <v>0</v>
          </cell>
          <cell r="M313">
            <v>2009</v>
          </cell>
          <cell r="N313">
            <v>0</v>
          </cell>
          <cell r="O313">
            <v>2049</v>
          </cell>
          <cell r="P313">
            <v>1</v>
          </cell>
          <cell r="Q313" t="b">
            <v>0</v>
          </cell>
          <cell r="S313" t="str">
            <v>402009</v>
          </cell>
          <cell r="T313" t="str">
            <v>402009FALSE</v>
          </cell>
          <cell r="U313">
            <v>2049</v>
          </cell>
        </row>
        <row r="314">
          <cell r="A314" t="str">
            <v>RVP - D-1.5 (Seadmete maksumus)</v>
          </cell>
          <cell r="B314">
            <v>0</v>
          </cell>
          <cell r="C314">
            <v>7.9999999999999984E-3</v>
          </cell>
          <cell r="D314" t="str">
            <v>Rakvere</v>
          </cell>
          <cell r="E314">
            <v>0</v>
          </cell>
          <cell r="F314">
            <v>0</v>
          </cell>
          <cell r="G314">
            <v>40</v>
          </cell>
          <cell r="H314">
            <v>0</v>
          </cell>
          <cell r="I314">
            <v>10</v>
          </cell>
          <cell r="J314">
            <v>2009</v>
          </cell>
          <cell r="K314">
            <v>0</v>
          </cell>
          <cell r="L314">
            <v>0</v>
          </cell>
          <cell r="M314">
            <v>2009</v>
          </cell>
          <cell r="N314">
            <v>0</v>
          </cell>
          <cell r="O314">
            <v>2049</v>
          </cell>
          <cell r="P314">
            <v>1</v>
          </cell>
          <cell r="Q314" t="b">
            <v>0</v>
          </cell>
          <cell r="S314" t="str">
            <v>402009</v>
          </cell>
          <cell r="T314" t="str">
            <v>402009FALSE</v>
          </cell>
          <cell r="U314">
            <v>2049</v>
          </cell>
        </row>
        <row r="315">
          <cell r="A315" t="str">
            <v>RVP - F. Rajatiste hoolduse seadmete hankimine (puhastusauto)</v>
          </cell>
          <cell r="B315">
            <v>0</v>
          </cell>
          <cell r="C315">
            <v>7.9999999999999984E-3</v>
          </cell>
          <cell r="D315" t="str">
            <v>Rakvere</v>
          </cell>
          <cell r="E315">
            <v>0</v>
          </cell>
          <cell r="F315">
            <v>0</v>
          </cell>
          <cell r="G315">
            <v>40</v>
          </cell>
          <cell r="H315">
            <v>0</v>
          </cell>
          <cell r="I315">
            <v>10</v>
          </cell>
          <cell r="J315">
            <v>2009</v>
          </cell>
          <cell r="K315">
            <v>0</v>
          </cell>
          <cell r="L315">
            <v>0</v>
          </cell>
          <cell r="M315">
            <v>2009</v>
          </cell>
          <cell r="N315">
            <v>0</v>
          </cell>
          <cell r="O315">
            <v>2049</v>
          </cell>
          <cell r="P315">
            <v>1</v>
          </cell>
          <cell r="Q315" t="b">
            <v>0</v>
          </cell>
          <cell r="S315" t="str">
            <v>402009</v>
          </cell>
          <cell r="T315" t="str">
            <v>402009FALSE</v>
          </cell>
          <cell r="U315">
            <v>2049</v>
          </cell>
        </row>
        <row r="316">
          <cell r="A316" t="str">
            <v>Sõmeru B-1. Veevõrgu rekonstrueerimine</v>
          </cell>
          <cell r="B316" t="e">
            <v>#REF!</v>
          </cell>
          <cell r="C316">
            <v>7.9999999999999984E-3</v>
          </cell>
          <cell r="D316" t="str">
            <v>Rakvere</v>
          </cell>
          <cell r="E316">
            <v>0</v>
          </cell>
          <cell r="F316">
            <v>0</v>
          </cell>
          <cell r="G316">
            <v>40</v>
          </cell>
          <cell r="H316">
            <v>0</v>
          </cell>
          <cell r="I316">
            <v>10</v>
          </cell>
          <cell r="J316">
            <v>2009</v>
          </cell>
          <cell r="K316">
            <v>0</v>
          </cell>
          <cell r="L316">
            <v>0</v>
          </cell>
          <cell r="M316">
            <v>2009</v>
          </cell>
          <cell r="N316">
            <v>0</v>
          </cell>
          <cell r="O316">
            <v>2049</v>
          </cell>
          <cell r="P316">
            <v>1</v>
          </cell>
          <cell r="Q316" t="b">
            <v>0</v>
          </cell>
          <cell r="S316" t="str">
            <v>402009</v>
          </cell>
          <cell r="T316" t="str">
            <v>402009FALSE</v>
          </cell>
          <cell r="U316">
            <v>2049</v>
          </cell>
        </row>
        <row r="317">
          <cell r="A317" t="str">
            <v>Sõmeru B-2. Veevõrgu rajamine</v>
          </cell>
          <cell r="B317" t="e">
            <v>#REF!</v>
          </cell>
          <cell r="C317">
            <v>7.9999999999999984E-3</v>
          </cell>
          <cell r="D317" t="str">
            <v>Rakvere</v>
          </cell>
          <cell r="E317">
            <v>0</v>
          </cell>
          <cell r="F317">
            <v>0</v>
          </cell>
          <cell r="G317">
            <v>40</v>
          </cell>
          <cell r="H317">
            <v>0</v>
          </cell>
          <cell r="I317">
            <v>10</v>
          </cell>
          <cell r="J317">
            <v>2009</v>
          </cell>
          <cell r="K317">
            <v>0</v>
          </cell>
          <cell r="L317">
            <v>0</v>
          </cell>
          <cell r="M317">
            <v>2009</v>
          </cell>
          <cell r="N317">
            <v>0</v>
          </cell>
          <cell r="O317">
            <v>2049</v>
          </cell>
          <cell r="P317">
            <v>1</v>
          </cell>
          <cell r="Q317" t="b">
            <v>0</v>
          </cell>
          <cell r="S317" t="str">
            <v>402009</v>
          </cell>
          <cell r="T317" t="str">
            <v>402009FALSE</v>
          </cell>
          <cell r="U317">
            <v>2049</v>
          </cell>
        </row>
        <row r="318">
          <cell r="A318" t="str">
            <v>Sõmeru A-1. Puurkaevu pumpla PK-1 ümberehitus reservpumplaks</v>
          </cell>
          <cell r="B318" t="e">
            <v>#REF!</v>
          </cell>
          <cell r="C318">
            <v>7.9999999999999984E-3</v>
          </cell>
          <cell r="D318" t="str">
            <v>Rakvere</v>
          </cell>
          <cell r="E318">
            <v>0</v>
          </cell>
          <cell r="F318">
            <v>0</v>
          </cell>
          <cell r="G318">
            <v>40</v>
          </cell>
          <cell r="H318">
            <v>0</v>
          </cell>
          <cell r="I318">
            <v>10</v>
          </cell>
          <cell r="J318">
            <v>2009</v>
          </cell>
          <cell r="K318">
            <v>0</v>
          </cell>
          <cell r="L318">
            <v>0</v>
          </cell>
          <cell r="M318">
            <v>2009</v>
          </cell>
          <cell r="N318">
            <v>0</v>
          </cell>
          <cell r="O318">
            <v>2049</v>
          </cell>
          <cell r="P318">
            <v>1</v>
          </cell>
          <cell r="Q318" t="b">
            <v>0</v>
          </cell>
          <cell r="S318" t="str">
            <v>402009</v>
          </cell>
          <cell r="T318" t="str">
            <v>402009FALSE</v>
          </cell>
          <cell r="U318">
            <v>2049</v>
          </cell>
        </row>
        <row r="319">
          <cell r="A319" t="str">
            <v>Sõmeru C-1. Kanalisatsioonitorustike rekonstrueerimine</v>
          </cell>
          <cell r="B319">
            <v>0</v>
          </cell>
          <cell r="C319">
            <v>7.9999999999999984E-3</v>
          </cell>
          <cell r="D319" t="str">
            <v>Rakvere</v>
          </cell>
          <cell r="E319">
            <v>0</v>
          </cell>
          <cell r="F319">
            <v>0</v>
          </cell>
          <cell r="G319">
            <v>40</v>
          </cell>
          <cell r="H319">
            <v>0</v>
          </cell>
          <cell r="I319">
            <v>10</v>
          </cell>
          <cell r="J319">
            <v>2009</v>
          </cell>
          <cell r="K319">
            <v>0</v>
          </cell>
          <cell r="L319">
            <v>0</v>
          </cell>
          <cell r="M319">
            <v>2009</v>
          </cell>
          <cell r="N319">
            <v>0</v>
          </cell>
          <cell r="O319">
            <v>2049</v>
          </cell>
          <cell r="P319">
            <v>1</v>
          </cell>
          <cell r="Q319" t="b">
            <v>0</v>
          </cell>
          <cell r="S319" t="str">
            <v>402009</v>
          </cell>
          <cell r="T319" t="str">
            <v>402009FALSE</v>
          </cell>
          <cell r="U319">
            <v>2049</v>
          </cell>
        </row>
        <row r="320">
          <cell r="A320" t="str">
            <v>Sõmeru C-3. Reoveepumplate rekonstrueerimine</v>
          </cell>
          <cell r="B320">
            <v>0</v>
          </cell>
          <cell r="C320">
            <v>7.9999999999999984E-3</v>
          </cell>
          <cell r="D320" t="str">
            <v>Rakvere</v>
          </cell>
          <cell r="E320">
            <v>0</v>
          </cell>
          <cell r="F320">
            <v>0</v>
          </cell>
          <cell r="G320">
            <v>40</v>
          </cell>
          <cell r="H320">
            <v>0</v>
          </cell>
          <cell r="I320">
            <v>10</v>
          </cell>
          <cell r="J320">
            <v>2009</v>
          </cell>
          <cell r="K320">
            <v>0</v>
          </cell>
          <cell r="L320">
            <v>0</v>
          </cell>
          <cell r="M320">
            <v>2009</v>
          </cell>
          <cell r="N320">
            <v>0</v>
          </cell>
          <cell r="O320">
            <v>2049</v>
          </cell>
          <cell r="P320">
            <v>1</v>
          </cell>
          <cell r="Q320" t="b">
            <v>0</v>
          </cell>
          <cell r="S320" t="str">
            <v>402009</v>
          </cell>
          <cell r="T320" t="str">
            <v>402009FALSE</v>
          </cell>
          <cell r="U320">
            <v>2049</v>
          </cell>
        </row>
        <row r="321">
          <cell r="A321" t="str">
            <v>Sõmeru C-2. Kanalisatsioonitorustike rajamine</v>
          </cell>
          <cell r="B321">
            <v>0</v>
          </cell>
          <cell r="C321">
            <v>7.9999999999999984E-3</v>
          </cell>
          <cell r="D321" t="str">
            <v>Rakvere</v>
          </cell>
          <cell r="E321">
            <v>0</v>
          </cell>
          <cell r="F321">
            <v>0</v>
          </cell>
          <cell r="G321">
            <v>40</v>
          </cell>
          <cell r="H321">
            <v>0</v>
          </cell>
          <cell r="I321">
            <v>10</v>
          </cell>
          <cell r="J321">
            <v>2009</v>
          </cell>
          <cell r="K321">
            <v>0</v>
          </cell>
          <cell r="L321">
            <v>0</v>
          </cell>
          <cell r="M321">
            <v>2009</v>
          </cell>
          <cell r="N321">
            <v>0</v>
          </cell>
          <cell r="O321">
            <v>2049</v>
          </cell>
          <cell r="P321">
            <v>1</v>
          </cell>
          <cell r="Q321" t="b">
            <v>0</v>
          </cell>
          <cell r="S321" t="str">
            <v>402009</v>
          </cell>
          <cell r="T321" t="str">
            <v>402009FALSE</v>
          </cell>
          <cell r="U321">
            <v>2049</v>
          </cell>
        </row>
        <row r="322">
          <cell r="A322" t="str">
            <v>Sõmeru C-4. Reoveepumplate rajamine</v>
          </cell>
          <cell r="B322">
            <v>0</v>
          </cell>
          <cell r="C322">
            <v>7.9999999999999984E-3</v>
          </cell>
          <cell r="D322" t="str">
            <v>Rakvere</v>
          </cell>
          <cell r="E322">
            <v>0</v>
          </cell>
          <cell r="F322">
            <v>0</v>
          </cell>
          <cell r="G322">
            <v>40</v>
          </cell>
          <cell r="H322">
            <v>0</v>
          </cell>
          <cell r="I322">
            <v>10</v>
          </cell>
          <cell r="J322">
            <v>2009</v>
          </cell>
          <cell r="K322">
            <v>0</v>
          </cell>
          <cell r="L322">
            <v>0</v>
          </cell>
          <cell r="M322">
            <v>2009</v>
          </cell>
          <cell r="N322">
            <v>0</v>
          </cell>
          <cell r="O322">
            <v>2049</v>
          </cell>
          <cell r="P322">
            <v>1</v>
          </cell>
          <cell r="Q322" t="b">
            <v>0</v>
          </cell>
          <cell r="S322" t="str">
            <v>402009</v>
          </cell>
          <cell r="T322" t="str">
            <v>402009FALSE</v>
          </cell>
          <cell r="U322">
            <v>2049</v>
          </cell>
        </row>
        <row r="323">
          <cell r="A323" t="str">
            <v>Näpi B-1. Veevõrgu rekonstrueerimine</v>
          </cell>
          <cell r="B323">
            <v>0</v>
          </cell>
          <cell r="C323">
            <v>7.9999999999999984E-3</v>
          </cell>
          <cell r="D323" t="str">
            <v>Rakvere</v>
          </cell>
          <cell r="E323">
            <v>0</v>
          </cell>
          <cell r="F323">
            <v>0</v>
          </cell>
          <cell r="G323">
            <v>40</v>
          </cell>
          <cell r="H323">
            <v>0</v>
          </cell>
          <cell r="I323">
            <v>10</v>
          </cell>
          <cell r="J323">
            <v>2009</v>
          </cell>
          <cell r="K323">
            <v>0</v>
          </cell>
          <cell r="L323">
            <v>0</v>
          </cell>
          <cell r="M323">
            <v>2009</v>
          </cell>
          <cell r="N323">
            <v>0</v>
          </cell>
          <cell r="O323">
            <v>2049</v>
          </cell>
          <cell r="P323">
            <v>1</v>
          </cell>
          <cell r="Q323" t="b">
            <v>0</v>
          </cell>
          <cell r="S323" t="str">
            <v>402009</v>
          </cell>
          <cell r="T323" t="str">
            <v>402009FALSE</v>
          </cell>
          <cell r="U323">
            <v>2049</v>
          </cell>
        </row>
        <row r="324">
          <cell r="A324" t="str">
            <v>Näpi A-2. Puurkaevpumpla PK-Keskuse tamponeerimine</v>
          </cell>
          <cell r="B324">
            <v>0</v>
          </cell>
          <cell r="C324">
            <v>7.9999999999999984E-3</v>
          </cell>
          <cell r="D324" t="str">
            <v>Rakvere</v>
          </cell>
          <cell r="E324">
            <v>0</v>
          </cell>
          <cell r="F324">
            <v>0</v>
          </cell>
          <cell r="G324">
            <v>40</v>
          </cell>
          <cell r="H324">
            <v>0</v>
          </cell>
          <cell r="I324">
            <v>10</v>
          </cell>
          <cell r="J324">
            <v>2009</v>
          </cell>
          <cell r="K324">
            <v>0</v>
          </cell>
          <cell r="L324">
            <v>0</v>
          </cell>
          <cell r="M324">
            <v>2009</v>
          </cell>
          <cell r="N324">
            <v>0</v>
          </cell>
          <cell r="O324">
            <v>2049</v>
          </cell>
          <cell r="P324">
            <v>1</v>
          </cell>
          <cell r="Q324" t="b">
            <v>0</v>
          </cell>
          <cell r="S324" t="str">
            <v>402009</v>
          </cell>
          <cell r="T324" t="str">
            <v>402009FALSE</v>
          </cell>
          <cell r="U324">
            <v>2049</v>
          </cell>
        </row>
        <row r="325">
          <cell r="A325" t="str">
            <v>Näpi B-2. Veevõrgu rajamine</v>
          </cell>
          <cell r="B325">
            <v>0</v>
          </cell>
          <cell r="C325">
            <v>7.9999999999999984E-3</v>
          </cell>
          <cell r="D325" t="str">
            <v>Rakvere</v>
          </cell>
          <cell r="E325">
            <v>0</v>
          </cell>
          <cell r="F325">
            <v>0</v>
          </cell>
          <cell r="G325">
            <v>40</v>
          </cell>
          <cell r="H325">
            <v>0</v>
          </cell>
          <cell r="I325">
            <v>10</v>
          </cell>
          <cell r="J325">
            <v>2009</v>
          </cell>
          <cell r="K325">
            <v>0</v>
          </cell>
          <cell r="L325">
            <v>0</v>
          </cell>
          <cell r="M325">
            <v>2009</v>
          </cell>
          <cell r="N325">
            <v>0</v>
          </cell>
          <cell r="O325">
            <v>2049</v>
          </cell>
          <cell r="P325">
            <v>1</v>
          </cell>
          <cell r="Q325" t="b">
            <v>0</v>
          </cell>
          <cell r="S325" t="str">
            <v>402009</v>
          </cell>
          <cell r="T325" t="str">
            <v>402009FALSE</v>
          </cell>
          <cell r="U325">
            <v>2049</v>
          </cell>
        </row>
        <row r="326">
          <cell r="A326" t="str">
            <v>Näpi C-1. Kanalisatsioonitorustike rekonstrueerimine</v>
          </cell>
          <cell r="B326">
            <v>0</v>
          </cell>
          <cell r="C326">
            <v>7.9999999999999984E-3</v>
          </cell>
          <cell r="D326" t="str">
            <v>Rakvere</v>
          </cell>
          <cell r="E326">
            <v>0</v>
          </cell>
          <cell r="F326">
            <v>0</v>
          </cell>
          <cell r="G326">
            <v>40</v>
          </cell>
          <cell r="H326">
            <v>0</v>
          </cell>
          <cell r="I326">
            <v>10</v>
          </cell>
          <cell r="J326">
            <v>2009</v>
          </cell>
          <cell r="K326">
            <v>0</v>
          </cell>
          <cell r="L326">
            <v>0</v>
          </cell>
          <cell r="M326">
            <v>2009</v>
          </cell>
          <cell r="N326">
            <v>0</v>
          </cell>
          <cell r="O326">
            <v>2049</v>
          </cell>
          <cell r="P326">
            <v>1</v>
          </cell>
          <cell r="Q326" t="b">
            <v>0</v>
          </cell>
          <cell r="S326" t="str">
            <v>402009</v>
          </cell>
          <cell r="T326" t="str">
            <v>402009FALSE</v>
          </cell>
          <cell r="U326">
            <v>2049</v>
          </cell>
        </row>
        <row r="327">
          <cell r="A327" t="str">
            <v>Näpi C-3. Reoveepumplate rekonstrueerimine</v>
          </cell>
          <cell r="B327">
            <v>0</v>
          </cell>
          <cell r="C327">
            <v>7.9999999999999984E-3</v>
          </cell>
          <cell r="D327" t="str">
            <v>Rakvere</v>
          </cell>
          <cell r="E327">
            <v>0</v>
          </cell>
          <cell r="F327">
            <v>0</v>
          </cell>
          <cell r="G327">
            <v>40</v>
          </cell>
          <cell r="H327">
            <v>0</v>
          </cell>
          <cell r="I327">
            <v>10</v>
          </cell>
          <cell r="J327">
            <v>2009</v>
          </cell>
          <cell r="K327">
            <v>0</v>
          </cell>
          <cell r="L327">
            <v>0</v>
          </cell>
          <cell r="M327">
            <v>2009</v>
          </cell>
          <cell r="N327">
            <v>0</v>
          </cell>
          <cell r="O327">
            <v>2049</v>
          </cell>
          <cell r="P327">
            <v>1</v>
          </cell>
          <cell r="Q327" t="b">
            <v>0</v>
          </cell>
          <cell r="S327" t="str">
            <v>402009</v>
          </cell>
          <cell r="T327" t="str">
            <v>402009FALSE</v>
          </cell>
          <cell r="U327">
            <v>2049</v>
          </cell>
        </row>
        <row r="328">
          <cell r="A328" t="str">
            <v>Näpi C-2. Kanalisatsioonitorustike rajamine</v>
          </cell>
          <cell r="B328">
            <v>0</v>
          </cell>
          <cell r="C328">
            <v>7.9999999999999984E-3</v>
          </cell>
          <cell r="D328" t="str">
            <v>Rakvere</v>
          </cell>
          <cell r="E328">
            <v>0</v>
          </cell>
          <cell r="F328">
            <v>0</v>
          </cell>
          <cell r="G328">
            <v>40</v>
          </cell>
          <cell r="H328">
            <v>0</v>
          </cell>
          <cell r="I328">
            <v>10</v>
          </cell>
          <cell r="J328">
            <v>2009</v>
          </cell>
          <cell r="K328">
            <v>0</v>
          </cell>
          <cell r="L328">
            <v>0</v>
          </cell>
          <cell r="M328">
            <v>2009</v>
          </cell>
          <cell r="N328">
            <v>0</v>
          </cell>
          <cell r="O328">
            <v>2049</v>
          </cell>
          <cell r="P328">
            <v>1</v>
          </cell>
          <cell r="Q328" t="b">
            <v>0</v>
          </cell>
          <cell r="S328" t="str">
            <v>402009</v>
          </cell>
          <cell r="T328" t="str">
            <v>402009FALSE</v>
          </cell>
          <cell r="U328">
            <v>2049</v>
          </cell>
        </row>
        <row r="329">
          <cell r="A329" t="str">
            <v>Näpi C-4. Reoveepumplate rajamine</v>
          </cell>
          <cell r="B329">
            <v>0</v>
          </cell>
          <cell r="C329">
            <v>7.9999999999999984E-3</v>
          </cell>
          <cell r="D329" t="str">
            <v>Rakvere</v>
          </cell>
          <cell r="E329">
            <v>0</v>
          </cell>
          <cell r="F329">
            <v>0</v>
          </cell>
          <cell r="G329">
            <v>40</v>
          </cell>
          <cell r="H329">
            <v>0</v>
          </cell>
          <cell r="I329">
            <v>10</v>
          </cell>
          <cell r="J329">
            <v>2009</v>
          </cell>
          <cell r="K329">
            <v>0</v>
          </cell>
          <cell r="L329">
            <v>0</v>
          </cell>
          <cell r="M329">
            <v>2009</v>
          </cell>
          <cell r="N329">
            <v>0</v>
          </cell>
          <cell r="O329">
            <v>2049</v>
          </cell>
          <cell r="P329">
            <v>1</v>
          </cell>
          <cell r="Q329" t="b">
            <v>0</v>
          </cell>
          <cell r="S329" t="str">
            <v>402009</v>
          </cell>
          <cell r="T329" t="str">
            <v>402009FALSE</v>
          </cell>
          <cell r="U329">
            <v>2049</v>
          </cell>
        </row>
        <row r="330">
          <cell r="A330" t="str">
            <v>Roodevälja B-2. Veevõrgu rajamine</v>
          </cell>
          <cell r="B330">
            <v>0</v>
          </cell>
          <cell r="C330">
            <v>7.9999999999999984E-3</v>
          </cell>
          <cell r="D330" t="str">
            <v>Rakvere</v>
          </cell>
          <cell r="E330">
            <v>0</v>
          </cell>
          <cell r="F330">
            <v>0</v>
          </cell>
          <cell r="G330">
            <v>40</v>
          </cell>
          <cell r="H330">
            <v>0</v>
          </cell>
          <cell r="I330">
            <v>10</v>
          </cell>
          <cell r="J330">
            <v>2009</v>
          </cell>
          <cell r="K330">
            <v>0</v>
          </cell>
          <cell r="L330">
            <v>0</v>
          </cell>
          <cell r="M330">
            <v>2009</v>
          </cell>
          <cell r="N330">
            <v>0</v>
          </cell>
          <cell r="O330">
            <v>2049</v>
          </cell>
          <cell r="P330">
            <v>1</v>
          </cell>
          <cell r="Q330" t="b">
            <v>0</v>
          </cell>
          <cell r="S330" t="str">
            <v>402009</v>
          </cell>
          <cell r="T330" t="str">
            <v>402009FALSE</v>
          </cell>
          <cell r="U330">
            <v>2049</v>
          </cell>
        </row>
        <row r="331">
          <cell r="A331" t="str">
            <v>Roodevälja C-2. Kanalisatsioonitorustike rajamine</v>
          </cell>
          <cell r="B331">
            <v>0</v>
          </cell>
          <cell r="C331">
            <v>7.9999999999999984E-3</v>
          </cell>
          <cell r="D331" t="str">
            <v>Rakvere</v>
          </cell>
          <cell r="E331">
            <v>0</v>
          </cell>
          <cell r="F331">
            <v>0</v>
          </cell>
          <cell r="G331">
            <v>40</v>
          </cell>
          <cell r="H331">
            <v>0</v>
          </cell>
          <cell r="I331">
            <v>10</v>
          </cell>
          <cell r="J331">
            <v>2009</v>
          </cell>
          <cell r="K331">
            <v>0</v>
          </cell>
          <cell r="L331">
            <v>0</v>
          </cell>
          <cell r="M331">
            <v>2009</v>
          </cell>
          <cell r="N331">
            <v>0</v>
          </cell>
          <cell r="O331">
            <v>2049</v>
          </cell>
          <cell r="P331">
            <v>1</v>
          </cell>
          <cell r="Q331" t="b">
            <v>0</v>
          </cell>
          <cell r="S331" t="str">
            <v>402009</v>
          </cell>
          <cell r="T331" t="str">
            <v>402009FALSE</v>
          </cell>
          <cell r="U331">
            <v>2049</v>
          </cell>
        </row>
        <row r="332">
          <cell r="A332" t="str">
            <v>Roodevälja C-4. Reoveepumplate rajamine</v>
          </cell>
          <cell r="B332">
            <v>0</v>
          </cell>
          <cell r="C332">
            <v>7.9999999999999984E-3</v>
          </cell>
          <cell r="D332" t="str">
            <v>Rakvere</v>
          </cell>
          <cell r="E332">
            <v>0</v>
          </cell>
          <cell r="F332">
            <v>0</v>
          </cell>
          <cell r="G332">
            <v>40</v>
          </cell>
          <cell r="H332">
            <v>0</v>
          </cell>
          <cell r="I332">
            <v>10</v>
          </cell>
          <cell r="J332">
            <v>2009</v>
          </cell>
          <cell r="K332">
            <v>0</v>
          </cell>
          <cell r="L332">
            <v>0</v>
          </cell>
          <cell r="M332">
            <v>2009</v>
          </cell>
          <cell r="N332">
            <v>0</v>
          </cell>
          <cell r="O332">
            <v>2049</v>
          </cell>
          <cell r="P332">
            <v>1</v>
          </cell>
          <cell r="Q332" t="b">
            <v>0</v>
          </cell>
          <cell r="S332" t="str">
            <v>402009</v>
          </cell>
          <cell r="T332" t="str">
            <v>402009FALSE</v>
          </cell>
          <cell r="U332">
            <v>2049</v>
          </cell>
        </row>
        <row r="333">
          <cell r="A333" t="str">
            <v>B-1.1 veevõrgu rek - Kondivalu, Lepiku</v>
          </cell>
          <cell r="B333">
            <v>657500</v>
          </cell>
          <cell r="C333">
            <v>8.0000000000000002E-3</v>
          </cell>
          <cell r="D333" t="str">
            <v>Rakvere</v>
          </cell>
          <cell r="E333">
            <v>0</v>
          </cell>
          <cell r="F333">
            <v>0</v>
          </cell>
          <cell r="G333">
            <v>15</v>
          </cell>
          <cell r="H333">
            <v>0</v>
          </cell>
          <cell r="I333">
            <v>0</v>
          </cell>
          <cell r="J333">
            <v>2024</v>
          </cell>
          <cell r="K333">
            <v>0</v>
          </cell>
          <cell r="L333">
            <v>0</v>
          </cell>
          <cell r="M333">
            <v>2009</v>
          </cell>
          <cell r="N333">
            <v>0</v>
          </cell>
          <cell r="O333">
            <v>2039</v>
          </cell>
          <cell r="P333">
            <v>1.462357792303473</v>
          </cell>
          <cell r="Q333" t="b">
            <v>0</v>
          </cell>
          <cell r="S333" t="str">
            <v>152009</v>
          </cell>
          <cell r="T333" t="str">
            <v>152009FALSE</v>
          </cell>
          <cell r="U333">
            <v>2024</v>
          </cell>
        </row>
        <row r="334">
          <cell r="A334" t="str">
            <v>B-1.2 veevõrgu rek - Õpetajate Heinamaa, Seminari</v>
          </cell>
          <cell r="B334">
            <v>596250</v>
          </cell>
          <cell r="C334">
            <v>8.0000000000000002E-3</v>
          </cell>
          <cell r="D334" t="str">
            <v>Rakvere</v>
          </cell>
          <cell r="E334">
            <v>0</v>
          </cell>
          <cell r="F334">
            <v>0</v>
          </cell>
          <cell r="G334">
            <v>15</v>
          </cell>
          <cell r="H334">
            <v>0</v>
          </cell>
          <cell r="I334">
            <v>0</v>
          </cell>
          <cell r="J334">
            <v>2024</v>
          </cell>
          <cell r="K334">
            <v>0</v>
          </cell>
          <cell r="L334">
            <v>0</v>
          </cell>
          <cell r="M334">
            <v>2009</v>
          </cell>
          <cell r="N334">
            <v>0</v>
          </cell>
          <cell r="O334">
            <v>2039</v>
          </cell>
          <cell r="P334">
            <v>1.462357792303473</v>
          </cell>
          <cell r="Q334" t="b">
            <v>0</v>
          </cell>
          <cell r="S334" t="str">
            <v>152009</v>
          </cell>
          <cell r="T334" t="str">
            <v>152009FALSE</v>
          </cell>
          <cell r="U334">
            <v>2024</v>
          </cell>
        </row>
        <row r="335">
          <cell r="A335" t="str">
            <v>B-1.3 veevõrgu rek - Kurikaküla, Paemurru</v>
          </cell>
          <cell r="B335">
            <v>0</v>
          </cell>
          <cell r="C335">
            <v>8.0000000000000002E-3</v>
          </cell>
          <cell r="D335" t="str">
            <v>Rakvere</v>
          </cell>
          <cell r="E335">
            <v>0</v>
          </cell>
          <cell r="F335">
            <v>0</v>
          </cell>
          <cell r="G335">
            <v>15</v>
          </cell>
          <cell r="H335">
            <v>0</v>
          </cell>
          <cell r="I335">
            <v>0</v>
          </cell>
          <cell r="J335">
            <v>2024</v>
          </cell>
          <cell r="K335">
            <v>0</v>
          </cell>
          <cell r="L335">
            <v>0</v>
          </cell>
          <cell r="M335">
            <v>2009</v>
          </cell>
          <cell r="N335">
            <v>0</v>
          </cell>
          <cell r="O335">
            <v>2039</v>
          </cell>
          <cell r="P335">
            <v>1.462357792303473</v>
          </cell>
          <cell r="Q335" t="b">
            <v>0</v>
          </cell>
          <cell r="S335" t="str">
            <v>152009</v>
          </cell>
          <cell r="T335" t="str">
            <v>152009FALSE</v>
          </cell>
          <cell r="U335">
            <v>2024</v>
          </cell>
        </row>
        <row r="336">
          <cell r="A336" t="str">
            <v>B-1.4 veevõrgu rek - Vanalinn, Südalinn, Kukeküla</v>
          </cell>
          <cell r="B336">
            <v>0</v>
          </cell>
          <cell r="C336">
            <v>8.0000000000000002E-3</v>
          </cell>
          <cell r="D336" t="str">
            <v>Rakvere</v>
          </cell>
          <cell r="E336">
            <v>0</v>
          </cell>
          <cell r="F336">
            <v>0</v>
          </cell>
          <cell r="G336">
            <v>15</v>
          </cell>
          <cell r="H336">
            <v>0</v>
          </cell>
          <cell r="I336">
            <v>0</v>
          </cell>
          <cell r="J336">
            <v>2024</v>
          </cell>
          <cell r="K336">
            <v>0</v>
          </cell>
          <cell r="L336">
            <v>0</v>
          </cell>
          <cell r="M336">
            <v>2009</v>
          </cell>
          <cell r="N336">
            <v>0</v>
          </cell>
          <cell r="O336">
            <v>2039</v>
          </cell>
          <cell r="P336">
            <v>1.462357792303473</v>
          </cell>
          <cell r="Q336" t="b">
            <v>0</v>
          </cell>
          <cell r="S336" t="str">
            <v>152009</v>
          </cell>
          <cell r="T336" t="str">
            <v>152009FALSE</v>
          </cell>
          <cell r="U336">
            <v>2024</v>
          </cell>
        </row>
        <row r="337">
          <cell r="A337" t="str">
            <v>B-1.5 veevõrgu rek - Mõisavälja, Lilleküla</v>
          </cell>
          <cell r="B337">
            <v>402500</v>
          </cell>
          <cell r="C337">
            <v>8.0000000000000002E-3</v>
          </cell>
          <cell r="D337" t="str">
            <v>Rakvere</v>
          </cell>
          <cell r="E337">
            <v>0</v>
          </cell>
          <cell r="F337">
            <v>0</v>
          </cell>
          <cell r="G337">
            <v>15</v>
          </cell>
          <cell r="H337">
            <v>0</v>
          </cell>
          <cell r="I337">
            <v>0</v>
          </cell>
          <cell r="J337">
            <v>2024</v>
          </cell>
          <cell r="K337">
            <v>0</v>
          </cell>
          <cell r="L337">
            <v>0</v>
          </cell>
          <cell r="M337">
            <v>2009</v>
          </cell>
          <cell r="N337">
            <v>0</v>
          </cell>
          <cell r="O337">
            <v>2039</v>
          </cell>
          <cell r="P337">
            <v>1.462357792303473</v>
          </cell>
          <cell r="Q337" t="b">
            <v>0</v>
          </cell>
          <cell r="S337" t="str">
            <v>152009</v>
          </cell>
          <cell r="T337" t="str">
            <v>152009FALSE</v>
          </cell>
          <cell r="U337">
            <v>2024</v>
          </cell>
        </row>
        <row r="338">
          <cell r="A338" t="str">
            <v>B-2.1 veevõrk uus - Kondivalu, Lepiku</v>
          </cell>
          <cell r="B338">
            <v>0</v>
          </cell>
          <cell r="C338">
            <v>8.0000000000000002E-3</v>
          </cell>
          <cell r="D338" t="str">
            <v>Rakvere</v>
          </cell>
          <cell r="E338">
            <v>0</v>
          </cell>
          <cell r="F338">
            <v>0</v>
          </cell>
          <cell r="G338">
            <v>15</v>
          </cell>
          <cell r="H338">
            <v>0</v>
          </cell>
          <cell r="I338">
            <v>0</v>
          </cell>
          <cell r="J338">
            <v>2024</v>
          </cell>
          <cell r="K338">
            <v>0</v>
          </cell>
          <cell r="L338">
            <v>0</v>
          </cell>
          <cell r="M338">
            <v>2009</v>
          </cell>
          <cell r="N338">
            <v>0</v>
          </cell>
          <cell r="O338">
            <v>2039</v>
          </cell>
          <cell r="P338">
            <v>1.462357792303473</v>
          </cell>
          <cell r="Q338" t="b">
            <v>0</v>
          </cell>
          <cell r="S338" t="str">
            <v>152009</v>
          </cell>
          <cell r="T338" t="str">
            <v>152009FALSE</v>
          </cell>
          <cell r="U338">
            <v>2024</v>
          </cell>
        </row>
        <row r="339">
          <cell r="A339" t="str">
            <v>B-2.2 veevõrk uus - Õpetajate heinamaa, Seminari</v>
          </cell>
          <cell r="B339">
            <v>0</v>
          </cell>
          <cell r="C339">
            <v>8.0000000000000002E-3</v>
          </cell>
          <cell r="D339" t="str">
            <v>Rakvere</v>
          </cell>
          <cell r="E339">
            <v>0</v>
          </cell>
          <cell r="F339">
            <v>0</v>
          </cell>
          <cell r="G339">
            <v>15</v>
          </cell>
          <cell r="H339">
            <v>0</v>
          </cell>
          <cell r="I339">
            <v>0</v>
          </cell>
          <cell r="J339">
            <v>2024</v>
          </cell>
          <cell r="K339">
            <v>0</v>
          </cell>
          <cell r="L339">
            <v>0</v>
          </cell>
          <cell r="M339">
            <v>2009</v>
          </cell>
          <cell r="N339">
            <v>0</v>
          </cell>
          <cell r="O339">
            <v>2039</v>
          </cell>
          <cell r="P339">
            <v>1.462357792303473</v>
          </cell>
          <cell r="Q339" t="b">
            <v>0</v>
          </cell>
          <cell r="S339" t="str">
            <v>152009</v>
          </cell>
          <cell r="T339" t="str">
            <v>152009FALSE</v>
          </cell>
          <cell r="U339">
            <v>2024</v>
          </cell>
        </row>
        <row r="340">
          <cell r="A340" t="str">
            <v>B-2.3 veevõrk uus - Kurikaküla, Paemurru</v>
          </cell>
          <cell r="B340">
            <v>1272358</v>
          </cell>
          <cell r="C340">
            <v>8.0000000000000002E-3</v>
          </cell>
          <cell r="D340" t="str">
            <v>Rakvere</v>
          </cell>
          <cell r="E340">
            <v>0</v>
          </cell>
          <cell r="F340">
            <v>0</v>
          </cell>
          <cell r="G340">
            <v>15</v>
          </cell>
          <cell r="H340">
            <v>0</v>
          </cell>
          <cell r="I340">
            <v>0</v>
          </cell>
          <cell r="J340">
            <v>2024</v>
          </cell>
          <cell r="K340">
            <v>0</v>
          </cell>
          <cell r="L340">
            <v>0</v>
          </cell>
          <cell r="M340">
            <v>2009</v>
          </cell>
          <cell r="N340">
            <v>0</v>
          </cell>
          <cell r="O340">
            <v>2039</v>
          </cell>
          <cell r="P340">
            <v>1.462357792303473</v>
          </cell>
          <cell r="Q340" t="b">
            <v>0</v>
          </cell>
          <cell r="S340" t="str">
            <v>152009</v>
          </cell>
          <cell r="T340" t="str">
            <v>152009FALSE</v>
          </cell>
          <cell r="U340">
            <v>2024</v>
          </cell>
        </row>
        <row r="341">
          <cell r="A341" t="str">
            <v>B-2.4 veevõrk uus - Linnuriik</v>
          </cell>
          <cell r="B341">
            <v>465000</v>
          </cell>
          <cell r="C341">
            <v>8.0000000000000002E-3</v>
          </cell>
          <cell r="D341" t="str">
            <v>Rakvere</v>
          </cell>
          <cell r="E341">
            <v>0</v>
          </cell>
          <cell r="F341">
            <v>0</v>
          </cell>
          <cell r="G341">
            <v>15</v>
          </cell>
          <cell r="H341">
            <v>0</v>
          </cell>
          <cell r="I341">
            <v>0</v>
          </cell>
          <cell r="J341">
            <v>2024</v>
          </cell>
          <cell r="K341">
            <v>0</v>
          </cell>
          <cell r="L341">
            <v>0</v>
          </cell>
          <cell r="M341">
            <v>2009</v>
          </cell>
          <cell r="N341">
            <v>0</v>
          </cell>
          <cell r="O341">
            <v>2039</v>
          </cell>
          <cell r="P341">
            <v>1.462357792303473</v>
          </cell>
          <cell r="Q341" t="b">
            <v>0</v>
          </cell>
          <cell r="S341" t="str">
            <v>152009</v>
          </cell>
          <cell r="T341" t="str">
            <v>152009FALSE</v>
          </cell>
          <cell r="U341">
            <v>2024</v>
          </cell>
        </row>
        <row r="342">
          <cell r="A342" t="str">
            <v>B-2.5 veevõrk uus - Vanalinn, Südalinn</v>
          </cell>
          <cell r="B342">
            <v>0</v>
          </cell>
          <cell r="C342">
            <v>8.0000000000000002E-3</v>
          </cell>
          <cell r="D342" t="str">
            <v>Rakvere</v>
          </cell>
          <cell r="E342">
            <v>0</v>
          </cell>
          <cell r="F342">
            <v>0</v>
          </cell>
          <cell r="G342">
            <v>15</v>
          </cell>
          <cell r="H342">
            <v>0</v>
          </cell>
          <cell r="I342">
            <v>0</v>
          </cell>
          <cell r="J342">
            <v>2024</v>
          </cell>
          <cell r="K342">
            <v>0</v>
          </cell>
          <cell r="L342">
            <v>0</v>
          </cell>
          <cell r="M342">
            <v>2009</v>
          </cell>
          <cell r="N342">
            <v>0</v>
          </cell>
          <cell r="O342">
            <v>2039</v>
          </cell>
          <cell r="P342">
            <v>1.462357792303473</v>
          </cell>
          <cell r="Q342" t="b">
            <v>0</v>
          </cell>
          <cell r="S342" t="str">
            <v>152009</v>
          </cell>
          <cell r="T342" t="str">
            <v>152009FALSE</v>
          </cell>
          <cell r="U342">
            <v>2024</v>
          </cell>
        </row>
        <row r="343">
          <cell r="A343" t="str">
            <v>B-2.6 veevõrk uus - Mõisavälja, Lilleküla</v>
          </cell>
          <cell r="B343">
            <v>520000</v>
          </cell>
          <cell r="C343">
            <v>8.0000000000000002E-3</v>
          </cell>
          <cell r="D343" t="str">
            <v>Rakvere</v>
          </cell>
          <cell r="E343">
            <v>0</v>
          </cell>
          <cell r="F343">
            <v>0</v>
          </cell>
          <cell r="G343">
            <v>15</v>
          </cell>
          <cell r="H343">
            <v>0</v>
          </cell>
          <cell r="I343">
            <v>0</v>
          </cell>
          <cell r="J343">
            <v>2024</v>
          </cell>
          <cell r="K343">
            <v>0</v>
          </cell>
          <cell r="L343">
            <v>0</v>
          </cell>
          <cell r="M343">
            <v>2009</v>
          </cell>
          <cell r="N343">
            <v>0</v>
          </cell>
          <cell r="O343">
            <v>2039</v>
          </cell>
          <cell r="P343">
            <v>1.462357792303473</v>
          </cell>
          <cell r="Q343" t="b">
            <v>0</v>
          </cell>
          <cell r="S343" t="str">
            <v>152009</v>
          </cell>
          <cell r="T343" t="str">
            <v>152009FALSE</v>
          </cell>
          <cell r="U343">
            <v>2024</v>
          </cell>
        </row>
        <row r="344">
          <cell r="A344" t="str">
            <v>B-2.7 veevõrk uus - Lennuvälja, Roodevälja</v>
          </cell>
          <cell r="B344">
            <v>0</v>
          </cell>
          <cell r="C344">
            <v>8.0000000000000002E-3</v>
          </cell>
          <cell r="D344" t="str">
            <v>Rakvere</v>
          </cell>
          <cell r="E344">
            <v>0</v>
          </cell>
          <cell r="F344">
            <v>0</v>
          </cell>
          <cell r="G344">
            <v>15</v>
          </cell>
          <cell r="H344">
            <v>0</v>
          </cell>
          <cell r="I344">
            <v>0</v>
          </cell>
          <cell r="J344">
            <v>2024</v>
          </cell>
          <cell r="K344">
            <v>0</v>
          </cell>
          <cell r="L344">
            <v>0</v>
          </cell>
          <cell r="M344">
            <v>2009</v>
          </cell>
          <cell r="N344">
            <v>0</v>
          </cell>
          <cell r="O344">
            <v>2039</v>
          </cell>
          <cell r="P344">
            <v>1.462357792303473</v>
          </cell>
          <cell r="Q344" t="b">
            <v>0</v>
          </cell>
          <cell r="S344" t="str">
            <v>152009</v>
          </cell>
          <cell r="T344" t="str">
            <v>152009FALSE</v>
          </cell>
          <cell r="U344">
            <v>2024</v>
          </cell>
        </row>
        <row r="345">
          <cell r="A345" t="str">
            <v>B-2.8 veevõrk uus - Vallimäe, Tammiku, Taaravainu</v>
          </cell>
          <cell r="B345">
            <v>0</v>
          </cell>
          <cell r="C345">
            <v>8.0000000000000002E-3</v>
          </cell>
          <cell r="D345" t="str">
            <v>Rakvere</v>
          </cell>
          <cell r="E345">
            <v>0</v>
          </cell>
          <cell r="F345">
            <v>0</v>
          </cell>
          <cell r="G345">
            <v>15</v>
          </cell>
          <cell r="H345">
            <v>0</v>
          </cell>
          <cell r="I345">
            <v>0</v>
          </cell>
          <cell r="J345">
            <v>2024</v>
          </cell>
          <cell r="K345">
            <v>0</v>
          </cell>
          <cell r="L345">
            <v>0</v>
          </cell>
          <cell r="M345">
            <v>2009</v>
          </cell>
          <cell r="N345">
            <v>0</v>
          </cell>
          <cell r="O345">
            <v>2039</v>
          </cell>
          <cell r="P345">
            <v>1.462357792303473</v>
          </cell>
          <cell r="Q345" t="b">
            <v>0</v>
          </cell>
          <cell r="S345" t="str">
            <v>152009</v>
          </cell>
          <cell r="T345" t="str">
            <v>152009FALSE</v>
          </cell>
          <cell r="U345">
            <v>2024</v>
          </cell>
        </row>
        <row r="346">
          <cell r="A346" t="str">
            <v>C-1.1 kanalivõrgu rek - Kondivalu, Lepiku</v>
          </cell>
          <cell r="B346">
            <v>835250</v>
          </cell>
          <cell r="C346">
            <v>8.0000000000000002E-3</v>
          </cell>
          <cell r="D346" t="str">
            <v>Rakvere</v>
          </cell>
          <cell r="E346">
            <v>0</v>
          </cell>
          <cell r="F346">
            <v>0</v>
          </cell>
          <cell r="G346">
            <v>15</v>
          </cell>
          <cell r="H346">
            <v>0</v>
          </cell>
          <cell r="I346">
            <v>0</v>
          </cell>
          <cell r="J346">
            <v>2024</v>
          </cell>
          <cell r="K346">
            <v>0</v>
          </cell>
          <cell r="L346">
            <v>0</v>
          </cell>
          <cell r="M346">
            <v>2009</v>
          </cell>
          <cell r="N346">
            <v>0</v>
          </cell>
          <cell r="O346">
            <v>2039</v>
          </cell>
          <cell r="P346">
            <v>1.462357792303473</v>
          </cell>
          <cell r="Q346" t="b">
            <v>0</v>
          </cell>
          <cell r="S346" t="str">
            <v>152009</v>
          </cell>
          <cell r="T346" t="str">
            <v>152009FALSE</v>
          </cell>
          <cell r="U346">
            <v>2024</v>
          </cell>
        </row>
        <row r="347">
          <cell r="A347" t="str">
            <v>C-1.2 kanalivõrgu rek - Õpetajate Heinamaa, Seminari</v>
          </cell>
          <cell r="B347">
            <v>0</v>
          </cell>
          <cell r="C347">
            <v>8.0000000000000002E-3</v>
          </cell>
          <cell r="D347" t="str">
            <v>Rakvere</v>
          </cell>
          <cell r="E347">
            <v>0</v>
          </cell>
          <cell r="F347">
            <v>0</v>
          </cell>
          <cell r="G347">
            <v>15</v>
          </cell>
          <cell r="H347">
            <v>0</v>
          </cell>
          <cell r="I347">
            <v>0</v>
          </cell>
          <cell r="J347">
            <v>2024</v>
          </cell>
          <cell r="K347">
            <v>0</v>
          </cell>
          <cell r="L347">
            <v>0</v>
          </cell>
          <cell r="M347">
            <v>2009</v>
          </cell>
          <cell r="N347">
            <v>0</v>
          </cell>
          <cell r="O347">
            <v>2039</v>
          </cell>
          <cell r="P347">
            <v>1.462357792303473</v>
          </cell>
          <cell r="Q347" t="b">
            <v>0</v>
          </cell>
          <cell r="S347" t="str">
            <v>152009</v>
          </cell>
          <cell r="T347" t="str">
            <v>152009FALSE</v>
          </cell>
          <cell r="U347">
            <v>2024</v>
          </cell>
        </row>
        <row r="348">
          <cell r="A348" t="str">
            <v>C-1.3 kanalivõrgu rek - Kurikaküla, Paemurru</v>
          </cell>
          <cell r="B348">
            <v>0</v>
          </cell>
          <cell r="C348">
            <v>8.0000000000000002E-3</v>
          </cell>
          <cell r="D348" t="str">
            <v>Rakvere</v>
          </cell>
          <cell r="E348">
            <v>0</v>
          </cell>
          <cell r="F348">
            <v>0</v>
          </cell>
          <cell r="G348">
            <v>15</v>
          </cell>
          <cell r="H348">
            <v>0</v>
          </cell>
          <cell r="I348">
            <v>0</v>
          </cell>
          <cell r="J348">
            <v>2024</v>
          </cell>
          <cell r="K348">
            <v>0</v>
          </cell>
          <cell r="L348">
            <v>0</v>
          </cell>
          <cell r="M348">
            <v>2009</v>
          </cell>
          <cell r="N348">
            <v>0</v>
          </cell>
          <cell r="O348">
            <v>2039</v>
          </cell>
          <cell r="P348">
            <v>1.462357792303473</v>
          </cell>
          <cell r="Q348" t="b">
            <v>0</v>
          </cell>
          <cell r="S348" t="str">
            <v>152009</v>
          </cell>
          <cell r="T348" t="str">
            <v>152009FALSE</v>
          </cell>
          <cell r="U348">
            <v>2024</v>
          </cell>
        </row>
        <row r="349">
          <cell r="A349" t="str">
            <v>C-1.4 kanalivõrgu rek - Vanalinn, Südalinn, Kukeküla</v>
          </cell>
          <cell r="B349">
            <v>0</v>
          </cell>
          <cell r="C349">
            <v>8.0000000000000002E-3</v>
          </cell>
          <cell r="D349" t="str">
            <v>Rakvere</v>
          </cell>
          <cell r="E349">
            <v>0</v>
          </cell>
          <cell r="F349">
            <v>0</v>
          </cell>
          <cell r="G349">
            <v>15</v>
          </cell>
          <cell r="H349">
            <v>0</v>
          </cell>
          <cell r="I349">
            <v>0</v>
          </cell>
          <cell r="J349">
            <v>2024</v>
          </cell>
          <cell r="K349">
            <v>0</v>
          </cell>
          <cell r="L349">
            <v>0</v>
          </cell>
          <cell r="M349">
            <v>2009</v>
          </cell>
          <cell r="N349">
            <v>0</v>
          </cell>
          <cell r="O349">
            <v>2039</v>
          </cell>
          <cell r="P349">
            <v>1.462357792303473</v>
          </cell>
          <cell r="Q349" t="b">
            <v>0</v>
          </cell>
          <cell r="S349" t="str">
            <v>152009</v>
          </cell>
          <cell r="T349" t="str">
            <v>152009FALSE</v>
          </cell>
          <cell r="U349">
            <v>2024</v>
          </cell>
        </row>
        <row r="350">
          <cell r="A350" t="str">
            <v>C-1.5 kanalivõrgu rek - Mõisavälja, Lilleküla</v>
          </cell>
          <cell r="B350">
            <v>0</v>
          </cell>
          <cell r="C350">
            <v>8.0000000000000002E-3</v>
          </cell>
          <cell r="D350" t="str">
            <v>Rakvere</v>
          </cell>
          <cell r="E350">
            <v>0</v>
          </cell>
          <cell r="F350">
            <v>0</v>
          </cell>
          <cell r="G350">
            <v>15</v>
          </cell>
          <cell r="H350">
            <v>0</v>
          </cell>
          <cell r="I350">
            <v>0</v>
          </cell>
          <cell r="J350">
            <v>2024</v>
          </cell>
          <cell r="K350">
            <v>0</v>
          </cell>
          <cell r="L350">
            <v>0</v>
          </cell>
          <cell r="M350">
            <v>2009</v>
          </cell>
          <cell r="N350">
            <v>0</v>
          </cell>
          <cell r="O350">
            <v>2039</v>
          </cell>
          <cell r="P350">
            <v>1.462357792303473</v>
          </cell>
          <cell r="Q350" t="b">
            <v>0</v>
          </cell>
          <cell r="S350" t="str">
            <v>152009</v>
          </cell>
          <cell r="T350" t="str">
            <v>152009FALSE</v>
          </cell>
          <cell r="U350">
            <v>2024</v>
          </cell>
        </row>
        <row r="351">
          <cell r="A351" t="str">
            <v>C-1.6 kanalivõrgu rek - Lennuvälja, Roodevälja</v>
          </cell>
          <cell r="B351">
            <v>0</v>
          </cell>
          <cell r="C351">
            <v>8.0000000000000002E-3</v>
          </cell>
          <cell r="D351" t="str">
            <v>Rakvere</v>
          </cell>
          <cell r="E351">
            <v>0</v>
          </cell>
          <cell r="F351">
            <v>0</v>
          </cell>
          <cell r="G351">
            <v>15</v>
          </cell>
          <cell r="H351">
            <v>0</v>
          </cell>
          <cell r="I351">
            <v>0</v>
          </cell>
          <cell r="J351">
            <v>2024</v>
          </cell>
          <cell r="K351">
            <v>0</v>
          </cell>
          <cell r="L351">
            <v>0</v>
          </cell>
          <cell r="M351">
            <v>2009</v>
          </cell>
          <cell r="N351">
            <v>0</v>
          </cell>
          <cell r="O351">
            <v>2039</v>
          </cell>
          <cell r="P351">
            <v>1.462357792303473</v>
          </cell>
          <cell r="Q351" t="b">
            <v>0</v>
          </cell>
          <cell r="S351" t="str">
            <v>152009</v>
          </cell>
          <cell r="T351" t="str">
            <v>152009FALSE</v>
          </cell>
          <cell r="U351">
            <v>2024</v>
          </cell>
        </row>
        <row r="352">
          <cell r="A352" t="str">
            <v>C-1.7 kanalivõrgu rek - Vabaduse tn.</v>
          </cell>
          <cell r="B352">
            <v>0</v>
          </cell>
          <cell r="C352">
            <v>8.0000000000000002E-3</v>
          </cell>
          <cell r="D352" t="str">
            <v>Rakvere</v>
          </cell>
          <cell r="E352">
            <v>0</v>
          </cell>
          <cell r="F352">
            <v>0</v>
          </cell>
          <cell r="G352">
            <v>15</v>
          </cell>
          <cell r="H352">
            <v>0</v>
          </cell>
          <cell r="I352">
            <v>0</v>
          </cell>
          <cell r="J352">
            <v>2024</v>
          </cell>
          <cell r="K352">
            <v>0</v>
          </cell>
          <cell r="L352">
            <v>0</v>
          </cell>
          <cell r="M352">
            <v>2009</v>
          </cell>
          <cell r="N352">
            <v>0</v>
          </cell>
          <cell r="O352">
            <v>2039</v>
          </cell>
          <cell r="P352">
            <v>1.462357792303473</v>
          </cell>
          <cell r="Q352" t="b">
            <v>0</v>
          </cell>
          <cell r="S352" t="str">
            <v>152009</v>
          </cell>
          <cell r="T352" t="str">
            <v>152009FALSE</v>
          </cell>
          <cell r="U352">
            <v>2024</v>
          </cell>
        </row>
        <row r="353">
          <cell r="A353" t="str">
            <v>C-2.1 kanalivõrk uus - Kondivalu, Lepiku</v>
          </cell>
          <cell r="B353">
            <v>0</v>
          </cell>
          <cell r="C353">
            <v>8.0000000000000002E-3</v>
          </cell>
          <cell r="D353" t="str">
            <v>Rakvere</v>
          </cell>
          <cell r="E353">
            <v>0</v>
          </cell>
          <cell r="F353">
            <v>0</v>
          </cell>
          <cell r="G353">
            <v>15</v>
          </cell>
          <cell r="H353">
            <v>0</v>
          </cell>
          <cell r="I353">
            <v>0</v>
          </cell>
          <cell r="J353">
            <v>2024</v>
          </cell>
          <cell r="K353">
            <v>0</v>
          </cell>
          <cell r="L353">
            <v>0</v>
          </cell>
          <cell r="M353">
            <v>2009</v>
          </cell>
          <cell r="N353">
            <v>0</v>
          </cell>
          <cell r="O353">
            <v>2039</v>
          </cell>
          <cell r="P353">
            <v>1.462357792303473</v>
          </cell>
          <cell r="Q353" t="b">
            <v>0</v>
          </cell>
          <cell r="S353" t="str">
            <v>152009</v>
          </cell>
          <cell r="T353" t="str">
            <v>152009FALSE</v>
          </cell>
          <cell r="U353">
            <v>2024</v>
          </cell>
        </row>
        <row r="354">
          <cell r="A354" t="str">
            <v>C-2.2 kanalivõrk uus - Õpetajate Heinamaa, Seminari</v>
          </cell>
          <cell r="B354">
            <v>0</v>
          </cell>
          <cell r="C354">
            <v>8.0000000000000002E-3</v>
          </cell>
          <cell r="D354" t="str">
            <v>Rakvere</v>
          </cell>
          <cell r="E354">
            <v>0</v>
          </cell>
          <cell r="F354">
            <v>0</v>
          </cell>
          <cell r="G354">
            <v>15</v>
          </cell>
          <cell r="H354">
            <v>0</v>
          </cell>
          <cell r="I354">
            <v>0</v>
          </cell>
          <cell r="J354">
            <v>2024</v>
          </cell>
          <cell r="K354">
            <v>0</v>
          </cell>
          <cell r="L354">
            <v>0</v>
          </cell>
          <cell r="M354">
            <v>2009</v>
          </cell>
          <cell r="N354">
            <v>0</v>
          </cell>
          <cell r="O354">
            <v>2039</v>
          </cell>
          <cell r="P354">
            <v>1.462357792303473</v>
          </cell>
          <cell r="Q354" t="b">
            <v>0</v>
          </cell>
          <cell r="S354" t="str">
            <v>152009</v>
          </cell>
          <cell r="T354" t="str">
            <v>152009FALSE</v>
          </cell>
          <cell r="U354">
            <v>2024</v>
          </cell>
        </row>
        <row r="355">
          <cell r="A355" t="str">
            <v>C-2.3 kanalivõrk uus - Kurikaküla, Paemurru</v>
          </cell>
          <cell r="B355">
            <v>0</v>
          </cell>
          <cell r="C355">
            <v>8.0000000000000002E-3</v>
          </cell>
          <cell r="D355" t="str">
            <v>Rakvere</v>
          </cell>
          <cell r="E355">
            <v>0</v>
          </cell>
          <cell r="F355">
            <v>0</v>
          </cell>
          <cell r="G355">
            <v>15</v>
          </cell>
          <cell r="H355">
            <v>0</v>
          </cell>
          <cell r="I355">
            <v>0</v>
          </cell>
          <cell r="J355">
            <v>2024</v>
          </cell>
          <cell r="K355">
            <v>0</v>
          </cell>
          <cell r="L355">
            <v>0</v>
          </cell>
          <cell r="M355">
            <v>2009</v>
          </cell>
          <cell r="N355">
            <v>0</v>
          </cell>
          <cell r="O355">
            <v>2039</v>
          </cell>
          <cell r="P355">
            <v>1.462357792303473</v>
          </cell>
          <cell r="Q355" t="b">
            <v>0</v>
          </cell>
          <cell r="S355" t="str">
            <v>152009</v>
          </cell>
          <cell r="T355" t="str">
            <v>152009FALSE</v>
          </cell>
          <cell r="U355">
            <v>2024</v>
          </cell>
        </row>
        <row r="356">
          <cell r="A356" t="str">
            <v>C-2.4 kanalivõrk uus - Linnuriik</v>
          </cell>
          <cell r="B356">
            <v>0</v>
          </cell>
          <cell r="C356">
            <v>8.0000000000000002E-3</v>
          </cell>
          <cell r="D356" t="str">
            <v>Rakvere</v>
          </cell>
          <cell r="E356">
            <v>0</v>
          </cell>
          <cell r="F356">
            <v>0</v>
          </cell>
          <cell r="G356">
            <v>15</v>
          </cell>
          <cell r="H356">
            <v>0</v>
          </cell>
          <cell r="I356">
            <v>0</v>
          </cell>
          <cell r="J356">
            <v>2024</v>
          </cell>
          <cell r="K356">
            <v>0</v>
          </cell>
          <cell r="L356">
            <v>0</v>
          </cell>
          <cell r="M356">
            <v>2009</v>
          </cell>
          <cell r="N356">
            <v>0</v>
          </cell>
          <cell r="O356">
            <v>2039</v>
          </cell>
          <cell r="P356">
            <v>1.462357792303473</v>
          </cell>
          <cell r="Q356" t="b">
            <v>0</v>
          </cell>
          <cell r="S356" t="str">
            <v>152009</v>
          </cell>
          <cell r="T356" t="str">
            <v>152009FALSE</v>
          </cell>
          <cell r="U356">
            <v>2024</v>
          </cell>
        </row>
        <row r="357">
          <cell r="A357" t="str">
            <v>C-2.5 kanalivõrk uus - Vanalinn, Südalinn</v>
          </cell>
          <cell r="B357">
            <v>0</v>
          </cell>
          <cell r="C357">
            <v>8.0000000000000002E-3</v>
          </cell>
          <cell r="D357" t="str">
            <v>Rakvere</v>
          </cell>
          <cell r="E357">
            <v>0</v>
          </cell>
          <cell r="F357">
            <v>0</v>
          </cell>
          <cell r="G357">
            <v>15</v>
          </cell>
          <cell r="H357">
            <v>0</v>
          </cell>
          <cell r="I357">
            <v>0</v>
          </cell>
          <cell r="J357">
            <v>2024</v>
          </cell>
          <cell r="K357">
            <v>0</v>
          </cell>
          <cell r="L357">
            <v>0</v>
          </cell>
          <cell r="M357">
            <v>2009</v>
          </cell>
          <cell r="N357">
            <v>0</v>
          </cell>
          <cell r="O357">
            <v>2039</v>
          </cell>
          <cell r="P357">
            <v>1.462357792303473</v>
          </cell>
          <cell r="Q357" t="b">
            <v>0</v>
          </cell>
          <cell r="S357" t="str">
            <v>152009</v>
          </cell>
          <cell r="T357" t="str">
            <v>152009FALSE</v>
          </cell>
          <cell r="U357">
            <v>2024</v>
          </cell>
        </row>
        <row r="358">
          <cell r="A358" t="str">
            <v>C-2.6 kanalivõrk uus - Mõisavälja, Lilleküla</v>
          </cell>
          <cell r="B358">
            <v>0</v>
          </cell>
          <cell r="C358">
            <v>8.0000000000000002E-3</v>
          </cell>
          <cell r="D358" t="str">
            <v>Rakvere</v>
          </cell>
          <cell r="E358">
            <v>0</v>
          </cell>
          <cell r="F358">
            <v>0</v>
          </cell>
          <cell r="G358">
            <v>15</v>
          </cell>
          <cell r="H358">
            <v>0</v>
          </cell>
          <cell r="I358">
            <v>0</v>
          </cell>
          <cell r="J358">
            <v>2024</v>
          </cell>
          <cell r="K358">
            <v>0</v>
          </cell>
          <cell r="L358">
            <v>0</v>
          </cell>
          <cell r="M358">
            <v>2009</v>
          </cell>
          <cell r="N358">
            <v>0</v>
          </cell>
          <cell r="O358">
            <v>2039</v>
          </cell>
          <cell r="P358">
            <v>1.462357792303473</v>
          </cell>
          <cell r="Q358" t="b">
            <v>0</v>
          </cell>
          <cell r="S358" t="str">
            <v>152009</v>
          </cell>
          <cell r="T358" t="str">
            <v>152009FALSE</v>
          </cell>
          <cell r="U358">
            <v>2024</v>
          </cell>
        </row>
        <row r="359">
          <cell r="A359" t="str">
            <v>C-2.7 kanalivõrk uus - Lennuvälja, Roodevälja</v>
          </cell>
          <cell r="B359">
            <v>0</v>
          </cell>
          <cell r="C359">
            <v>8.0000000000000002E-3</v>
          </cell>
          <cell r="D359" t="str">
            <v>Rakvere</v>
          </cell>
          <cell r="E359">
            <v>0</v>
          </cell>
          <cell r="F359">
            <v>0</v>
          </cell>
          <cell r="G359">
            <v>15</v>
          </cell>
          <cell r="H359">
            <v>0</v>
          </cell>
          <cell r="I359">
            <v>0</v>
          </cell>
          <cell r="J359">
            <v>2024</v>
          </cell>
          <cell r="K359">
            <v>0</v>
          </cell>
          <cell r="L359">
            <v>0</v>
          </cell>
          <cell r="M359">
            <v>2009</v>
          </cell>
          <cell r="N359">
            <v>0</v>
          </cell>
          <cell r="O359">
            <v>2039</v>
          </cell>
          <cell r="P359">
            <v>1.462357792303473</v>
          </cell>
          <cell r="Q359" t="b">
            <v>0</v>
          </cell>
          <cell r="S359" t="str">
            <v>152009</v>
          </cell>
          <cell r="T359" t="str">
            <v>152009FALSE</v>
          </cell>
          <cell r="U359">
            <v>2024</v>
          </cell>
        </row>
        <row r="360">
          <cell r="A360" t="str">
            <v>C-2.8 kanalivõrk uus - Vallimäe, Tammiku, Taaravainu</v>
          </cell>
          <cell r="B360">
            <v>0</v>
          </cell>
          <cell r="C360">
            <v>8.0000000000000002E-3</v>
          </cell>
          <cell r="D360" t="str">
            <v>Rakvere</v>
          </cell>
          <cell r="E360">
            <v>0</v>
          </cell>
          <cell r="F360">
            <v>0</v>
          </cell>
          <cell r="G360">
            <v>15</v>
          </cell>
          <cell r="H360">
            <v>0</v>
          </cell>
          <cell r="I360">
            <v>0</v>
          </cell>
          <cell r="J360">
            <v>2024</v>
          </cell>
          <cell r="K360">
            <v>0</v>
          </cell>
          <cell r="L360">
            <v>0</v>
          </cell>
          <cell r="M360">
            <v>2009</v>
          </cell>
          <cell r="N360">
            <v>0</v>
          </cell>
          <cell r="O360">
            <v>2039</v>
          </cell>
          <cell r="P360">
            <v>1.462357792303473</v>
          </cell>
          <cell r="Q360" t="b">
            <v>0</v>
          </cell>
          <cell r="S360" t="str">
            <v>152009</v>
          </cell>
          <cell r="T360" t="str">
            <v>152009FALSE</v>
          </cell>
          <cell r="U360">
            <v>2024</v>
          </cell>
        </row>
        <row r="361">
          <cell r="A361" t="str">
            <v>C-2.9 kanalivõrk uus - J. Kunderi (Rahu-Laskeraja)</v>
          </cell>
          <cell r="B361">
            <v>0</v>
          </cell>
          <cell r="C361">
            <v>8.0000000000000002E-3</v>
          </cell>
          <cell r="D361" t="str">
            <v>Rakvere</v>
          </cell>
          <cell r="E361">
            <v>0</v>
          </cell>
          <cell r="F361">
            <v>0</v>
          </cell>
          <cell r="G361">
            <v>15</v>
          </cell>
          <cell r="H361">
            <v>0</v>
          </cell>
          <cell r="I361">
            <v>0</v>
          </cell>
          <cell r="J361">
            <v>2024</v>
          </cell>
          <cell r="K361">
            <v>0</v>
          </cell>
          <cell r="L361">
            <v>0</v>
          </cell>
          <cell r="M361">
            <v>2009</v>
          </cell>
          <cell r="N361">
            <v>0</v>
          </cell>
          <cell r="O361">
            <v>2039</v>
          </cell>
          <cell r="P361">
            <v>1.462357792303473</v>
          </cell>
          <cell r="Q361" t="b">
            <v>0</v>
          </cell>
          <cell r="S361" t="str">
            <v>152009</v>
          </cell>
          <cell r="T361" t="str">
            <v>152009FALSE</v>
          </cell>
          <cell r="U361">
            <v>2024</v>
          </cell>
        </row>
        <row r="362">
          <cell r="A362" t="str">
            <v>C-2.10 kanalivõrk uus - Narva tn.</v>
          </cell>
          <cell r="B362">
            <v>0</v>
          </cell>
          <cell r="C362">
            <v>8.0000000000000002E-3</v>
          </cell>
          <cell r="D362" t="str">
            <v>Rakvere</v>
          </cell>
          <cell r="E362">
            <v>0</v>
          </cell>
          <cell r="F362">
            <v>0</v>
          </cell>
          <cell r="G362">
            <v>15</v>
          </cell>
          <cell r="H362">
            <v>0</v>
          </cell>
          <cell r="I362">
            <v>0</v>
          </cell>
          <cell r="J362">
            <v>2024</v>
          </cell>
          <cell r="K362">
            <v>0</v>
          </cell>
          <cell r="L362">
            <v>0</v>
          </cell>
          <cell r="M362">
            <v>2009</v>
          </cell>
          <cell r="N362">
            <v>0</v>
          </cell>
          <cell r="O362">
            <v>2039</v>
          </cell>
          <cell r="P362">
            <v>1.462357792303473</v>
          </cell>
          <cell r="Q362" t="b">
            <v>0</v>
          </cell>
          <cell r="S362" t="str">
            <v>152009</v>
          </cell>
          <cell r="T362" t="str">
            <v>152009FALSE</v>
          </cell>
          <cell r="U362">
            <v>2024</v>
          </cell>
        </row>
        <row r="363">
          <cell r="A363" t="str">
            <v>C-4.1 pumpla, kanal - KPJ-Narva 2</v>
          </cell>
          <cell r="B363">
            <v>0</v>
          </cell>
          <cell r="C363">
            <v>8.0000000000000002E-3</v>
          </cell>
          <cell r="D363" t="str">
            <v>Rakvere</v>
          </cell>
          <cell r="E363">
            <v>0</v>
          </cell>
          <cell r="F363">
            <v>0</v>
          </cell>
          <cell r="G363">
            <v>15</v>
          </cell>
          <cell r="H363">
            <v>0</v>
          </cell>
          <cell r="I363">
            <v>0</v>
          </cell>
          <cell r="J363">
            <v>2024</v>
          </cell>
          <cell r="K363">
            <v>0</v>
          </cell>
          <cell r="L363">
            <v>0</v>
          </cell>
          <cell r="M363">
            <v>2009</v>
          </cell>
          <cell r="N363">
            <v>0</v>
          </cell>
          <cell r="O363">
            <v>2039</v>
          </cell>
          <cell r="P363">
            <v>1.462357792303473</v>
          </cell>
          <cell r="Q363" t="b">
            <v>0</v>
          </cell>
          <cell r="S363" t="str">
            <v>152009</v>
          </cell>
          <cell r="T363" t="str">
            <v>152009FALSE</v>
          </cell>
          <cell r="U363">
            <v>2024</v>
          </cell>
        </row>
        <row r="364">
          <cell r="A364" t="str">
            <v>C-4.2 pumpla, kanal - KPJ-Kunderi</v>
          </cell>
          <cell r="B364">
            <v>0</v>
          </cell>
          <cell r="C364">
            <v>8.0000000000000002E-3</v>
          </cell>
          <cell r="D364" t="str">
            <v>Rakvere</v>
          </cell>
          <cell r="E364">
            <v>0</v>
          </cell>
          <cell r="F364">
            <v>0</v>
          </cell>
          <cell r="G364">
            <v>15</v>
          </cell>
          <cell r="H364">
            <v>0</v>
          </cell>
          <cell r="I364">
            <v>0</v>
          </cell>
          <cell r="J364">
            <v>2024</v>
          </cell>
          <cell r="K364">
            <v>0</v>
          </cell>
          <cell r="L364">
            <v>0</v>
          </cell>
          <cell r="M364">
            <v>2009</v>
          </cell>
          <cell r="N364">
            <v>0</v>
          </cell>
          <cell r="O364">
            <v>2039</v>
          </cell>
          <cell r="P364">
            <v>1.462357792303473</v>
          </cell>
          <cell r="Q364" t="b">
            <v>0</v>
          </cell>
          <cell r="S364" t="str">
            <v>152009</v>
          </cell>
          <cell r="T364" t="str">
            <v>152009FALSE</v>
          </cell>
          <cell r="U364">
            <v>2024</v>
          </cell>
        </row>
        <row r="365">
          <cell r="A365" t="str">
            <v>E-1. Lahkvoolse sademevee kanalisatsiooni rajamine</v>
          </cell>
          <cell r="B365">
            <v>0</v>
          </cell>
          <cell r="C365">
            <v>8.0000000000000002E-3</v>
          </cell>
          <cell r="D365" t="str">
            <v>Rakvere</v>
          </cell>
          <cell r="E365">
            <v>0</v>
          </cell>
          <cell r="F365">
            <v>0</v>
          </cell>
          <cell r="G365">
            <v>15</v>
          </cell>
          <cell r="H365">
            <v>0</v>
          </cell>
          <cell r="I365">
            <v>0</v>
          </cell>
          <cell r="J365">
            <v>2024</v>
          </cell>
          <cell r="K365">
            <v>0</v>
          </cell>
          <cell r="L365">
            <v>0</v>
          </cell>
          <cell r="M365">
            <v>2009</v>
          </cell>
          <cell r="N365">
            <v>0</v>
          </cell>
          <cell r="O365">
            <v>2039</v>
          </cell>
          <cell r="P365">
            <v>1.462357792303473</v>
          </cell>
          <cell r="Q365" t="b">
            <v>1</v>
          </cell>
          <cell r="S365" t="str">
            <v>152009</v>
          </cell>
          <cell r="T365" t="str">
            <v>152009TRUE</v>
          </cell>
          <cell r="U365">
            <v>2024</v>
          </cell>
        </row>
        <row r="366">
          <cell r="A366" t="str">
            <v>E-2. Sademevee puhastite rajamine</v>
          </cell>
          <cell r="B366">
            <v>0</v>
          </cell>
          <cell r="C366">
            <v>8.0000000000000002E-3</v>
          </cell>
          <cell r="D366" t="str">
            <v>Rakvere</v>
          </cell>
          <cell r="E366">
            <v>0</v>
          </cell>
          <cell r="F366">
            <v>0</v>
          </cell>
          <cell r="G366">
            <v>15</v>
          </cell>
          <cell r="H366">
            <v>0</v>
          </cell>
          <cell r="I366">
            <v>0</v>
          </cell>
          <cell r="J366">
            <v>2024</v>
          </cell>
          <cell r="K366">
            <v>0</v>
          </cell>
          <cell r="L366">
            <v>0</v>
          </cell>
          <cell r="M366">
            <v>2009</v>
          </cell>
          <cell r="N366">
            <v>0</v>
          </cell>
          <cell r="O366">
            <v>2039</v>
          </cell>
          <cell r="P366">
            <v>1.462357792303473</v>
          </cell>
          <cell r="Q366" t="b">
            <v>1</v>
          </cell>
          <cell r="S366" t="str">
            <v>152009</v>
          </cell>
          <cell r="T366" t="str">
            <v>152009TRUE</v>
          </cell>
          <cell r="U366">
            <v>2024</v>
          </cell>
        </row>
        <row r="367">
          <cell r="A367" t="str">
            <v>RVP - D-1.1 (Eeltöötlus-esmase töötlemise hoone)</v>
          </cell>
          <cell r="B367">
            <v>0</v>
          </cell>
          <cell r="C367">
            <v>8.0000000000000002E-3</v>
          </cell>
          <cell r="D367" t="str">
            <v>Rakvere</v>
          </cell>
          <cell r="E367">
            <v>0</v>
          </cell>
          <cell r="F367">
            <v>0</v>
          </cell>
          <cell r="G367">
            <v>15</v>
          </cell>
          <cell r="H367">
            <v>0</v>
          </cell>
          <cell r="I367">
            <v>0</v>
          </cell>
          <cell r="J367">
            <v>2024</v>
          </cell>
          <cell r="K367">
            <v>0</v>
          </cell>
          <cell r="L367">
            <v>0</v>
          </cell>
          <cell r="M367">
            <v>2009</v>
          </cell>
          <cell r="N367">
            <v>0</v>
          </cell>
          <cell r="O367">
            <v>2039</v>
          </cell>
          <cell r="P367">
            <v>1.462357792303473</v>
          </cell>
          <cell r="Q367" t="b">
            <v>0</v>
          </cell>
          <cell r="S367" t="str">
            <v>152009</v>
          </cell>
          <cell r="T367" t="str">
            <v>152009FALSE</v>
          </cell>
          <cell r="U367">
            <v>2024</v>
          </cell>
        </row>
        <row r="368">
          <cell r="A368" t="str">
            <v>RVP - D-1.2 (Eelsetiti pumbahoone)</v>
          </cell>
          <cell r="B368">
            <v>0</v>
          </cell>
          <cell r="C368">
            <v>8.0000000000000002E-3</v>
          </cell>
          <cell r="D368" t="str">
            <v>Rakvere</v>
          </cell>
          <cell r="E368">
            <v>0</v>
          </cell>
          <cell r="F368">
            <v>0</v>
          </cell>
          <cell r="G368">
            <v>15</v>
          </cell>
          <cell r="H368">
            <v>0</v>
          </cell>
          <cell r="I368">
            <v>0</v>
          </cell>
          <cell r="J368">
            <v>2024</v>
          </cell>
          <cell r="K368">
            <v>0</v>
          </cell>
          <cell r="L368">
            <v>0</v>
          </cell>
          <cell r="M368">
            <v>2009</v>
          </cell>
          <cell r="N368">
            <v>0</v>
          </cell>
          <cell r="O368">
            <v>2039</v>
          </cell>
          <cell r="P368">
            <v>1.462357792303473</v>
          </cell>
          <cell r="Q368" t="b">
            <v>0</v>
          </cell>
          <cell r="S368" t="str">
            <v>152009</v>
          </cell>
          <cell r="T368" t="str">
            <v>152009FALSE</v>
          </cell>
          <cell r="U368">
            <v>2024</v>
          </cell>
        </row>
        <row r="369">
          <cell r="A369" t="str">
            <v>RVP - D-1.3 (Mudatihendajate pumbahoone)</v>
          </cell>
          <cell r="B369">
            <v>0</v>
          </cell>
          <cell r="C369">
            <v>8.0000000000000002E-3</v>
          </cell>
          <cell r="D369" t="str">
            <v>Rakvere</v>
          </cell>
          <cell r="E369">
            <v>0</v>
          </cell>
          <cell r="F369">
            <v>0</v>
          </cell>
          <cell r="G369">
            <v>15</v>
          </cell>
          <cell r="H369">
            <v>0</v>
          </cell>
          <cell r="I369">
            <v>0</v>
          </cell>
          <cell r="J369">
            <v>2024</v>
          </cell>
          <cell r="K369">
            <v>0</v>
          </cell>
          <cell r="L369">
            <v>0</v>
          </cell>
          <cell r="M369">
            <v>2009</v>
          </cell>
          <cell r="N369">
            <v>0</v>
          </cell>
          <cell r="O369">
            <v>2039</v>
          </cell>
          <cell r="P369">
            <v>1.462357792303473</v>
          </cell>
          <cell r="Q369" t="b">
            <v>0</v>
          </cell>
          <cell r="S369" t="str">
            <v>152009</v>
          </cell>
          <cell r="T369" t="str">
            <v>152009FALSE</v>
          </cell>
          <cell r="U369">
            <v>2024</v>
          </cell>
        </row>
        <row r="370">
          <cell r="A370" t="str">
            <v>RVP - D-1.4 (Bioloogiline töötlus-puhurite hoone)</v>
          </cell>
          <cell r="B370">
            <v>0</v>
          </cell>
          <cell r="C370">
            <v>8.0000000000000002E-3</v>
          </cell>
          <cell r="D370" t="str">
            <v>Rakvere</v>
          </cell>
          <cell r="E370">
            <v>0</v>
          </cell>
          <cell r="F370">
            <v>0</v>
          </cell>
          <cell r="G370">
            <v>15</v>
          </cell>
          <cell r="H370">
            <v>0</v>
          </cell>
          <cell r="I370">
            <v>0</v>
          </cell>
          <cell r="J370">
            <v>2024</v>
          </cell>
          <cell r="K370">
            <v>0</v>
          </cell>
          <cell r="L370">
            <v>0</v>
          </cell>
          <cell r="M370">
            <v>2009</v>
          </cell>
          <cell r="N370">
            <v>0</v>
          </cell>
          <cell r="O370">
            <v>2039</v>
          </cell>
          <cell r="P370">
            <v>1.462357792303473</v>
          </cell>
          <cell r="Q370" t="b">
            <v>0</v>
          </cell>
          <cell r="S370" t="str">
            <v>152009</v>
          </cell>
          <cell r="T370" t="str">
            <v>152009FALSE</v>
          </cell>
          <cell r="U370">
            <v>2024</v>
          </cell>
        </row>
        <row r="371">
          <cell r="A371" t="str">
            <v>RVP - D-1.5 (Seadmete maksumus)</v>
          </cell>
          <cell r="B371">
            <v>0</v>
          </cell>
          <cell r="C371">
            <v>8.0000000000000002E-3</v>
          </cell>
          <cell r="D371" t="str">
            <v>Rakvere</v>
          </cell>
          <cell r="E371">
            <v>0</v>
          </cell>
          <cell r="F371">
            <v>0</v>
          </cell>
          <cell r="G371">
            <v>15</v>
          </cell>
          <cell r="H371">
            <v>0</v>
          </cell>
          <cell r="I371">
            <v>0</v>
          </cell>
          <cell r="J371">
            <v>2024</v>
          </cell>
          <cell r="K371">
            <v>0</v>
          </cell>
          <cell r="L371">
            <v>0</v>
          </cell>
          <cell r="M371">
            <v>2009</v>
          </cell>
          <cell r="N371">
            <v>0</v>
          </cell>
          <cell r="O371">
            <v>2039</v>
          </cell>
          <cell r="P371">
            <v>1.462357792303473</v>
          </cell>
          <cell r="Q371" t="b">
            <v>0</v>
          </cell>
          <cell r="S371" t="str">
            <v>152009</v>
          </cell>
          <cell r="T371" t="str">
            <v>152009FALSE</v>
          </cell>
          <cell r="U371">
            <v>2024</v>
          </cell>
        </row>
        <row r="372">
          <cell r="A372" t="str">
            <v>RVP - F. Rajatiste hoolduse seadmete hankimine (puhastusauto)</v>
          </cell>
          <cell r="B372">
            <v>0</v>
          </cell>
          <cell r="C372">
            <v>8.0000000000000002E-3</v>
          </cell>
          <cell r="D372" t="str">
            <v>Rakvere</v>
          </cell>
          <cell r="E372">
            <v>0</v>
          </cell>
          <cell r="F372">
            <v>0</v>
          </cell>
          <cell r="G372">
            <v>15</v>
          </cell>
          <cell r="H372">
            <v>0</v>
          </cell>
          <cell r="I372">
            <v>0</v>
          </cell>
          <cell r="J372">
            <v>2024</v>
          </cell>
          <cell r="K372">
            <v>0</v>
          </cell>
          <cell r="L372">
            <v>0</v>
          </cell>
          <cell r="M372">
            <v>2009</v>
          </cell>
          <cell r="N372">
            <v>0</v>
          </cell>
          <cell r="O372">
            <v>2039</v>
          </cell>
          <cell r="P372">
            <v>1.462357792303473</v>
          </cell>
          <cell r="Q372" t="b">
            <v>0</v>
          </cell>
          <cell r="S372" t="str">
            <v>152009</v>
          </cell>
          <cell r="T372" t="str">
            <v>152009FALSE</v>
          </cell>
          <cell r="U372">
            <v>2024</v>
          </cell>
        </row>
        <row r="373">
          <cell r="A373" t="str">
            <v>Sõmeru B-1. Veevõrgu rekonstrueerimine</v>
          </cell>
          <cell r="B373" t="e">
            <v>#REF!</v>
          </cell>
          <cell r="C373">
            <v>8.0000000000000002E-3</v>
          </cell>
          <cell r="D373" t="str">
            <v>Rakvere</v>
          </cell>
          <cell r="E373">
            <v>0</v>
          </cell>
          <cell r="F373">
            <v>0</v>
          </cell>
          <cell r="G373">
            <v>15</v>
          </cell>
          <cell r="H373">
            <v>0</v>
          </cell>
          <cell r="I373">
            <v>0</v>
          </cell>
          <cell r="J373">
            <v>2024</v>
          </cell>
          <cell r="K373">
            <v>0</v>
          </cell>
          <cell r="L373">
            <v>0</v>
          </cell>
          <cell r="M373">
            <v>2009</v>
          </cell>
          <cell r="N373">
            <v>0</v>
          </cell>
          <cell r="O373">
            <v>2039</v>
          </cell>
          <cell r="P373">
            <v>1.462357792303473</v>
          </cell>
          <cell r="Q373" t="b">
            <v>0</v>
          </cell>
          <cell r="S373" t="str">
            <v>152009</v>
          </cell>
          <cell r="T373" t="str">
            <v>152009FALSE</v>
          </cell>
          <cell r="U373">
            <v>2024</v>
          </cell>
        </row>
        <row r="374">
          <cell r="A374" t="str">
            <v>Sõmeru B-2. Veevõrgu rajamine</v>
          </cell>
          <cell r="B374" t="e">
            <v>#REF!</v>
          </cell>
          <cell r="C374">
            <v>8.0000000000000002E-3</v>
          </cell>
          <cell r="D374" t="str">
            <v>Rakvere</v>
          </cell>
          <cell r="E374">
            <v>0</v>
          </cell>
          <cell r="F374">
            <v>0</v>
          </cell>
          <cell r="G374">
            <v>15</v>
          </cell>
          <cell r="H374">
            <v>0</v>
          </cell>
          <cell r="I374">
            <v>0</v>
          </cell>
          <cell r="J374">
            <v>2024</v>
          </cell>
          <cell r="K374">
            <v>0</v>
          </cell>
          <cell r="L374">
            <v>0</v>
          </cell>
          <cell r="M374">
            <v>2009</v>
          </cell>
          <cell r="N374">
            <v>0</v>
          </cell>
          <cell r="O374">
            <v>2039</v>
          </cell>
          <cell r="P374">
            <v>1.462357792303473</v>
          </cell>
          <cell r="Q374" t="b">
            <v>0</v>
          </cell>
          <cell r="S374" t="str">
            <v>152009</v>
          </cell>
          <cell r="T374" t="str">
            <v>152009FALSE</v>
          </cell>
          <cell r="U374">
            <v>2024</v>
          </cell>
        </row>
        <row r="375">
          <cell r="A375" t="str">
            <v>Sõmeru A-1. Puurkaevu pumpla PK-1 ümberehitus reservpumplaks</v>
          </cell>
          <cell r="B375" t="e">
            <v>#REF!</v>
          </cell>
          <cell r="C375">
            <v>8.0000000000000002E-3</v>
          </cell>
          <cell r="D375" t="str">
            <v>Rakvere</v>
          </cell>
          <cell r="E375">
            <v>0</v>
          </cell>
          <cell r="F375">
            <v>0</v>
          </cell>
          <cell r="G375">
            <v>15</v>
          </cell>
          <cell r="H375">
            <v>0</v>
          </cell>
          <cell r="I375">
            <v>0</v>
          </cell>
          <cell r="J375">
            <v>2024</v>
          </cell>
          <cell r="K375">
            <v>0</v>
          </cell>
          <cell r="L375">
            <v>0</v>
          </cell>
          <cell r="M375">
            <v>2009</v>
          </cell>
          <cell r="N375">
            <v>0</v>
          </cell>
          <cell r="O375">
            <v>2039</v>
          </cell>
          <cell r="P375">
            <v>1.462357792303473</v>
          </cell>
          <cell r="Q375" t="b">
            <v>0</v>
          </cell>
          <cell r="S375" t="str">
            <v>152009</v>
          </cell>
          <cell r="T375" t="str">
            <v>152009FALSE</v>
          </cell>
          <cell r="U375">
            <v>2024</v>
          </cell>
        </row>
        <row r="376">
          <cell r="A376" t="str">
            <v>Sõmeru C-1. Kanalisatsioonitorustike rekonstrueerimine</v>
          </cell>
          <cell r="B376">
            <v>0</v>
          </cell>
          <cell r="C376">
            <v>8.0000000000000002E-3</v>
          </cell>
          <cell r="D376" t="str">
            <v>Rakvere</v>
          </cell>
          <cell r="E376">
            <v>0</v>
          </cell>
          <cell r="F376">
            <v>0</v>
          </cell>
          <cell r="G376">
            <v>15</v>
          </cell>
          <cell r="H376">
            <v>0</v>
          </cell>
          <cell r="I376">
            <v>0</v>
          </cell>
          <cell r="J376">
            <v>2024</v>
          </cell>
          <cell r="K376">
            <v>0</v>
          </cell>
          <cell r="L376">
            <v>0</v>
          </cell>
          <cell r="M376">
            <v>2009</v>
          </cell>
          <cell r="N376">
            <v>0</v>
          </cell>
          <cell r="O376">
            <v>2039</v>
          </cell>
          <cell r="P376">
            <v>1.462357792303473</v>
          </cell>
          <cell r="Q376" t="b">
            <v>0</v>
          </cell>
          <cell r="S376" t="str">
            <v>152009</v>
          </cell>
          <cell r="T376" t="str">
            <v>152009FALSE</v>
          </cell>
          <cell r="U376">
            <v>2024</v>
          </cell>
        </row>
        <row r="377">
          <cell r="A377" t="str">
            <v>Sõmeru C-3. Reoveepumplate rekonstrueerimine</v>
          </cell>
          <cell r="B377">
            <v>0</v>
          </cell>
          <cell r="C377">
            <v>8.0000000000000002E-3</v>
          </cell>
          <cell r="D377" t="str">
            <v>Rakvere</v>
          </cell>
          <cell r="E377">
            <v>0</v>
          </cell>
          <cell r="F377">
            <v>0</v>
          </cell>
          <cell r="G377">
            <v>15</v>
          </cell>
          <cell r="H377">
            <v>0</v>
          </cell>
          <cell r="I377">
            <v>0</v>
          </cell>
          <cell r="J377">
            <v>2024</v>
          </cell>
          <cell r="K377">
            <v>0</v>
          </cell>
          <cell r="L377">
            <v>0</v>
          </cell>
          <cell r="M377">
            <v>2009</v>
          </cell>
          <cell r="N377">
            <v>0</v>
          </cell>
          <cell r="O377">
            <v>2039</v>
          </cell>
          <cell r="P377">
            <v>1.462357792303473</v>
          </cell>
          <cell r="Q377" t="b">
            <v>0</v>
          </cell>
          <cell r="S377" t="str">
            <v>152009</v>
          </cell>
          <cell r="T377" t="str">
            <v>152009FALSE</v>
          </cell>
          <cell r="U377">
            <v>2024</v>
          </cell>
        </row>
        <row r="378">
          <cell r="A378" t="str">
            <v>Sõmeru C-2. Kanalisatsioonitorustike rajamine</v>
          </cell>
          <cell r="B378">
            <v>0</v>
          </cell>
          <cell r="C378">
            <v>8.0000000000000002E-3</v>
          </cell>
          <cell r="D378" t="str">
            <v>Rakvere</v>
          </cell>
          <cell r="E378">
            <v>0</v>
          </cell>
          <cell r="F378">
            <v>0</v>
          </cell>
          <cell r="G378">
            <v>15</v>
          </cell>
          <cell r="H378">
            <v>0</v>
          </cell>
          <cell r="I378">
            <v>0</v>
          </cell>
          <cell r="J378">
            <v>2024</v>
          </cell>
          <cell r="K378">
            <v>0</v>
          </cell>
          <cell r="L378">
            <v>0</v>
          </cell>
          <cell r="M378">
            <v>2009</v>
          </cell>
          <cell r="N378">
            <v>0</v>
          </cell>
          <cell r="O378">
            <v>2039</v>
          </cell>
          <cell r="P378">
            <v>1.462357792303473</v>
          </cell>
          <cell r="Q378" t="b">
            <v>0</v>
          </cell>
          <cell r="S378" t="str">
            <v>152009</v>
          </cell>
          <cell r="T378" t="str">
            <v>152009FALSE</v>
          </cell>
          <cell r="U378">
            <v>2024</v>
          </cell>
        </row>
        <row r="379">
          <cell r="A379" t="str">
            <v>Sõmeru C-4. Reoveepumplate rajamine</v>
          </cell>
          <cell r="B379">
            <v>0</v>
          </cell>
          <cell r="C379">
            <v>8.0000000000000002E-3</v>
          </cell>
          <cell r="D379" t="str">
            <v>Rakvere</v>
          </cell>
          <cell r="E379">
            <v>0</v>
          </cell>
          <cell r="F379">
            <v>0</v>
          </cell>
          <cell r="G379">
            <v>15</v>
          </cell>
          <cell r="H379">
            <v>0</v>
          </cell>
          <cell r="I379">
            <v>0</v>
          </cell>
          <cell r="J379">
            <v>2024</v>
          </cell>
          <cell r="K379">
            <v>0</v>
          </cell>
          <cell r="L379">
            <v>0</v>
          </cell>
          <cell r="M379">
            <v>2009</v>
          </cell>
          <cell r="N379">
            <v>0</v>
          </cell>
          <cell r="O379">
            <v>2039</v>
          </cell>
          <cell r="P379">
            <v>1.462357792303473</v>
          </cell>
          <cell r="Q379" t="b">
            <v>0</v>
          </cell>
          <cell r="S379" t="str">
            <v>152009</v>
          </cell>
          <cell r="T379" t="str">
            <v>152009FALSE</v>
          </cell>
          <cell r="U379">
            <v>2024</v>
          </cell>
        </row>
        <row r="380">
          <cell r="A380" t="str">
            <v>Näpi B-1. Veevõrgu rekonstrueerimine</v>
          </cell>
          <cell r="B380">
            <v>0</v>
          </cell>
          <cell r="C380">
            <v>8.0000000000000002E-3</v>
          </cell>
          <cell r="D380" t="str">
            <v>Rakvere</v>
          </cell>
          <cell r="E380">
            <v>0</v>
          </cell>
          <cell r="F380">
            <v>0</v>
          </cell>
          <cell r="G380">
            <v>15</v>
          </cell>
          <cell r="H380">
            <v>0</v>
          </cell>
          <cell r="I380">
            <v>0</v>
          </cell>
          <cell r="J380">
            <v>2024</v>
          </cell>
          <cell r="K380">
            <v>0</v>
          </cell>
          <cell r="L380">
            <v>0</v>
          </cell>
          <cell r="M380">
            <v>2009</v>
          </cell>
          <cell r="N380">
            <v>0</v>
          </cell>
          <cell r="O380">
            <v>2039</v>
          </cell>
          <cell r="P380">
            <v>1.462357792303473</v>
          </cell>
          <cell r="Q380" t="b">
            <v>0</v>
          </cell>
          <cell r="S380" t="str">
            <v>152009</v>
          </cell>
          <cell r="T380" t="str">
            <v>152009FALSE</v>
          </cell>
          <cell r="U380">
            <v>2024</v>
          </cell>
        </row>
        <row r="381">
          <cell r="A381" t="str">
            <v>Näpi A-2. Puurkaevpumpla PK-Keskuse tamponeerimine</v>
          </cell>
          <cell r="B381">
            <v>0</v>
          </cell>
          <cell r="C381">
            <v>8.0000000000000002E-3</v>
          </cell>
          <cell r="D381" t="str">
            <v>Rakvere</v>
          </cell>
          <cell r="E381">
            <v>0</v>
          </cell>
          <cell r="F381">
            <v>0</v>
          </cell>
          <cell r="G381">
            <v>15</v>
          </cell>
          <cell r="H381">
            <v>0</v>
          </cell>
          <cell r="I381">
            <v>0</v>
          </cell>
          <cell r="J381">
            <v>2024</v>
          </cell>
          <cell r="K381">
            <v>0</v>
          </cell>
          <cell r="L381">
            <v>0</v>
          </cell>
          <cell r="M381">
            <v>2009</v>
          </cell>
          <cell r="N381">
            <v>0</v>
          </cell>
          <cell r="O381">
            <v>2039</v>
          </cell>
          <cell r="P381">
            <v>1.462357792303473</v>
          </cell>
          <cell r="Q381" t="b">
            <v>0</v>
          </cell>
          <cell r="S381" t="str">
            <v>152009</v>
          </cell>
          <cell r="T381" t="str">
            <v>152009FALSE</v>
          </cell>
          <cell r="U381">
            <v>2024</v>
          </cell>
        </row>
        <row r="382">
          <cell r="A382" t="str">
            <v>Näpi B-2. Veevõrgu rajamine</v>
          </cell>
          <cell r="B382">
            <v>0</v>
          </cell>
          <cell r="C382">
            <v>8.0000000000000002E-3</v>
          </cell>
          <cell r="D382" t="str">
            <v>Rakvere</v>
          </cell>
          <cell r="E382">
            <v>0</v>
          </cell>
          <cell r="F382">
            <v>0</v>
          </cell>
          <cell r="G382">
            <v>15</v>
          </cell>
          <cell r="H382">
            <v>0</v>
          </cell>
          <cell r="I382">
            <v>0</v>
          </cell>
          <cell r="J382">
            <v>2024</v>
          </cell>
          <cell r="K382">
            <v>0</v>
          </cell>
          <cell r="L382">
            <v>0</v>
          </cell>
          <cell r="M382">
            <v>2009</v>
          </cell>
          <cell r="N382">
            <v>0</v>
          </cell>
          <cell r="O382">
            <v>2039</v>
          </cell>
          <cell r="P382">
            <v>1.462357792303473</v>
          </cell>
          <cell r="Q382" t="b">
            <v>0</v>
          </cell>
          <cell r="S382" t="str">
            <v>152009</v>
          </cell>
          <cell r="T382" t="str">
            <v>152009FALSE</v>
          </cell>
          <cell r="U382">
            <v>2024</v>
          </cell>
        </row>
        <row r="383">
          <cell r="A383" t="str">
            <v>Näpi C-1. Kanalisatsioonitorustike rekonstrueerimine</v>
          </cell>
          <cell r="B383">
            <v>0</v>
          </cell>
          <cell r="C383">
            <v>8.0000000000000002E-3</v>
          </cell>
          <cell r="D383" t="str">
            <v>Rakvere</v>
          </cell>
          <cell r="E383">
            <v>0</v>
          </cell>
          <cell r="F383">
            <v>0</v>
          </cell>
          <cell r="G383">
            <v>15</v>
          </cell>
          <cell r="H383">
            <v>0</v>
          </cell>
          <cell r="I383">
            <v>0</v>
          </cell>
          <cell r="J383">
            <v>2024</v>
          </cell>
          <cell r="K383">
            <v>0</v>
          </cell>
          <cell r="L383">
            <v>0</v>
          </cell>
          <cell r="M383">
            <v>2009</v>
          </cell>
          <cell r="N383">
            <v>0</v>
          </cell>
          <cell r="O383">
            <v>2039</v>
          </cell>
          <cell r="P383">
            <v>1.462357792303473</v>
          </cell>
          <cell r="Q383" t="b">
            <v>0</v>
          </cell>
          <cell r="S383" t="str">
            <v>152009</v>
          </cell>
          <cell r="T383" t="str">
            <v>152009FALSE</v>
          </cell>
          <cell r="U383">
            <v>2024</v>
          </cell>
        </row>
        <row r="384">
          <cell r="A384" t="str">
            <v>Näpi C-3. Reoveepumplate rekonstrueerimine</v>
          </cell>
          <cell r="B384">
            <v>0</v>
          </cell>
          <cell r="C384">
            <v>8.0000000000000002E-3</v>
          </cell>
          <cell r="D384" t="str">
            <v>Rakvere</v>
          </cell>
          <cell r="E384">
            <v>0</v>
          </cell>
          <cell r="F384">
            <v>0</v>
          </cell>
          <cell r="G384">
            <v>15</v>
          </cell>
          <cell r="H384">
            <v>0</v>
          </cell>
          <cell r="I384">
            <v>0</v>
          </cell>
          <cell r="J384">
            <v>2024</v>
          </cell>
          <cell r="K384">
            <v>0</v>
          </cell>
          <cell r="L384">
            <v>0</v>
          </cell>
          <cell r="M384">
            <v>2009</v>
          </cell>
          <cell r="N384">
            <v>0</v>
          </cell>
          <cell r="O384">
            <v>2039</v>
          </cell>
          <cell r="P384">
            <v>1.462357792303473</v>
          </cell>
          <cell r="Q384" t="b">
            <v>0</v>
          </cell>
          <cell r="S384" t="str">
            <v>152009</v>
          </cell>
          <cell r="T384" t="str">
            <v>152009FALSE</v>
          </cell>
          <cell r="U384">
            <v>2024</v>
          </cell>
        </row>
        <row r="385">
          <cell r="A385" t="str">
            <v>Näpi C-2. Kanalisatsioonitorustike rajamine</v>
          </cell>
          <cell r="B385">
            <v>0</v>
          </cell>
          <cell r="C385">
            <v>8.0000000000000002E-3</v>
          </cell>
          <cell r="D385" t="str">
            <v>Rakvere</v>
          </cell>
          <cell r="E385">
            <v>0</v>
          </cell>
          <cell r="F385">
            <v>0</v>
          </cell>
          <cell r="G385">
            <v>15</v>
          </cell>
          <cell r="H385">
            <v>0</v>
          </cell>
          <cell r="I385">
            <v>0</v>
          </cell>
          <cell r="J385">
            <v>2024</v>
          </cell>
          <cell r="K385">
            <v>0</v>
          </cell>
          <cell r="L385">
            <v>0</v>
          </cell>
          <cell r="M385">
            <v>2009</v>
          </cell>
          <cell r="N385">
            <v>0</v>
          </cell>
          <cell r="O385">
            <v>2039</v>
          </cell>
          <cell r="P385">
            <v>1.462357792303473</v>
          </cell>
          <cell r="Q385" t="b">
            <v>0</v>
          </cell>
          <cell r="S385" t="str">
            <v>152009</v>
          </cell>
          <cell r="T385" t="str">
            <v>152009FALSE</v>
          </cell>
          <cell r="U385">
            <v>2024</v>
          </cell>
        </row>
        <row r="386">
          <cell r="A386" t="str">
            <v>Näpi C-4. Reoveepumplate rajamine</v>
          </cell>
          <cell r="B386">
            <v>0</v>
          </cell>
          <cell r="C386">
            <v>8.0000000000000002E-3</v>
          </cell>
          <cell r="D386" t="str">
            <v>Rakvere</v>
          </cell>
          <cell r="E386">
            <v>0</v>
          </cell>
          <cell r="F386">
            <v>0</v>
          </cell>
          <cell r="G386">
            <v>15</v>
          </cell>
          <cell r="H386">
            <v>0</v>
          </cell>
          <cell r="I386">
            <v>0</v>
          </cell>
          <cell r="J386">
            <v>2024</v>
          </cell>
          <cell r="K386">
            <v>0</v>
          </cell>
          <cell r="L386">
            <v>0</v>
          </cell>
          <cell r="M386">
            <v>2009</v>
          </cell>
          <cell r="N386">
            <v>0</v>
          </cell>
          <cell r="O386">
            <v>2039</v>
          </cell>
          <cell r="P386">
            <v>1.462357792303473</v>
          </cell>
          <cell r="Q386" t="b">
            <v>0</v>
          </cell>
          <cell r="S386" t="str">
            <v>152009</v>
          </cell>
          <cell r="T386" t="str">
            <v>152009FALSE</v>
          </cell>
          <cell r="U386">
            <v>2024</v>
          </cell>
        </row>
        <row r="387">
          <cell r="A387" t="str">
            <v>Roodevälja B-2. Veevõrgu rajamine</v>
          </cell>
          <cell r="B387">
            <v>0</v>
          </cell>
          <cell r="C387">
            <v>8.0000000000000002E-3</v>
          </cell>
          <cell r="D387" t="str">
            <v>Rakvere</v>
          </cell>
          <cell r="E387">
            <v>0</v>
          </cell>
          <cell r="F387">
            <v>0</v>
          </cell>
          <cell r="G387">
            <v>15</v>
          </cell>
          <cell r="H387">
            <v>0</v>
          </cell>
          <cell r="I387">
            <v>0</v>
          </cell>
          <cell r="J387">
            <v>2024</v>
          </cell>
          <cell r="K387">
            <v>0</v>
          </cell>
          <cell r="L387">
            <v>0</v>
          </cell>
          <cell r="M387">
            <v>2009</v>
          </cell>
          <cell r="N387">
            <v>0</v>
          </cell>
          <cell r="O387">
            <v>2039</v>
          </cell>
          <cell r="P387">
            <v>1.462357792303473</v>
          </cell>
          <cell r="Q387" t="b">
            <v>0</v>
          </cell>
          <cell r="S387" t="str">
            <v>152009</v>
          </cell>
          <cell r="T387" t="str">
            <v>152009FALSE</v>
          </cell>
          <cell r="U387">
            <v>2024</v>
          </cell>
        </row>
        <row r="388">
          <cell r="A388" t="str">
            <v>Roodevälja C-2. Kanalisatsioonitorustike rajamine</v>
          </cell>
          <cell r="B388">
            <v>0</v>
          </cell>
          <cell r="C388">
            <v>8.0000000000000002E-3</v>
          </cell>
          <cell r="D388" t="str">
            <v>Rakvere</v>
          </cell>
          <cell r="E388">
            <v>0</v>
          </cell>
          <cell r="F388">
            <v>0</v>
          </cell>
          <cell r="G388">
            <v>15</v>
          </cell>
          <cell r="H388">
            <v>0</v>
          </cell>
          <cell r="I388">
            <v>0</v>
          </cell>
          <cell r="J388">
            <v>2024</v>
          </cell>
          <cell r="K388">
            <v>0</v>
          </cell>
          <cell r="L388">
            <v>0</v>
          </cell>
          <cell r="M388">
            <v>2009</v>
          </cell>
          <cell r="N388">
            <v>0</v>
          </cell>
          <cell r="O388">
            <v>2039</v>
          </cell>
          <cell r="P388">
            <v>1.462357792303473</v>
          </cell>
          <cell r="Q388" t="b">
            <v>0</v>
          </cell>
          <cell r="S388" t="str">
            <v>152009</v>
          </cell>
          <cell r="T388" t="str">
            <v>152009FALSE</v>
          </cell>
          <cell r="U388">
            <v>2024</v>
          </cell>
        </row>
        <row r="389">
          <cell r="A389" t="str">
            <v>Roodevälja C-4. Reoveepumplate rajamine</v>
          </cell>
          <cell r="B389">
            <v>0</v>
          </cell>
          <cell r="C389">
            <v>8.0000000000000002E-3</v>
          </cell>
          <cell r="D389" t="str">
            <v>Rakvere</v>
          </cell>
          <cell r="E389">
            <v>0</v>
          </cell>
          <cell r="F389">
            <v>0</v>
          </cell>
          <cell r="G389">
            <v>15</v>
          </cell>
          <cell r="H389">
            <v>0</v>
          </cell>
          <cell r="I389">
            <v>0</v>
          </cell>
          <cell r="J389">
            <v>2024</v>
          </cell>
          <cell r="K389">
            <v>0</v>
          </cell>
          <cell r="L389">
            <v>0</v>
          </cell>
          <cell r="M389">
            <v>2009</v>
          </cell>
          <cell r="N389">
            <v>0</v>
          </cell>
          <cell r="O389">
            <v>2039</v>
          </cell>
          <cell r="P389">
            <v>1.462357792303473</v>
          </cell>
          <cell r="Q389" t="b">
            <v>0</v>
          </cell>
          <cell r="S389" t="str">
            <v>152009</v>
          </cell>
          <cell r="T389" t="str">
            <v>152009FALSE</v>
          </cell>
          <cell r="U389">
            <v>2024</v>
          </cell>
        </row>
        <row r="390">
          <cell r="A390" t="str">
            <v>B-1.1 veevõrgu rek - Kondivalu, Lepiku</v>
          </cell>
          <cell r="B390">
            <v>317500</v>
          </cell>
          <cell r="C390">
            <v>0.57465123235748927</v>
          </cell>
          <cell r="D390" t="str">
            <v>Rakvere</v>
          </cell>
          <cell r="E390">
            <v>0</v>
          </cell>
          <cell r="F390">
            <v>0</v>
          </cell>
          <cell r="G390">
            <v>40</v>
          </cell>
          <cell r="H390">
            <v>0</v>
          </cell>
          <cell r="I390">
            <v>11</v>
          </cell>
          <cell r="J390">
            <v>2010</v>
          </cell>
          <cell r="K390">
            <v>0</v>
          </cell>
          <cell r="L390">
            <v>0</v>
          </cell>
          <cell r="M390">
            <v>2010</v>
          </cell>
          <cell r="N390">
            <v>0</v>
          </cell>
          <cell r="O390">
            <v>2050</v>
          </cell>
          <cell r="P390">
            <v>1.016</v>
          </cell>
          <cell r="Q390" t="b">
            <v>0</v>
          </cell>
          <cell r="S390" t="str">
            <v>402010</v>
          </cell>
          <cell r="T390" t="str">
            <v>402010FALSE</v>
          </cell>
          <cell r="U390">
            <v>2050</v>
          </cell>
        </row>
        <row r="391">
          <cell r="A391" t="str">
            <v>B-1.2 veevõrgu rek - Õpetajate Heinamaa, Seminari</v>
          </cell>
          <cell r="B391">
            <v>951250</v>
          </cell>
          <cell r="C391">
            <v>0.57465123235748927</v>
          </cell>
          <cell r="D391" t="str">
            <v>Rakvere</v>
          </cell>
          <cell r="E391">
            <v>0</v>
          </cell>
          <cell r="F391">
            <v>0</v>
          </cell>
          <cell r="G391">
            <v>40</v>
          </cell>
          <cell r="H391">
            <v>0</v>
          </cell>
          <cell r="I391">
            <v>11</v>
          </cell>
          <cell r="J391">
            <v>2010</v>
          </cell>
          <cell r="K391">
            <v>0</v>
          </cell>
          <cell r="L391">
            <v>0</v>
          </cell>
          <cell r="M391">
            <v>2010</v>
          </cell>
          <cell r="N391">
            <v>0</v>
          </cell>
          <cell r="O391">
            <v>2050</v>
          </cell>
          <cell r="P391">
            <v>1.016</v>
          </cell>
          <cell r="Q391" t="b">
            <v>0</v>
          </cell>
          <cell r="S391" t="str">
            <v>402010</v>
          </cell>
          <cell r="T391" t="str">
            <v>402010FALSE</v>
          </cell>
          <cell r="U391">
            <v>2050</v>
          </cell>
        </row>
        <row r="392">
          <cell r="A392" t="str">
            <v>B-1.3 veevõrgu rek - Kurikaküla, Paemurru</v>
          </cell>
          <cell r="B392">
            <v>2608125</v>
          </cell>
          <cell r="C392">
            <v>0.57465123235748927</v>
          </cell>
          <cell r="D392" t="str">
            <v>Rakvere</v>
          </cell>
          <cell r="E392">
            <v>0</v>
          </cell>
          <cell r="F392">
            <v>0</v>
          </cell>
          <cell r="G392">
            <v>40</v>
          </cell>
          <cell r="H392">
            <v>0</v>
          </cell>
          <cell r="I392">
            <v>11</v>
          </cell>
          <cell r="J392">
            <v>2010</v>
          </cell>
          <cell r="K392">
            <v>0</v>
          </cell>
          <cell r="L392">
            <v>0</v>
          </cell>
          <cell r="M392">
            <v>2010</v>
          </cell>
          <cell r="N392">
            <v>0</v>
          </cell>
          <cell r="O392">
            <v>2050</v>
          </cell>
          <cell r="P392">
            <v>1.016</v>
          </cell>
          <cell r="Q392" t="b">
            <v>0</v>
          </cell>
          <cell r="S392" t="str">
            <v>402010</v>
          </cell>
          <cell r="T392" t="str">
            <v>402010FALSE</v>
          </cell>
          <cell r="U392">
            <v>2050</v>
          </cell>
        </row>
        <row r="393">
          <cell r="A393" t="str">
            <v>B-1.4 veevõrgu rek - Vanalinn, Südalinn, Kukeküla</v>
          </cell>
          <cell r="B393">
            <v>7129250</v>
          </cell>
          <cell r="C393">
            <v>0.57465123235748927</v>
          </cell>
          <cell r="D393" t="str">
            <v>Rakvere</v>
          </cell>
          <cell r="E393">
            <v>0</v>
          </cell>
          <cell r="F393">
            <v>0</v>
          </cell>
          <cell r="G393">
            <v>40</v>
          </cell>
          <cell r="H393">
            <v>0</v>
          </cell>
          <cell r="I393">
            <v>11</v>
          </cell>
          <cell r="J393">
            <v>2010</v>
          </cell>
          <cell r="K393">
            <v>0</v>
          </cell>
          <cell r="L393">
            <v>0</v>
          </cell>
          <cell r="M393">
            <v>2010</v>
          </cell>
          <cell r="N393">
            <v>0</v>
          </cell>
          <cell r="O393">
            <v>2050</v>
          </cell>
          <cell r="P393">
            <v>1.016</v>
          </cell>
          <cell r="Q393" t="b">
            <v>0</v>
          </cell>
          <cell r="S393" t="str">
            <v>402010</v>
          </cell>
          <cell r="T393" t="str">
            <v>402010FALSE</v>
          </cell>
          <cell r="U393">
            <v>2050</v>
          </cell>
        </row>
        <row r="394">
          <cell r="A394" t="str">
            <v>B-1.5 veevõrgu rek - Mõisavälja, Lilleküla</v>
          </cell>
          <cell r="B394">
            <v>1610000</v>
          </cell>
          <cell r="C394">
            <v>0.57465123235748927</v>
          </cell>
          <cell r="D394" t="str">
            <v>Rakvere</v>
          </cell>
          <cell r="E394">
            <v>0</v>
          </cell>
          <cell r="F394">
            <v>0</v>
          </cell>
          <cell r="G394">
            <v>40</v>
          </cell>
          <cell r="H394">
            <v>0</v>
          </cell>
          <cell r="I394">
            <v>11</v>
          </cell>
          <cell r="J394">
            <v>2010</v>
          </cell>
          <cell r="K394">
            <v>0</v>
          </cell>
          <cell r="L394">
            <v>0</v>
          </cell>
          <cell r="M394">
            <v>2010</v>
          </cell>
          <cell r="N394">
            <v>0</v>
          </cell>
          <cell r="O394">
            <v>2050</v>
          </cell>
          <cell r="P394">
            <v>1.016</v>
          </cell>
          <cell r="Q394" t="b">
            <v>0</v>
          </cell>
          <cell r="S394" t="str">
            <v>402010</v>
          </cell>
          <cell r="T394" t="str">
            <v>402010FALSE</v>
          </cell>
          <cell r="U394">
            <v>2050</v>
          </cell>
        </row>
        <row r="395">
          <cell r="A395" t="str">
            <v>B-2.1 veevõrk uus - Kondivalu, Lepiku</v>
          </cell>
          <cell r="B395">
            <v>4398750</v>
          </cell>
          <cell r="C395">
            <v>0.57465123235748927</v>
          </cell>
          <cell r="D395" t="str">
            <v>Rakvere</v>
          </cell>
          <cell r="E395">
            <v>0</v>
          </cell>
          <cell r="F395">
            <v>0</v>
          </cell>
          <cell r="G395">
            <v>40</v>
          </cell>
          <cell r="H395">
            <v>0</v>
          </cell>
          <cell r="I395">
            <v>11</v>
          </cell>
          <cell r="J395">
            <v>2010</v>
          </cell>
          <cell r="K395">
            <v>0</v>
          </cell>
          <cell r="L395">
            <v>0</v>
          </cell>
          <cell r="M395">
            <v>2010</v>
          </cell>
          <cell r="N395">
            <v>0</v>
          </cell>
          <cell r="O395">
            <v>2050</v>
          </cell>
          <cell r="P395">
            <v>1.016</v>
          </cell>
          <cell r="Q395" t="b">
            <v>0</v>
          </cell>
          <cell r="S395" t="str">
            <v>402010</v>
          </cell>
          <cell r="T395" t="str">
            <v>402010FALSE</v>
          </cell>
          <cell r="U395">
            <v>2050</v>
          </cell>
        </row>
        <row r="396">
          <cell r="A396" t="str">
            <v>B-2.2 veevõrk uus - Õpetajate heinamaa, Seminari</v>
          </cell>
          <cell r="B396">
            <v>4558750</v>
          </cell>
          <cell r="C396">
            <v>0.57465123235748927</v>
          </cell>
          <cell r="D396" t="str">
            <v>Rakvere</v>
          </cell>
          <cell r="E396">
            <v>0</v>
          </cell>
          <cell r="F396">
            <v>0</v>
          </cell>
          <cell r="G396">
            <v>40</v>
          </cell>
          <cell r="H396">
            <v>0</v>
          </cell>
          <cell r="I396">
            <v>11</v>
          </cell>
          <cell r="J396">
            <v>2010</v>
          </cell>
          <cell r="K396">
            <v>0</v>
          </cell>
          <cell r="L396">
            <v>0</v>
          </cell>
          <cell r="M396">
            <v>2010</v>
          </cell>
          <cell r="N396">
            <v>0</v>
          </cell>
          <cell r="O396">
            <v>2050</v>
          </cell>
          <cell r="P396">
            <v>1.016</v>
          </cell>
          <cell r="Q396" t="b">
            <v>0</v>
          </cell>
          <cell r="S396" t="str">
            <v>402010</v>
          </cell>
          <cell r="T396" t="str">
            <v>402010FALSE</v>
          </cell>
          <cell r="U396">
            <v>2050</v>
          </cell>
        </row>
        <row r="397">
          <cell r="A397" t="str">
            <v>B-2.3 veevõrk uus - Kurikaküla, Paemurru</v>
          </cell>
          <cell r="B397">
            <v>1908537</v>
          </cell>
          <cell r="C397">
            <v>0.57465123235748927</v>
          </cell>
          <cell r="D397" t="str">
            <v>Rakvere</v>
          </cell>
          <cell r="E397">
            <v>0</v>
          </cell>
          <cell r="F397">
            <v>0</v>
          </cell>
          <cell r="G397">
            <v>40</v>
          </cell>
          <cell r="H397">
            <v>0</v>
          </cell>
          <cell r="I397">
            <v>11</v>
          </cell>
          <cell r="J397">
            <v>2010</v>
          </cell>
          <cell r="K397">
            <v>0</v>
          </cell>
          <cell r="L397">
            <v>0</v>
          </cell>
          <cell r="M397">
            <v>2010</v>
          </cell>
          <cell r="N397">
            <v>0</v>
          </cell>
          <cell r="O397">
            <v>2050</v>
          </cell>
          <cell r="P397">
            <v>1.016</v>
          </cell>
          <cell r="Q397" t="b">
            <v>0</v>
          </cell>
          <cell r="S397" t="str">
            <v>402010</v>
          </cell>
          <cell r="T397" t="str">
            <v>402010FALSE</v>
          </cell>
          <cell r="U397">
            <v>2050</v>
          </cell>
        </row>
        <row r="398">
          <cell r="A398" t="str">
            <v>B-2.4 veevõrk uus - Linnuriik</v>
          </cell>
          <cell r="B398">
            <v>217500</v>
          </cell>
          <cell r="C398">
            <v>0.57465123235748927</v>
          </cell>
          <cell r="D398" t="str">
            <v>Rakvere</v>
          </cell>
          <cell r="E398">
            <v>0</v>
          </cell>
          <cell r="F398">
            <v>0</v>
          </cell>
          <cell r="G398">
            <v>40</v>
          </cell>
          <cell r="H398">
            <v>0</v>
          </cell>
          <cell r="I398">
            <v>11</v>
          </cell>
          <cell r="J398">
            <v>2010</v>
          </cell>
          <cell r="K398">
            <v>0</v>
          </cell>
          <cell r="L398">
            <v>0</v>
          </cell>
          <cell r="M398">
            <v>2010</v>
          </cell>
          <cell r="N398">
            <v>0</v>
          </cell>
          <cell r="O398">
            <v>2050</v>
          </cell>
          <cell r="P398">
            <v>1.016</v>
          </cell>
          <cell r="Q398" t="b">
            <v>0</v>
          </cell>
          <cell r="S398" t="str">
            <v>402010</v>
          </cell>
          <cell r="T398" t="str">
            <v>402010FALSE</v>
          </cell>
          <cell r="U398">
            <v>2050</v>
          </cell>
        </row>
        <row r="399">
          <cell r="A399" t="str">
            <v>B-2.5 veevõrk uus - Vanalinn, Südalinn</v>
          </cell>
          <cell r="B399">
            <v>2516875</v>
          </cell>
          <cell r="C399">
            <v>0.57465123235748927</v>
          </cell>
          <cell r="D399" t="str">
            <v>Rakvere</v>
          </cell>
          <cell r="E399">
            <v>0</v>
          </cell>
          <cell r="F399">
            <v>0</v>
          </cell>
          <cell r="G399">
            <v>40</v>
          </cell>
          <cell r="H399">
            <v>0</v>
          </cell>
          <cell r="I399">
            <v>11</v>
          </cell>
          <cell r="J399">
            <v>2010</v>
          </cell>
          <cell r="K399">
            <v>0</v>
          </cell>
          <cell r="L399">
            <v>0</v>
          </cell>
          <cell r="M399">
            <v>2010</v>
          </cell>
          <cell r="N399">
            <v>0</v>
          </cell>
          <cell r="O399">
            <v>2050</v>
          </cell>
          <cell r="P399">
            <v>1.016</v>
          </cell>
          <cell r="Q399" t="b">
            <v>0</v>
          </cell>
          <cell r="S399" t="str">
            <v>402010</v>
          </cell>
          <cell r="T399" t="str">
            <v>402010FALSE</v>
          </cell>
          <cell r="U399">
            <v>2050</v>
          </cell>
        </row>
        <row r="400">
          <cell r="A400" t="str">
            <v>B-2.6 veevõrk uus - Mõisavälja, Lilleküla</v>
          </cell>
          <cell r="B400">
            <v>217500</v>
          </cell>
          <cell r="C400">
            <v>0.57465123235748927</v>
          </cell>
          <cell r="D400" t="str">
            <v>Rakvere</v>
          </cell>
          <cell r="E400">
            <v>0</v>
          </cell>
          <cell r="F400">
            <v>0</v>
          </cell>
          <cell r="G400">
            <v>40</v>
          </cell>
          <cell r="H400">
            <v>0</v>
          </cell>
          <cell r="I400">
            <v>11</v>
          </cell>
          <cell r="J400">
            <v>2010</v>
          </cell>
          <cell r="K400">
            <v>0</v>
          </cell>
          <cell r="L400">
            <v>0</v>
          </cell>
          <cell r="M400">
            <v>2010</v>
          </cell>
          <cell r="N400">
            <v>0</v>
          </cell>
          <cell r="O400">
            <v>2050</v>
          </cell>
          <cell r="P400">
            <v>1.016</v>
          </cell>
          <cell r="Q400" t="b">
            <v>0</v>
          </cell>
          <cell r="S400" t="str">
            <v>402010</v>
          </cell>
          <cell r="T400" t="str">
            <v>402010FALSE</v>
          </cell>
          <cell r="U400">
            <v>2050</v>
          </cell>
        </row>
        <row r="401">
          <cell r="A401" t="str">
            <v>B-2.7 veevõrk uus - Lennuvälja, Roodevälja</v>
          </cell>
          <cell r="B401">
            <v>182500</v>
          </cell>
          <cell r="C401">
            <v>0.57465123235748927</v>
          </cell>
          <cell r="D401" t="str">
            <v>Rakvere</v>
          </cell>
          <cell r="E401">
            <v>0</v>
          </cell>
          <cell r="F401">
            <v>0</v>
          </cell>
          <cell r="G401">
            <v>40</v>
          </cell>
          <cell r="H401">
            <v>0</v>
          </cell>
          <cell r="I401">
            <v>11</v>
          </cell>
          <cell r="J401">
            <v>2010</v>
          </cell>
          <cell r="K401">
            <v>0</v>
          </cell>
          <cell r="L401">
            <v>0</v>
          </cell>
          <cell r="M401">
            <v>2010</v>
          </cell>
          <cell r="N401">
            <v>0</v>
          </cell>
          <cell r="O401">
            <v>2050</v>
          </cell>
          <cell r="P401">
            <v>1.016</v>
          </cell>
          <cell r="Q401" t="b">
            <v>0</v>
          </cell>
          <cell r="S401" t="str">
            <v>402010</v>
          </cell>
          <cell r="T401" t="str">
            <v>402010FALSE</v>
          </cell>
          <cell r="U401">
            <v>2050</v>
          </cell>
        </row>
        <row r="402">
          <cell r="A402" t="str">
            <v>B-2.8 veevõrk uus - Vallimäe, Tammiku, Taaravainu</v>
          </cell>
          <cell r="B402">
            <v>458000</v>
          </cell>
          <cell r="C402">
            <v>0.57465123235748927</v>
          </cell>
          <cell r="D402" t="str">
            <v>Rakvere</v>
          </cell>
          <cell r="E402">
            <v>0</v>
          </cell>
          <cell r="F402">
            <v>0</v>
          </cell>
          <cell r="G402">
            <v>40</v>
          </cell>
          <cell r="H402">
            <v>0</v>
          </cell>
          <cell r="I402">
            <v>11</v>
          </cell>
          <cell r="J402">
            <v>2010</v>
          </cell>
          <cell r="K402">
            <v>0</v>
          </cell>
          <cell r="L402">
            <v>0</v>
          </cell>
          <cell r="M402">
            <v>2010</v>
          </cell>
          <cell r="N402">
            <v>0</v>
          </cell>
          <cell r="O402">
            <v>2050</v>
          </cell>
          <cell r="P402">
            <v>1.016</v>
          </cell>
          <cell r="Q402" t="b">
            <v>0</v>
          </cell>
          <cell r="S402" t="str">
            <v>402010</v>
          </cell>
          <cell r="T402" t="str">
            <v>402010FALSE</v>
          </cell>
          <cell r="U402">
            <v>2050</v>
          </cell>
        </row>
        <row r="403">
          <cell r="A403" t="str">
            <v>C-1.1 kanalivõrgu rek - Kondivalu, Lepiku</v>
          </cell>
          <cell r="B403">
            <v>262500</v>
          </cell>
          <cell r="C403">
            <v>0.57465123235748927</v>
          </cell>
          <cell r="D403" t="str">
            <v>Rakvere</v>
          </cell>
          <cell r="E403">
            <v>0</v>
          </cell>
          <cell r="F403">
            <v>0</v>
          </cell>
          <cell r="G403">
            <v>40</v>
          </cell>
          <cell r="H403">
            <v>0</v>
          </cell>
          <cell r="I403">
            <v>11</v>
          </cell>
          <cell r="J403">
            <v>2010</v>
          </cell>
          <cell r="K403">
            <v>0</v>
          </cell>
          <cell r="L403">
            <v>0</v>
          </cell>
          <cell r="M403">
            <v>2010</v>
          </cell>
          <cell r="N403">
            <v>0</v>
          </cell>
          <cell r="O403">
            <v>2050</v>
          </cell>
          <cell r="P403">
            <v>1.016</v>
          </cell>
          <cell r="Q403" t="b">
            <v>0</v>
          </cell>
          <cell r="S403" t="str">
            <v>402010</v>
          </cell>
          <cell r="T403" t="str">
            <v>402010FALSE</v>
          </cell>
          <cell r="U403">
            <v>2050</v>
          </cell>
        </row>
        <row r="404">
          <cell r="A404" t="str">
            <v>C-1.2 kanalivõrgu rek - Õpetajate Heinamaa, Seminari</v>
          </cell>
          <cell r="B404">
            <v>1698125</v>
          </cell>
          <cell r="C404">
            <v>0.57465123235748927</v>
          </cell>
          <cell r="D404" t="str">
            <v>Rakvere</v>
          </cell>
          <cell r="E404">
            <v>0</v>
          </cell>
          <cell r="F404">
            <v>0</v>
          </cell>
          <cell r="G404">
            <v>40</v>
          </cell>
          <cell r="H404">
            <v>0</v>
          </cell>
          <cell r="I404">
            <v>11</v>
          </cell>
          <cell r="J404">
            <v>2010</v>
          </cell>
          <cell r="K404">
            <v>0</v>
          </cell>
          <cell r="L404">
            <v>0</v>
          </cell>
          <cell r="M404">
            <v>2010</v>
          </cell>
          <cell r="N404">
            <v>0</v>
          </cell>
          <cell r="O404">
            <v>2050</v>
          </cell>
          <cell r="P404">
            <v>1.016</v>
          </cell>
          <cell r="Q404" t="b">
            <v>0</v>
          </cell>
          <cell r="S404" t="str">
            <v>402010</v>
          </cell>
          <cell r="T404" t="str">
            <v>402010FALSE</v>
          </cell>
          <cell r="U404">
            <v>2050</v>
          </cell>
        </row>
        <row r="405">
          <cell r="A405" t="str">
            <v>C-1.3 kanalivõrgu rek - Kurikaküla, Paemurru</v>
          </cell>
          <cell r="B405">
            <v>0</v>
          </cell>
          <cell r="C405">
            <v>0.57465123235748927</v>
          </cell>
          <cell r="D405" t="str">
            <v>Rakvere</v>
          </cell>
          <cell r="E405">
            <v>0</v>
          </cell>
          <cell r="F405">
            <v>0</v>
          </cell>
          <cell r="G405">
            <v>40</v>
          </cell>
          <cell r="H405">
            <v>0</v>
          </cell>
          <cell r="I405">
            <v>11</v>
          </cell>
          <cell r="J405">
            <v>2010</v>
          </cell>
          <cell r="K405">
            <v>0</v>
          </cell>
          <cell r="L405">
            <v>0</v>
          </cell>
          <cell r="M405">
            <v>2010</v>
          </cell>
          <cell r="N405">
            <v>0</v>
          </cell>
          <cell r="O405">
            <v>2050</v>
          </cell>
          <cell r="P405">
            <v>1.016</v>
          </cell>
          <cell r="Q405" t="b">
            <v>0</v>
          </cell>
          <cell r="S405" t="str">
            <v>402010</v>
          </cell>
          <cell r="T405" t="str">
            <v>402010FALSE</v>
          </cell>
          <cell r="U405">
            <v>2050</v>
          </cell>
        </row>
        <row r="406">
          <cell r="A406" t="str">
            <v>C-1.4 kanalivõrgu rek - Vanalinn, Südalinn, Kukeküla</v>
          </cell>
          <cell r="B406">
            <v>0</v>
          </cell>
          <cell r="C406">
            <v>0.57465123235748927</v>
          </cell>
          <cell r="D406" t="str">
            <v>Rakvere</v>
          </cell>
          <cell r="E406">
            <v>0</v>
          </cell>
          <cell r="F406">
            <v>0</v>
          </cell>
          <cell r="G406">
            <v>40</v>
          </cell>
          <cell r="H406">
            <v>0</v>
          </cell>
          <cell r="I406">
            <v>11</v>
          </cell>
          <cell r="J406">
            <v>2010</v>
          </cell>
          <cell r="K406">
            <v>0</v>
          </cell>
          <cell r="L406">
            <v>0</v>
          </cell>
          <cell r="M406">
            <v>2010</v>
          </cell>
          <cell r="N406">
            <v>0</v>
          </cell>
          <cell r="O406">
            <v>2050</v>
          </cell>
          <cell r="P406">
            <v>1.016</v>
          </cell>
          <cell r="Q406" t="b">
            <v>0</v>
          </cell>
          <cell r="S406" t="str">
            <v>402010</v>
          </cell>
          <cell r="T406" t="str">
            <v>402010FALSE</v>
          </cell>
          <cell r="U406">
            <v>2050</v>
          </cell>
        </row>
        <row r="407">
          <cell r="A407" t="str">
            <v>C-1.5 kanalivõrgu rek - Mõisavälja, Lilleküla</v>
          </cell>
          <cell r="B407">
            <v>0</v>
          </cell>
          <cell r="C407">
            <v>0.57465123235748927</v>
          </cell>
          <cell r="D407" t="str">
            <v>Rakvere</v>
          </cell>
          <cell r="E407">
            <v>0</v>
          </cell>
          <cell r="F407">
            <v>0</v>
          </cell>
          <cell r="G407">
            <v>40</v>
          </cell>
          <cell r="H407">
            <v>0</v>
          </cell>
          <cell r="I407">
            <v>11</v>
          </cell>
          <cell r="J407">
            <v>2010</v>
          </cell>
          <cell r="K407">
            <v>0</v>
          </cell>
          <cell r="L407">
            <v>0</v>
          </cell>
          <cell r="M407">
            <v>2010</v>
          </cell>
          <cell r="N407">
            <v>0</v>
          </cell>
          <cell r="O407">
            <v>2050</v>
          </cell>
          <cell r="P407">
            <v>1.016</v>
          </cell>
          <cell r="Q407" t="b">
            <v>0</v>
          </cell>
          <cell r="S407" t="str">
            <v>402010</v>
          </cell>
          <cell r="T407" t="str">
            <v>402010FALSE</v>
          </cell>
          <cell r="U407">
            <v>2050</v>
          </cell>
        </row>
        <row r="408">
          <cell r="A408" t="str">
            <v>C-1.6 kanalivõrgu rek - Lennuvälja, Roodevälja</v>
          </cell>
          <cell r="B408">
            <v>0</v>
          </cell>
          <cell r="C408">
            <v>0.57465123235748927</v>
          </cell>
          <cell r="D408" t="str">
            <v>Rakvere</v>
          </cell>
          <cell r="E408">
            <v>0</v>
          </cell>
          <cell r="F408">
            <v>0</v>
          </cell>
          <cell r="G408">
            <v>40</v>
          </cell>
          <cell r="H408">
            <v>0</v>
          </cell>
          <cell r="I408">
            <v>11</v>
          </cell>
          <cell r="J408">
            <v>2010</v>
          </cell>
          <cell r="K408">
            <v>0</v>
          </cell>
          <cell r="L408">
            <v>0</v>
          </cell>
          <cell r="M408">
            <v>2010</v>
          </cell>
          <cell r="N408">
            <v>0</v>
          </cell>
          <cell r="O408">
            <v>2050</v>
          </cell>
          <cell r="P408">
            <v>1.016</v>
          </cell>
          <cell r="Q408" t="b">
            <v>0</v>
          </cell>
          <cell r="S408" t="str">
            <v>402010</v>
          </cell>
          <cell r="T408" t="str">
            <v>402010FALSE</v>
          </cell>
          <cell r="U408">
            <v>2050</v>
          </cell>
        </row>
        <row r="409">
          <cell r="A409" t="str">
            <v>C-1.7 kanalivõrgu rek - Vabaduse tn.</v>
          </cell>
          <cell r="B409">
            <v>0</v>
          </cell>
          <cell r="C409">
            <v>0.57465123235748927</v>
          </cell>
          <cell r="D409" t="str">
            <v>Rakvere</v>
          </cell>
          <cell r="E409">
            <v>0</v>
          </cell>
          <cell r="F409">
            <v>0</v>
          </cell>
          <cell r="G409">
            <v>40</v>
          </cell>
          <cell r="H409">
            <v>0</v>
          </cell>
          <cell r="I409">
            <v>11</v>
          </cell>
          <cell r="J409">
            <v>2010</v>
          </cell>
          <cell r="K409">
            <v>0</v>
          </cell>
          <cell r="L409">
            <v>0</v>
          </cell>
          <cell r="M409">
            <v>2010</v>
          </cell>
          <cell r="N409">
            <v>0</v>
          </cell>
          <cell r="O409">
            <v>2050</v>
          </cell>
          <cell r="P409">
            <v>1.016</v>
          </cell>
          <cell r="Q409" t="b">
            <v>0</v>
          </cell>
          <cell r="S409" t="str">
            <v>402010</v>
          </cell>
          <cell r="T409" t="str">
            <v>402010FALSE</v>
          </cell>
          <cell r="U409">
            <v>2050</v>
          </cell>
        </row>
        <row r="410">
          <cell r="A410" t="str">
            <v>C-2.1 kanalivõrk uus - Kondivalu, Lepiku</v>
          </cell>
          <cell r="B410">
            <v>0</v>
          </cell>
          <cell r="C410">
            <v>0.57465123235748927</v>
          </cell>
          <cell r="D410" t="str">
            <v>Rakvere</v>
          </cell>
          <cell r="E410">
            <v>0</v>
          </cell>
          <cell r="F410">
            <v>0</v>
          </cell>
          <cell r="G410">
            <v>40</v>
          </cell>
          <cell r="H410">
            <v>0</v>
          </cell>
          <cell r="I410">
            <v>11</v>
          </cell>
          <cell r="J410">
            <v>2010</v>
          </cell>
          <cell r="K410">
            <v>0</v>
          </cell>
          <cell r="L410">
            <v>0</v>
          </cell>
          <cell r="M410">
            <v>2010</v>
          </cell>
          <cell r="N410">
            <v>0</v>
          </cell>
          <cell r="O410">
            <v>2050</v>
          </cell>
          <cell r="P410">
            <v>1.016</v>
          </cell>
          <cell r="Q410" t="b">
            <v>0</v>
          </cell>
          <cell r="S410" t="str">
            <v>402010</v>
          </cell>
          <cell r="T410" t="str">
            <v>402010FALSE</v>
          </cell>
          <cell r="U410">
            <v>2050</v>
          </cell>
        </row>
        <row r="411">
          <cell r="A411" t="str">
            <v>C-2.2 kanalivõrk uus - Õpetajate Heinamaa, Seminari</v>
          </cell>
          <cell r="B411">
            <v>0</v>
          </cell>
          <cell r="C411">
            <v>0.57465123235748927</v>
          </cell>
          <cell r="D411" t="str">
            <v>Rakvere</v>
          </cell>
          <cell r="E411">
            <v>0</v>
          </cell>
          <cell r="F411">
            <v>0</v>
          </cell>
          <cell r="G411">
            <v>40</v>
          </cell>
          <cell r="H411">
            <v>0</v>
          </cell>
          <cell r="I411">
            <v>11</v>
          </cell>
          <cell r="J411">
            <v>2010</v>
          </cell>
          <cell r="K411">
            <v>0</v>
          </cell>
          <cell r="L411">
            <v>0</v>
          </cell>
          <cell r="M411">
            <v>2010</v>
          </cell>
          <cell r="N411">
            <v>0</v>
          </cell>
          <cell r="O411">
            <v>2050</v>
          </cell>
          <cell r="P411">
            <v>1.016</v>
          </cell>
          <cell r="Q411" t="b">
            <v>0</v>
          </cell>
          <cell r="S411" t="str">
            <v>402010</v>
          </cell>
          <cell r="T411" t="str">
            <v>402010FALSE</v>
          </cell>
          <cell r="U411">
            <v>2050</v>
          </cell>
        </row>
        <row r="412">
          <cell r="A412" t="str">
            <v>C-2.3 kanalivõrk uus - Kurikaküla, Paemurru</v>
          </cell>
          <cell r="B412">
            <v>0</v>
          </cell>
          <cell r="C412">
            <v>0.57465123235748927</v>
          </cell>
          <cell r="D412" t="str">
            <v>Rakvere</v>
          </cell>
          <cell r="E412">
            <v>0</v>
          </cell>
          <cell r="F412">
            <v>0</v>
          </cell>
          <cell r="G412">
            <v>40</v>
          </cell>
          <cell r="H412">
            <v>0</v>
          </cell>
          <cell r="I412">
            <v>11</v>
          </cell>
          <cell r="J412">
            <v>2010</v>
          </cell>
          <cell r="K412">
            <v>0</v>
          </cell>
          <cell r="L412">
            <v>0</v>
          </cell>
          <cell r="M412">
            <v>2010</v>
          </cell>
          <cell r="N412">
            <v>0</v>
          </cell>
          <cell r="O412">
            <v>2050</v>
          </cell>
          <cell r="P412">
            <v>1.016</v>
          </cell>
          <cell r="Q412" t="b">
            <v>0</v>
          </cell>
          <cell r="S412" t="str">
            <v>402010</v>
          </cell>
          <cell r="T412" t="str">
            <v>402010FALSE</v>
          </cell>
          <cell r="U412">
            <v>2050</v>
          </cell>
        </row>
        <row r="413">
          <cell r="A413" t="str">
            <v>C-2.4 kanalivõrk uus - Linnuriik</v>
          </cell>
          <cell r="B413">
            <v>0</v>
          </cell>
          <cell r="C413">
            <v>0.57465123235748927</v>
          </cell>
          <cell r="D413" t="str">
            <v>Rakvere</v>
          </cell>
          <cell r="E413">
            <v>0</v>
          </cell>
          <cell r="F413">
            <v>0</v>
          </cell>
          <cell r="G413">
            <v>40</v>
          </cell>
          <cell r="H413">
            <v>0</v>
          </cell>
          <cell r="I413">
            <v>11</v>
          </cell>
          <cell r="J413">
            <v>2010</v>
          </cell>
          <cell r="K413">
            <v>0</v>
          </cell>
          <cell r="L413">
            <v>0</v>
          </cell>
          <cell r="M413">
            <v>2010</v>
          </cell>
          <cell r="N413">
            <v>0</v>
          </cell>
          <cell r="O413">
            <v>2050</v>
          </cell>
          <cell r="P413">
            <v>1.016</v>
          </cell>
          <cell r="Q413" t="b">
            <v>0</v>
          </cell>
          <cell r="S413" t="str">
            <v>402010</v>
          </cell>
          <cell r="T413" t="str">
            <v>402010FALSE</v>
          </cell>
          <cell r="U413">
            <v>2050</v>
          </cell>
        </row>
        <row r="414">
          <cell r="A414" t="str">
            <v>C-2.5 kanalivõrk uus - Vanalinn, Südalinn</v>
          </cell>
          <cell r="B414">
            <v>0</v>
          </cell>
          <cell r="C414">
            <v>0.57465123235748927</v>
          </cell>
          <cell r="D414" t="str">
            <v>Rakvere</v>
          </cell>
          <cell r="E414">
            <v>0</v>
          </cell>
          <cell r="F414">
            <v>0</v>
          </cell>
          <cell r="G414">
            <v>40</v>
          </cell>
          <cell r="H414">
            <v>0</v>
          </cell>
          <cell r="I414">
            <v>11</v>
          </cell>
          <cell r="J414">
            <v>2010</v>
          </cell>
          <cell r="K414">
            <v>0</v>
          </cell>
          <cell r="L414">
            <v>0</v>
          </cell>
          <cell r="M414">
            <v>2010</v>
          </cell>
          <cell r="N414">
            <v>0</v>
          </cell>
          <cell r="O414">
            <v>2050</v>
          </cell>
          <cell r="P414">
            <v>1.016</v>
          </cell>
          <cell r="Q414" t="b">
            <v>0</v>
          </cell>
          <cell r="S414" t="str">
            <v>402010</v>
          </cell>
          <cell r="T414" t="str">
            <v>402010FALSE</v>
          </cell>
          <cell r="U414">
            <v>2050</v>
          </cell>
        </row>
        <row r="415">
          <cell r="A415" t="str">
            <v>C-2.6 kanalivõrk uus - Mõisavälja, Lilleküla</v>
          </cell>
          <cell r="B415">
            <v>0</v>
          </cell>
          <cell r="C415">
            <v>0.57465123235748927</v>
          </cell>
          <cell r="D415" t="str">
            <v>Rakvere</v>
          </cell>
          <cell r="E415">
            <v>0</v>
          </cell>
          <cell r="F415">
            <v>0</v>
          </cell>
          <cell r="G415">
            <v>40</v>
          </cell>
          <cell r="H415">
            <v>0</v>
          </cell>
          <cell r="I415">
            <v>11</v>
          </cell>
          <cell r="J415">
            <v>2010</v>
          </cell>
          <cell r="K415">
            <v>0</v>
          </cell>
          <cell r="L415">
            <v>0</v>
          </cell>
          <cell r="M415">
            <v>2010</v>
          </cell>
          <cell r="N415">
            <v>0</v>
          </cell>
          <cell r="O415">
            <v>2050</v>
          </cell>
          <cell r="P415">
            <v>1.016</v>
          </cell>
          <cell r="Q415" t="b">
            <v>0</v>
          </cell>
          <cell r="S415" t="str">
            <v>402010</v>
          </cell>
          <cell r="T415" t="str">
            <v>402010FALSE</v>
          </cell>
          <cell r="U415">
            <v>2050</v>
          </cell>
        </row>
        <row r="416">
          <cell r="A416" t="str">
            <v>C-2.7 kanalivõrk uus - Lennuvälja, Roodevälja</v>
          </cell>
          <cell r="B416">
            <v>0</v>
          </cell>
          <cell r="C416">
            <v>0.57465123235748927</v>
          </cell>
          <cell r="D416" t="str">
            <v>Rakvere</v>
          </cell>
          <cell r="E416">
            <v>0</v>
          </cell>
          <cell r="F416">
            <v>0</v>
          </cell>
          <cell r="G416">
            <v>40</v>
          </cell>
          <cell r="H416">
            <v>0</v>
          </cell>
          <cell r="I416">
            <v>11</v>
          </cell>
          <cell r="J416">
            <v>2010</v>
          </cell>
          <cell r="K416">
            <v>0</v>
          </cell>
          <cell r="L416">
            <v>0</v>
          </cell>
          <cell r="M416">
            <v>2010</v>
          </cell>
          <cell r="N416">
            <v>0</v>
          </cell>
          <cell r="O416">
            <v>2050</v>
          </cell>
          <cell r="P416">
            <v>1.016</v>
          </cell>
          <cell r="Q416" t="b">
            <v>0</v>
          </cell>
          <cell r="S416" t="str">
            <v>402010</v>
          </cell>
          <cell r="T416" t="str">
            <v>402010FALSE</v>
          </cell>
          <cell r="U416">
            <v>2050</v>
          </cell>
        </row>
        <row r="417">
          <cell r="A417" t="str">
            <v>C-2.8 kanalivõrk uus - Vallimäe, Tammiku, Taaravainu</v>
          </cell>
          <cell r="B417">
            <v>0</v>
          </cell>
          <cell r="C417">
            <v>0.57465123235748927</v>
          </cell>
          <cell r="D417" t="str">
            <v>Rakvere</v>
          </cell>
          <cell r="E417">
            <v>0</v>
          </cell>
          <cell r="F417">
            <v>0</v>
          </cell>
          <cell r="G417">
            <v>40</v>
          </cell>
          <cell r="H417">
            <v>0</v>
          </cell>
          <cell r="I417">
            <v>11</v>
          </cell>
          <cell r="J417">
            <v>2010</v>
          </cell>
          <cell r="K417">
            <v>0</v>
          </cell>
          <cell r="L417">
            <v>0</v>
          </cell>
          <cell r="M417">
            <v>2010</v>
          </cell>
          <cell r="N417">
            <v>0</v>
          </cell>
          <cell r="O417">
            <v>2050</v>
          </cell>
          <cell r="P417">
            <v>1.016</v>
          </cell>
          <cell r="Q417" t="b">
            <v>0</v>
          </cell>
          <cell r="S417" t="str">
            <v>402010</v>
          </cell>
          <cell r="T417" t="str">
            <v>402010FALSE</v>
          </cell>
          <cell r="U417">
            <v>2050</v>
          </cell>
        </row>
        <row r="418">
          <cell r="A418" t="str">
            <v>C-2.9 kanalivõrk uus - J. Kunderi (Rahu-Laskeraja)</v>
          </cell>
          <cell r="B418">
            <v>0</v>
          </cell>
          <cell r="C418">
            <v>0.57465123235748927</v>
          </cell>
          <cell r="D418" t="str">
            <v>Rakvere</v>
          </cell>
          <cell r="E418">
            <v>0</v>
          </cell>
          <cell r="F418">
            <v>0</v>
          </cell>
          <cell r="G418">
            <v>40</v>
          </cell>
          <cell r="H418">
            <v>0</v>
          </cell>
          <cell r="I418">
            <v>11</v>
          </cell>
          <cell r="J418">
            <v>2010</v>
          </cell>
          <cell r="K418">
            <v>0</v>
          </cell>
          <cell r="L418">
            <v>0</v>
          </cell>
          <cell r="M418">
            <v>2010</v>
          </cell>
          <cell r="N418">
            <v>0</v>
          </cell>
          <cell r="O418">
            <v>2050</v>
          </cell>
          <cell r="P418">
            <v>1.016</v>
          </cell>
          <cell r="Q418" t="b">
            <v>0</v>
          </cell>
          <cell r="S418" t="str">
            <v>402010</v>
          </cell>
          <cell r="T418" t="str">
            <v>402010FALSE</v>
          </cell>
          <cell r="U418">
            <v>2050</v>
          </cell>
        </row>
        <row r="419">
          <cell r="A419" t="str">
            <v>C-2.10 kanalivõrk uus - Narva tn.</v>
          </cell>
          <cell r="B419">
            <v>0</v>
          </cell>
          <cell r="C419">
            <v>0.57465123235748927</v>
          </cell>
          <cell r="D419" t="str">
            <v>Rakvere</v>
          </cell>
          <cell r="E419">
            <v>0</v>
          </cell>
          <cell r="F419">
            <v>0</v>
          </cell>
          <cell r="G419">
            <v>40</v>
          </cell>
          <cell r="H419">
            <v>0</v>
          </cell>
          <cell r="I419">
            <v>11</v>
          </cell>
          <cell r="J419">
            <v>2010</v>
          </cell>
          <cell r="K419">
            <v>0</v>
          </cell>
          <cell r="L419">
            <v>0</v>
          </cell>
          <cell r="M419">
            <v>2010</v>
          </cell>
          <cell r="N419">
            <v>0</v>
          </cell>
          <cell r="O419">
            <v>2050</v>
          </cell>
          <cell r="P419">
            <v>1.016</v>
          </cell>
          <cell r="Q419" t="b">
            <v>0</v>
          </cell>
          <cell r="S419" t="str">
            <v>402010</v>
          </cell>
          <cell r="T419" t="str">
            <v>402010FALSE</v>
          </cell>
          <cell r="U419">
            <v>2050</v>
          </cell>
        </row>
        <row r="420">
          <cell r="A420" t="str">
            <v>C-4.1 pumpla, kanal - KPJ-Narva 2</v>
          </cell>
          <cell r="B420">
            <v>0</v>
          </cell>
          <cell r="C420">
            <v>0.57465123235748927</v>
          </cell>
          <cell r="D420" t="str">
            <v>Rakvere</v>
          </cell>
          <cell r="E420">
            <v>0</v>
          </cell>
          <cell r="F420">
            <v>0</v>
          </cell>
          <cell r="G420">
            <v>40</v>
          </cell>
          <cell r="H420">
            <v>0</v>
          </cell>
          <cell r="I420">
            <v>11</v>
          </cell>
          <cell r="J420">
            <v>2010</v>
          </cell>
          <cell r="K420">
            <v>0</v>
          </cell>
          <cell r="L420">
            <v>0</v>
          </cell>
          <cell r="M420">
            <v>2010</v>
          </cell>
          <cell r="N420">
            <v>0</v>
          </cell>
          <cell r="O420">
            <v>2050</v>
          </cell>
          <cell r="P420">
            <v>1.016</v>
          </cell>
          <cell r="Q420" t="b">
            <v>0</v>
          </cell>
          <cell r="S420" t="str">
            <v>402010</v>
          </cell>
          <cell r="T420" t="str">
            <v>402010FALSE</v>
          </cell>
          <cell r="U420">
            <v>2050</v>
          </cell>
        </row>
        <row r="421">
          <cell r="A421" t="str">
            <v>C-4.2 pumpla, kanal - KPJ-Kunderi</v>
          </cell>
          <cell r="B421">
            <v>0</v>
          </cell>
          <cell r="C421">
            <v>0.57465123235748927</v>
          </cell>
          <cell r="D421" t="str">
            <v>Rakvere</v>
          </cell>
          <cell r="E421">
            <v>0</v>
          </cell>
          <cell r="F421">
            <v>0</v>
          </cell>
          <cell r="G421">
            <v>40</v>
          </cell>
          <cell r="H421">
            <v>0</v>
          </cell>
          <cell r="I421">
            <v>11</v>
          </cell>
          <cell r="J421">
            <v>2010</v>
          </cell>
          <cell r="K421">
            <v>0</v>
          </cell>
          <cell r="L421">
            <v>0</v>
          </cell>
          <cell r="M421">
            <v>2010</v>
          </cell>
          <cell r="N421">
            <v>0</v>
          </cell>
          <cell r="O421">
            <v>2050</v>
          </cell>
          <cell r="P421">
            <v>1.016</v>
          </cell>
          <cell r="Q421" t="b">
            <v>0</v>
          </cell>
          <cell r="S421" t="str">
            <v>402010</v>
          </cell>
          <cell r="T421" t="str">
            <v>402010FALSE</v>
          </cell>
          <cell r="U421">
            <v>2050</v>
          </cell>
        </row>
        <row r="422">
          <cell r="A422" t="str">
            <v>E-1. Lahkvoolse sademevee kanalisatsiooni rajamine</v>
          </cell>
          <cell r="B422">
            <v>0</v>
          </cell>
          <cell r="C422">
            <v>0.57465123235748927</v>
          </cell>
          <cell r="D422" t="str">
            <v>Rakvere</v>
          </cell>
          <cell r="E422">
            <v>0</v>
          </cell>
          <cell r="F422">
            <v>0</v>
          </cell>
          <cell r="G422">
            <v>40</v>
          </cell>
          <cell r="H422">
            <v>0</v>
          </cell>
          <cell r="I422">
            <v>11</v>
          </cell>
          <cell r="J422">
            <v>2010</v>
          </cell>
          <cell r="K422">
            <v>0</v>
          </cell>
          <cell r="L422">
            <v>0</v>
          </cell>
          <cell r="M422">
            <v>2010</v>
          </cell>
          <cell r="N422">
            <v>0</v>
          </cell>
          <cell r="O422">
            <v>2050</v>
          </cell>
          <cell r="P422">
            <v>1.016</v>
          </cell>
          <cell r="Q422" t="b">
            <v>1</v>
          </cell>
          <cell r="S422" t="str">
            <v>402010</v>
          </cell>
          <cell r="T422" t="str">
            <v>402010TRUE</v>
          </cell>
          <cell r="U422">
            <v>2050</v>
          </cell>
        </row>
        <row r="423">
          <cell r="A423" t="str">
            <v>E-2. Sademevee puhastite rajamine</v>
          </cell>
          <cell r="B423">
            <v>0</v>
          </cell>
          <cell r="C423">
            <v>0.57465123235748927</v>
          </cell>
          <cell r="D423" t="str">
            <v>Rakvere</v>
          </cell>
          <cell r="E423">
            <v>0</v>
          </cell>
          <cell r="F423">
            <v>0</v>
          </cell>
          <cell r="G423">
            <v>40</v>
          </cell>
          <cell r="H423">
            <v>0</v>
          </cell>
          <cell r="I423">
            <v>11</v>
          </cell>
          <cell r="J423">
            <v>2010</v>
          </cell>
          <cell r="K423">
            <v>0</v>
          </cell>
          <cell r="L423">
            <v>0</v>
          </cell>
          <cell r="M423">
            <v>2010</v>
          </cell>
          <cell r="N423">
            <v>0</v>
          </cell>
          <cell r="O423">
            <v>2050</v>
          </cell>
          <cell r="P423">
            <v>1.016</v>
          </cell>
          <cell r="Q423" t="b">
            <v>1</v>
          </cell>
          <cell r="S423" t="str">
            <v>402010</v>
          </cell>
          <cell r="T423" t="str">
            <v>402010TRUE</v>
          </cell>
          <cell r="U423">
            <v>2050</v>
          </cell>
        </row>
        <row r="424">
          <cell r="A424" t="str">
            <v>RVP - D-1.1 (Eeltöötlus-esmase töötlemise hoone)</v>
          </cell>
          <cell r="B424">
            <v>0</v>
          </cell>
          <cell r="C424">
            <v>0.57465123235748927</v>
          </cell>
          <cell r="D424" t="str">
            <v>Rakvere</v>
          </cell>
          <cell r="E424">
            <v>0</v>
          </cell>
          <cell r="F424">
            <v>0</v>
          </cell>
          <cell r="G424">
            <v>40</v>
          </cell>
          <cell r="H424">
            <v>0</v>
          </cell>
          <cell r="I424">
            <v>11</v>
          </cell>
          <cell r="J424">
            <v>2010</v>
          </cell>
          <cell r="K424">
            <v>0</v>
          </cell>
          <cell r="L424">
            <v>0</v>
          </cell>
          <cell r="M424">
            <v>2010</v>
          </cell>
          <cell r="N424">
            <v>0</v>
          </cell>
          <cell r="O424">
            <v>2050</v>
          </cell>
          <cell r="P424">
            <v>1.016</v>
          </cell>
          <cell r="Q424" t="b">
            <v>0</v>
          </cell>
          <cell r="S424" t="str">
            <v>402010</v>
          </cell>
          <cell r="T424" t="str">
            <v>402010FALSE</v>
          </cell>
          <cell r="U424">
            <v>2050</v>
          </cell>
        </row>
        <row r="425">
          <cell r="A425" t="str">
            <v>RVP - D-1.2 (Eelsetiti pumbahoone)</v>
          </cell>
          <cell r="B425">
            <v>0</v>
          </cell>
          <cell r="C425">
            <v>0.57465123235748927</v>
          </cell>
          <cell r="D425" t="str">
            <v>Rakvere</v>
          </cell>
          <cell r="E425">
            <v>0</v>
          </cell>
          <cell r="F425">
            <v>0</v>
          </cell>
          <cell r="G425">
            <v>40</v>
          </cell>
          <cell r="H425">
            <v>0</v>
          </cell>
          <cell r="I425">
            <v>11</v>
          </cell>
          <cell r="J425">
            <v>2010</v>
          </cell>
          <cell r="K425">
            <v>0</v>
          </cell>
          <cell r="L425">
            <v>0</v>
          </cell>
          <cell r="M425">
            <v>2010</v>
          </cell>
          <cell r="N425">
            <v>0</v>
          </cell>
          <cell r="O425">
            <v>2050</v>
          </cell>
          <cell r="P425">
            <v>1.016</v>
          </cell>
          <cell r="Q425" t="b">
            <v>0</v>
          </cell>
          <cell r="S425" t="str">
            <v>402010</v>
          </cell>
          <cell r="T425" t="str">
            <v>402010FALSE</v>
          </cell>
          <cell r="U425">
            <v>2050</v>
          </cell>
        </row>
        <row r="426">
          <cell r="A426" t="str">
            <v>RVP - D-1.3 (Mudatihendajate pumbahoone)</v>
          </cell>
          <cell r="B426">
            <v>0</v>
          </cell>
          <cell r="C426">
            <v>0.57465123235748927</v>
          </cell>
          <cell r="D426" t="str">
            <v>Rakvere</v>
          </cell>
          <cell r="E426">
            <v>0</v>
          </cell>
          <cell r="F426">
            <v>0</v>
          </cell>
          <cell r="G426">
            <v>40</v>
          </cell>
          <cell r="H426">
            <v>0</v>
          </cell>
          <cell r="I426">
            <v>11</v>
          </cell>
          <cell r="J426">
            <v>2010</v>
          </cell>
          <cell r="K426">
            <v>0</v>
          </cell>
          <cell r="L426">
            <v>0</v>
          </cell>
          <cell r="M426">
            <v>2010</v>
          </cell>
          <cell r="N426">
            <v>0</v>
          </cell>
          <cell r="O426">
            <v>2050</v>
          </cell>
          <cell r="P426">
            <v>1.016</v>
          </cell>
          <cell r="Q426" t="b">
            <v>0</v>
          </cell>
          <cell r="S426" t="str">
            <v>402010</v>
          </cell>
          <cell r="T426" t="str">
            <v>402010FALSE</v>
          </cell>
          <cell r="U426">
            <v>2050</v>
          </cell>
        </row>
        <row r="427">
          <cell r="A427" t="str">
            <v>RVP - D-1.4 (Bioloogiline töötlus-puhurite hoone)</v>
          </cell>
          <cell r="B427">
            <v>0</v>
          </cell>
          <cell r="C427">
            <v>0.57465123235748927</v>
          </cell>
          <cell r="D427" t="str">
            <v>Rakvere</v>
          </cell>
          <cell r="E427">
            <v>0</v>
          </cell>
          <cell r="F427">
            <v>0</v>
          </cell>
          <cell r="G427">
            <v>40</v>
          </cell>
          <cell r="H427">
            <v>0</v>
          </cell>
          <cell r="I427">
            <v>11</v>
          </cell>
          <cell r="J427">
            <v>2010</v>
          </cell>
          <cell r="K427">
            <v>0</v>
          </cell>
          <cell r="L427">
            <v>0</v>
          </cell>
          <cell r="M427">
            <v>2010</v>
          </cell>
          <cell r="N427">
            <v>0</v>
          </cell>
          <cell r="O427">
            <v>2050</v>
          </cell>
          <cell r="P427">
            <v>1.016</v>
          </cell>
          <cell r="Q427" t="b">
            <v>0</v>
          </cell>
          <cell r="S427" t="str">
            <v>402010</v>
          </cell>
          <cell r="T427" t="str">
            <v>402010FALSE</v>
          </cell>
          <cell r="U427">
            <v>2050</v>
          </cell>
        </row>
        <row r="428">
          <cell r="A428" t="str">
            <v>RVP - D-1.5 (Seadmete maksumus)</v>
          </cell>
          <cell r="B428">
            <v>0</v>
          </cell>
          <cell r="C428">
            <v>0.57465123235748927</v>
          </cell>
          <cell r="D428" t="str">
            <v>Rakvere</v>
          </cell>
          <cell r="E428">
            <v>0</v>
          </cell>
          <cell r="F428">
            <v>0</v>
          </cell>
          <cell r="G428">
            <v>40</v>
          </cell>
          <cell r="H428">
            <v>0</v>
          </cell>
          <cell r="I428">
            <v>11</v>
          </cell>
          <cell r="J428">
            <v>2010</v>
          </cell>
          <cell r="K428">
            <v>0</v>
          </cell>
          <cell r="L428">
            <v>0</v>
          </cell>
          <cell r="M428">
            <v>2010</v>
          </cell>
          <cell r="N428">
            <v>0</v>
          </cell>
          <cell r="O428">
            <v>2050</v>
          </cell>
          <cell r="P428">
            <v>1.016</v>
          </cell>
          <cell r="Q428" t="b">
            <v>0</v>
          </cell>
          <cell r="S428" t="str">
            <v>402010</v>
          </cell>
          <cell r="T428" t="str">
            <v>402010FALSE</v>
          </cell>
          <cell r="U428">
            <v>2050</v>
          </cell>
        </row>
        <row r="429">
          <cell r="A429" t="str">
            <v>RVP - F. Rajatiste hoolduse seadmete hankimine (puhastusauto)</v>
          </cell>
          <cell r="B429">
            <v>0</v>
          </cell>
          <cell r="C429">
            <v>0.57465123235748927</v>
          </cell>
          <cell r="D429" t="str">
            <v>Rakvere</v>
          </cell>
          <cell r="E429">
            <v>0</v>
          </cell>
          <cell r="F429">
            <v>0</v>
          </cell>
          <cell r="G429">
            <v>40</v>
          </cell>
          <cell r="H429">
            <v>0</v>
          </cell>
          <cell r="I429">
            <v>11</v>
          </cell>
          <cell r="J429">
            <v>2010</v>
          </cell>
          <cell r="K429">
            <v>0</v>
          </cell>
          <cell r="L429">
            <v>0</v>
          </cell>
          <cell r="M429">
            <v>2010</v>
          </cell>
          <cell r="N429">
            <v>0</v>
          </cell>
          <cell r="O429">
            <v>2050</v>
          </cell>
          <cell r="P429">
            <v>1.016</v>
          </cell>
          <cell r="Q429" t="b">
            <v>0</v>
          </cell>
          <cell r="S429" t="str">
            <v>402010</v>
          </cell>
          <cell r="T429" t="str">
            <v>402010FALSE</v>
          </cell>
          <cell r="U429">
            <v>2050</v>
          </cell>
        </row>
        <row r="430">
          <cell r="A430" t="str">
            <v>Sõmeru B-1. Veevõrgu rekonstrueerimine</v>
          </cell>
          <cell r="B430" t="e">
            <v>#REF!</v>
          </cell>
          <cell r="C430">
            <v>0.76510349134548028</v>
          </cell>
          <cell r="D430" t="str">
            <v>Rakvere</v>
          </cell>
          <cell r="E430">
            <v>0</v>
          </cell>
          <cell r="F430">
            <v>0</v>
          </cell>
          <cell r="G430">
            <v>40</v>
          </cell>
          <cell r="H430">
            <v>0</v>
          </cell>
          <cell r="I430">
            <v>11</v>
          </cell>
          <cell r="J430">
            <v>2010</v>
          </cell>
          <cell r="K430">
            <v>0</v>
          </cell>
          <cell r="L430">
            <v>0</v>
          </cell>
          <cell r="M430">
            <v>2010</v>
          </cell>
          <cell r="N430">
            <v>0</v>
          </cell>
          <cell r="O430">
            <v>2050</v>
          </cell>
          <cell r="P430">
            <v>1.016</v>
          </cell>
          <cell r="Q430" t="b">
            <v>0</v>
          </cell>
          <cell r="S430" t="str">
            <v>402010</v>
          </cell>
          <cell r="T430" t="str">
            <v>402010FALSE</v>
          </cell>
          <cell r="U430">
            <v>2050</v>
          </cell>
        </row>
        <row r="431">
          <cell r="A431" t="str">
            <v>Sõmeru B-2. Veevõrgu rajamine</v>
          </cell>
          <cell r="B431" t="e">
            <v>#REF!</v>
          </cell>
          <cell r="C431">
            <v>0.76510349134548028</v>
          </cell>
          <cell r="D431" t="str">
            <v>Rakvere</v>
          </cell>
          <cell r="E431">
            <v>0</v>
          </cell>
          <cell r="F431">
            <v>0</v>
          </cell>
          <cell r="G431">
            <v>40</v>
          </cell>
          <cell r="H431">
            <v>0</v>
          </cell>
          <cell r="I431">
            <v>11</v>
          </cell>
          <cell r="J431">
            <v>2010</v>
          </cell>
          <cell r="K431">
            <v>0</v>
          </cell>
          <cell r="L431">
            <v>0</v>
          </cell>
          <cell r="M431">
            <v>2010</v>
          </cell>
          <cell r="N431">
            <v>0</v>
          </cell>
          <cell r="O431">
            <v>2050</v>
          </cell>
          <cell r="P431">
            <v>1.016</v>
          </cell>
          <cell r="Q431" t="b">
            <v>0</v>
          </cell>
          <cell r="S431" t="str">
            <v>402010</v>
          </cell>
          <cell r="T431" t="str">
            <v>402010FALSE</v>
          </cell>
          <cell r="U431">
            <v>2050</v>
          </cell>
        </row>
        <row r="432">
          <cell r="A432" t="str">
            <v>Sõmeru A-1. Puurkaevu pumpla PK-1 ümberehitus reservpumplaks</v>
          </cell>
          <cell r="B432" t="e">
            <v>#REF!</v>
          </cell>
          <cell r="C432">
            <v>0.76510349134548028</v>
          </cell>
          <cell r="D432" t="str">
            <v>Rakvere</v>
          </cell>
          <cell r="E432">
            <v>0</v>
          </cell>
          <cell r="F432">
            <v>0</v>
          </cell>
          <cell r="G432">
            <v>40</v>
          </cell>
          <cell r="H432">
            <v>0</v>
          </cell>
          <cell r="I432">
            <v>11</v>
          </cell>
          <cell r="J432">
            <v>2010</v>
          </cell>
          <cell r="K432">
            <v>0</v>
          </cell>
          <cell r="L432">
            <v>0</v>
          </cell>
          <cell r="M432">
            <v>2010</v>
          </cell>
          <cell r="N432">
            <v>0</v>
          </cell>
          <cell r="O432">
            <v>2050</v>
          </cell>
          <cell r="P432">
            <v>1.016</v>
          </cell>
          <cell r="Q432" t="b">
            <v>0</v>
          </cell>
          <cell r="S432" t="str">
            <v>402010</v>
          </cell>
          <cell r="T432" t="str">
            <v>402010FALSE</v>
          </cell>
          <cell r="U432">
            <v>2050</v>
          </cell>
        </row>
        <row r="433">
          <cell r="A433" t="str">
            <v>Sõmeru C-1. Kanalisatsioonitorustike rekonstrueerimine</v>
          </cell>
          <cell r="B433">
            <v>0</v>
          </cell>
          <cell r="C433">
            <v>0.76510349134548028</v>
          </cell>
          <cell r="D433" t="str">
            <v>Rakvere</v>
          </cell>
          <cell r="E433">
            <v>0</v>
          </cell>
          <cell r="F433">
            <v>0</v>
          </cell>
          <cell r="G433">
            <v>40</v>
          </cell>
          <cell r="H433">
            <v>0</v>
          </cell>
          <cell r="I433">
            <v>11</v>
          </cell>
          <cell r="J433">
            <v>2010</v>
          </cell>
          <cell r="K433">
            <v>0</v>
          </cell>
          <cell r="L433">
            <v>0</v>
          </cell>
          <cell r="M433">
            <v>2010</v>
          </cell>
          <cell r="N433">
            <v>0</v>
          </cell>
          <cell r="O433">
            <v>2050</v>
          </cell>
          <cell r="P433">
            <v>1.016</v>
          </cell>
          <cell r="Q433" t="b">
            <v>0</v>
          </cell>
          <cell r="S433" t="str">
            <v>402010</v>
          </cell>
          <cell r="T433" t="str">
            <v>402010FALSE</v>
          </cell>
          <cell r="U433">
            <v>2050</v>
          </cell>
        </row>
        <row r="434">
          <cell r="A434" t="str">
            <v>Sõmeru C-3. Reoveepumplate rekonstrueerimine</v>
          </cell>
          <cell r="B434">
            <v>0</v>
          </cell>
          <cell r="C434">
            <v>0.76510349134548028</v>
          </cell>
          <cell r="D434" t="str">
            <v>Rakvere</v>
          </cell>
          <cell r="E434">
            <v>0</v>
          </cell>
          <cell r="F434">
            <v>0</v>
          </cell>
          <cell r="G434">
            <v>40</v>
          </cell>
          <cell r="H434">
            <v>0</v>
          </cell>
          <cell r="I434">
            <v>11</v>
          </cell>
          <cell r="J434">
            <v>2010</v>
          </cell>
          <cell r="K434">
            <v>0</v>
          </cell>
          <cell r="L434">
            <v>0</v>
          </cell>
          <cell r="M434">
            <v>2010</v>
          </cell>
          <cell r="N434">
            <v>0</v>
          </cell>
          <cell r="O434">
            <v>2050</v>
          </cell>
          <cell r="P434">
            <v>1.016</v>
          </cell>
          <cell r="Q434" t="b">
            <v>0</v>
          </cell>
          <cell r="S434" t="str">
            <v>402010</v>
          </cell>
          <cell r="T434" t="str">
            <v>402010FALSE</v>
          </cell>
          <cell r="U434">
            <v>2050</v>
          </cell>
        </row>
        <row r="435">
          <cell r="A435" t="str">
            <v>Sõmeru C-2. Kanalisatsioonitorustike rajamine</v>
          </cell>
          <cell r="B435">
            <v>0</v>
          </cell>
          <cell r="C435">
            <v>0.76510349134548028</v>
          </cell>
          <cell r="D435" t="str">
            <v>Rakvere</v>
          </cell>
          <cell r="E435">
            <v>0</v>
          </cell>
          <cell r="F435">
            <v>0</v>
          </cell>
          <cell r="G435">
            <v>40</v>
          </cell>
          <cell r="H435">
            <v>0</v>
          </cell>
          <cell r="I435">
            <v>11</v>
          </cell>
          <cell r="J435">
            <v>2010</v>
          </cell>
          <cell r="K435">
            <v>0</v>
          </cell>
          <cell r="L435">
            <v>0</v>
          </cell>
          <cell r="M435">
            <v>2010</v>
          </cell>
          <cell r="N435">
            <v>0</v>
          </cell>
          <cell r="O435">
            <v>2050</v>
          </cell>
          <cell r="P435">
            <v>1.016</v>
          </cell>
          <cell r="Q435" t="b">
            <v>0</v>
          </cell>
          <cell r="S435" t="str">
            <v>402010</v>
          </cell>
          <cell r="T435" t="str">
            <v>402010FALSE</v>
          </cell>
          <cell r="U435">
            <v>2050</v>
          </cell>
        </row>
        <row r="436">
          <cell r="A436" t="str">
            <v>Sõmeru C-4. Reoveepumplate rajamine</v>
          </cell>
          <cell r="B436">
            <v>0</v>
          </cell>
          <cell r="C436">
            <v>0.76510349134548028</v>
          </cell>
          <cell r="D436" t="str">
            <v>Rakvere</v>
          </cell>
          <cell r="E436">
            <v>0</v>
          </cell>
          <cell r="F436">
            <v>0</v>
          </cell>
          <cell r="G436">
            <v>40</v>
          </cell>
          <cell r="H436">
            <v>0</v>
          </cell>
          <cell r="I436">
            <v>11</v>
          </cell>
          <cell r="J436">
            <v>2010</v>
          </cell>
          <cell r="K436">
            <v>0</v>
          </cell>
          <cell r="L436">
            <v>0</v>
          </cell>
          <cell r="M436">
            <v>2010</v>
          </cell>
          <cell r="N436">
            <v>0</v>
          </cell>
          <cell r="O436">
            <v>2050</v>
          </cell>
          <cell r="P436">
            <v>1.016</v>
          </cell>
          <cell r="Q436" t="b">
            <v>0</v>
          </cell>
          <cell r="S436" t="str">
            <v>402010</v>
          </cell>
          <cell r="T436" t="str">
            <v>402010FALSE</v>
          </cell>
          <cell r="U436">
            <v>2050</v>
          </cell>
        </row>
        <row r="437">
          <cell r="A437" t="str">
            <v>Näpi B-1. Veevõrgu rekonstrueerimine</v>
          </cell>
          <cell r="B437">
            <v>0</v>
          </cell>
          <cell r="C437">
            <v>0.76510349134548028</v>
          </cell>
          <cell r="D437" t="str">
            <v>Rakvere</v>
          </cell>
          <cell r="E437">
            <v>0</v>
          </cell>
          <cell r="F437">
            <v>0</v>
          </cell>
          <cell r="G437">
            <v>40</v>
          </cell>
          <cell r="H437">
            <v>0</v>
          </cell>
          <cell r="I437">
            <v>11</v>
          </cell>
          <cell r="J437">
            <v>2010</v>
          </cell>
          <cell r="K437">
            <v>0</v>
          </cell>
          <cell r="L437">
            <v>0</v>
          </cell>
          <cell r="M437">
            <v>2010</v>
          </cell>
          <cell r="N437">
            <v>0</v>
          </cell>
          <cell r="O437">
            <v>2050</v>
          </cell>
          <cell r="P437">
            <v>1.016</v>
          </cell>
          <cell r="Q437" t="b">
            <v>0</v>
          </cell>
          <cell r="S437" t="str">
            <v>402010</v>
          </cell>
          <cell r="T437" t="str">
            <v>402010FALSE</v>
          </cell>
          <cell r="U437">
            <v>2050</v>
          </cell>
        </row>
        <row r="438">
          <cell r="A438" t="str">
            <v>Näpi A-2. Puurkaevpumpla PK-Keskuse tamponeerimine</v>
          </cell>
          <cell r="B438">
            <v>0</v>
          </cell>
          <cell r="C438">
            <v>0.76510349134548028</v>
          </cell>
          <cell r="D438" t="str">
            <v>Rakvere</v>
          </cell>
          <cell r="E438">
            <v>0</v>
          </cell>
          <cell r="F438">
            <v>0</v>
          </cell>
          <cell r="G438">
            <v>40</v>
          </cell>
          <cell r="H438">
            <v>0</v>
          </cell>
          <cell r="I438">
            <v>11</v>
          </cell>
          <cell r="J438">
            <v>2010</v>
          </cell>
          <cell r="K438">
            <v>0</v>
          </cell>
          <cell r="L438">
            <v>0</v>
          </cell>
          <cell r="M438">
            <v>2010</v>
          </cell>
          <cell r="N438">
            <v>0</v>
          </cell>
          <cell r="O438">
            <v>2050</v>
          </cell>
          <cell r="P438">
            <v>1.016</v>
          </cell>
          <cell r="Q438" t="b">
            <v>0</v>
          </cell>
          <cell r="S438" t="str">
            <v>402010</v>
          </cell>
          <cell r="T438" t="str">
            <v>402010FALSE</v>
          </cell>
          <cell r="U438">
            <v>2050</v>
          </cell>
        </row>
        <row r="439">
          <cell r="A439" t="str">
            <v>Näpi B-2. Veevõrgu rajamine</v>
          </cell>
          <cell r="B439">
            <v>0</v>
          </cell>
          <cell r="C439">
            <v>0.76510349134548028</v>
          </cell>
          <cell r="D439" t="str">
            <v>Rakvere</v>
          </cell>
          <cell r="E439">
            <v>0</v>
          </cell>
          <cell r="F439">
            <v>0</v>
          </cell>
          <cell r="G439">
            <v>40</v>
          </cell>
          <cell r="H439">
            <v>0</v>
          </cell>
          <cell r="I439">
            <v>11</v>
          </cell>
          <cell r="J439">
            <v>2010</v>
          </cell>
          <cell r="K439">
            <v>0</v>
          </cell>
          <cell r="L439">
            <v>0</v>
          </cell>
          <cell r="M439">
            <v>2010</v>
          </cell>
          <cell r="N439">
            <v>0</v>
          </cell>
          <cell r="O439">
            <v>2050</v>
          </cell>
          <cell r="P439">
            <v>1.016</v>
          </cell>
          <cell r="Q439" t="b">
            <v>0</v>
          </cell>
          <cell r="S439" t="str">
            <v>402010</v>
          </cell>
          <cell r="T439" t="str">
            <v>402010FALSE</v>
          </cell>
          <cell r="U439">
            <v>2050</v>
          </cell>
        </row>
        <row r="440">
          <cell r="A440" t="str">
            <v>Näpi C-1. Kanalisatsioonitorustike rekonstrueerimine</v>
          </cell>
          <cell r="B440">
            <v>0</v>
          </cell>
          <cell r="C440">
            <v>0.76510349134548028</v>
          </cell>
          <cell r="D440" t="str">
            <v>Rakvere</v>
          </cell>
          <cell r="E440">
            <v>0</v>
          </cell>
          <cell r="F440">
            <v>0</v>
          </cell>
          <cell r="G440">
            <v>40</v>
          </cell>
          <cell r="H440">
            <v>0</v>
          </cell>
          <cell r="I440">
            <v>11</v>
          </cell>
          <cell r="J440">
            <v>2010</v>
          </cell>
          <cell r="K440">
            <v>0</v>
          </cell>
          <cell r="L440">
            <v>0</v>
          </cell>
          <cell r="M440">
            <v>2010</v>
          </cell>
          <cell r="N440">
            <v>0</v>
          </cell>
          <cell r="O440">
            <v>2050</v>
          </cell>
          <cell r="P440">
            <v>1.016</v>
          </cell>
          <cell r="Q440" t="b">
            <v>0</v>
          </cell>
          <cell r="S440" t="str">
            <v>402010</v>
          </cell>
          <cell r="T440" t="str">
            <v>402010FALSE</v>
          </cell>
          <cell r="U440">
            <v>2050</v>
          </cell>
        </row>
        <row r="441">
          <cell r="A441" t="str">
            <v>Näpi C-3. Reoveepumplate rekonstrueerimine</v>
          </cell>
          <cell r="B441">
            <v>0</v>
          </cell>
          <cell r="C441">
            <v>0.76510349134548028</v>
          </cell>
          <cell r="D441" t="str">
            <v>Rakvere</v>
          </cell>
          <cell r="E441">
            <v>0</v>
          </cell>
          <cell r="F441">
            <v>0</v>
          </cell>
          <cell r="G441">
            <v>40</v>
          </cell>
          <cell r="H441">
            <v>0</v>
          </cell>
          <cell r="I441">
            <v>11</v>
          </cell>
          <cell r="J441">
            <v>2010</v>
          </cell>
          <cell r="K441">
            <v>0</v>
          </cell>
          <cell r="L441">
            <v>0</v>
          </cell>
          <cell r="M441">
            <v>2010</v>
          </cell>
          <cell r="N441">
            <v>0</v>
          </cell>
          <cell r="O441">
            <v>2050</v>
          </cell>
          <cell r="P441">
            <v>1.016</v>
          </cell>
          <cell r="Q441" t="b">
            <v>0</v>
          </cell>
          <cell r="S441" t="str">
            <v>402010</v>
          </cell>
          <cell r="T441" t="str">
            <v>402010FALSE</v>
          </cell>
          <cell r="U441">
            <v>2050</v>
          </cell>
        </row>
        <row r="442">
          <cell r="A442" t="str">
            <v>Näpi C-2. Kanalisatsioonitorustike rajamine</v>
          </cell>
          <cell r="B442">
            <v>0</v>
          </cell>
          <cell r="C442">
            <v>0.76510349134548028</v>
          </cell>
          <cell r="D442" t="str">
            <v>Rakvere</v>
          </cell>
          <cell r="E442">
            <v>0</v>
          </cell>
          <cell r="F442">
            <v>0</v>
          </cell>
          <cell r="G442">
            <v>40</v>
          </cell>
          <cell r="H442">
            <v>0</v>
          </cell>
          <cell r="I442">
            <v>11</v>
          </cell>
          <cell r="J442">
            <v>2010</v>
          </cell>
          <cell r="K442">
            <v>0</v>
          </cell>
          <cell r="L442">
            <v>0</v>
          </cell>
          <cell r="M442">
            <v>2010</v>
          </cell>
          <cell r="N442">
            <v>0</v>
          </cell>
          <cell r="O442">
            <v>2050</v>
          </cell>
          <cell r="P442">
            <v>1.016</v>
          </cell>
          <cell r="Q442" t="b">
            <v>0</v>
          </cell>
          <cell r="S442" t="str">
            <v>402010</v>
          </cell>
          <cell r="T442" t="str">
            <v>402010FALSE</v>
          </cell>
          <cell r="U442">
            <v>2050</v>
          </cell>
        </row>
        <row r="443">
          <cell r="A443" t="str">
            <v>Näpi C-4. Reoveepumplate rajamine</v>
          </cell>
          <cell r="B443">
            <v>0</v>
          </cell>
          <cell r="C443">
            <v>0.76510349134548028</v>
          </cell>
          <cell r="D443" t="str">
            <v>Rakvere</v>
          </cell>
          <cell r="E443">
            <v>0</v>
          </cell>
          <cell r="F443">
            <v>0</v>
          </cell>
          <cell r="G443">
            <v>40</v>
          </cell>
          <cell r="H443">
            <v>0</v>
          </cell>
          <cell r="I443">
            <v>11</v>
          </cell>
          <cell r="J443">
            <v>2010</v>
          </cell>
          <cell r="K443">
            <v>0</v>
          </cell>
          <cell r="L443">
            <v>0</v>
          </cell>
          <cell r="M443">
            <v>2010</v>
          </cell>
          <cell r="N443">
            <v>0</v>
          </cell>
          <cell r="O443">
            <v>2050</v>
          </cell>
          <cell r="P443">
            <v>1.016</v>
          </cell>
          <cell r="Q443" t="b">
            <v>0</v>
          </cell>
          <cell r="S443" t="str">
            <v>402010</v>
          </cell>
          <cell r="T443" t="str">
            <v>402010FALSE</v>
          </cell>
          <cell r="U443">
            <v>2050</v>
          </cell>
        </row>
        <row r="444">
          <cell r="A444" t="str">
            <v>Roodevälja B-2. Veevõrgu rajamine</v>
          </cell>
          <cell r="B444">
            <v>0</v>
          </cell>
          <cell r="C444">
            <v>0.76510349134548028</v>
          </cell>
          <cell r="D444" t="str">
            <v>Rakvere</v>
          </cell>
          <cell r="E444">
            <v>0</v>
          </cell>
          <cell r="F444">
            <v>0</v>
          </cell>
          <cell r="G444">
            <v>40</v>
          </cell>
          <cell r="H444">
            <v>0</v>
          </cell>
          <cell r="I444">
            <v>11</v>
          </cell>
          <cell r="J444">
            <v>2010</v>
          </cell>
          <cell r="K444">
            <v>0</v>
          </cell>
          <cell r="L444">
            <v>0</v>
          </cell>
          <cell r="M444">
            <v>2010</v>
          </cell>
          <cell r="N444">
            <v>0</v>
          </cell>
          <cell r="O444">
            <v>2050</v>
          </cell>
          <cell r="P444">
            <v>1.016</v>
          </cell>
          <cell r="Q444" t="b">
            <v>0</v>
          </cell>
          <cell r="S444" t="str">
            <v>402010</v>
          </cell>
          <cell r="T444" t="str">
            <v>402010FALSE</v>
          </cell>
          <cell r="U444">
            <v>2050</v>
          </cell>
        </row>
        <row r="445">
          <cell r="A445" t="str">
            <v>Roodevälja C-2. Kanalisatsioonitorustike rajamine</v>
          </cell>
          <cell r="B445">
            <v>0</v>
          </cell>
          <cell r="C445">
            <v>0.76510349134548028</v>
          </cell>
          <cell r="D445" t="str">
            <v>Rakvere</v>
          </cell>
          <cell r="E445">
            <v>0</v>
          </cell>
          <cell r="F445">
            <v>0</v>
          </cell>
          <cell r="G445">
            <v>40</v>
          </cell>
          <cell r="H445">
            <v>0</v>
          </cell>
          <cell r="I445">
            <v>11</v>
          </cell>
          <cell r="J445">
            <v>2010</v>
          </cell>
          <cell r="K445">
            <v>0</v>
          </cell>
          <cell r="L445">
            <v>0</v>
          </cell>
          <cell r="M445">
            <v>2010</v>
          </cell>
          <cell r="N445">
            <v>0</v>
          </cell>
          <cell r="O445">
            <v>2050</v>
          </cell>
          <cell r="P445">
            <v>1.016</v>
          </cell>
          <cell r="Q445" t="b">
            <v>0</v>
          </cell>
          <cell r="S445" t="str">
            <v>402010</v>
          </cell>
          <cell r="T445" t="str">
            <v>402010FALSE</v>
          </cell>
          <cell r="U445">
            <v>2050</v>
          </cell>
        </row>
        <row r="446">
          <cell r="A446" t="str">
            <v>Roodevälja C-4. Reoveepumplate rajamine</v>
          </cell>
          <cell r="B446">
            <v>0</v>
          </cell>
          <cell r="C446">
            <v>0.76510349134548028</v>
          </cell>
          <cell r="D446" t="str">
            <v>Rakvere</v>
          </cell>
          <cell r="E446">
            <v>0</v>
          </cell>
          <cell r="F446">
            <v>0</v>
          </cell>
          <cell r="G446">
            <v>40</v>
          </cell>
          <cell r="H446">
            <v>0</v>
          </cell>
          <cell r="I446">
            <v>11</v>
          </cell>
          <cell r="J446">
            <v>2010</v>
          </cell>
          <cell r="K446">
            <v>0</v>
          </cell>
          <cell r="L446">
            <v>0</v>
          </cell>
          <cell r="M446">
            <v>2010</v>
          </cell>
          <cell r="N446">
            <v>0</v>
          </cell>
          <cell r="O446">
            <v>2050</v>
          </cell>
          <cell r="P446">
            <v>1.016</v>
          </cell>
          <cell r="Q446" t="b">
            <v>0</v>
          </cell>
          <cell r="S446" t="str">
            <v>402010</v>
          </cell>
          <cell r="T446" t="str">
            <v>402010FALSE</v>
          </cell>
          <cell r="U446">
            <v>2050</v>
          </cell>
        </row>
        <row r="447">
          <cell r="A447" t="str">
            <v>B-1.1 veevõrgu rek - Kondivalu, Lepiku</v>
          </cell>
          <cell r="B447">
            <v>657500</v>
          </cell>
          <cell r="C447">
            <v>0.57465123235748927</v>
          </cell>
          <cell r="D447" t="str">
            <v>Rakvere</v>
          </cell>
          <cell r="E447">
            <v>0</v>
          </cell>
          <cell r="F447">
            <v>0</v>
          </cell>
          <cell r="G447">
            <v>15</v>
          </cell>
          <cell r="H447">
            <v>0</v>
          </cell>
          <cell r="I447">
            <v>1</v>
          </cell>
          <cell r="J447">
            <v>2025</v>
          </cell>
          <cell r="K447">
            <v>0</v>
          </cell>
          <cell r="L447">
            <v>0</v>
          </cell>
          <cell r="M447">
            <v>2010</v>
          </cell>
          <cell r="N447">
            <v>0</v>
          </cell>
          <cell r="O447">
            <v>2040</v>
          </cell>
          <cell r="P447">
            <v>1.4974543793187562</v>
          </cell>
          <cell r="Q447" t="b">
            <v>0</v>
          </cell>
          <cell r="S447" t="str">
            <v>152010</v>
          </cell>
          <cell r="T447" t="str">
            <v>152010FALSE</v>
          </cell>
          <cell r="U447">
            <v>2025</v>
          </cell>
        </row>
        <row r="448">
          <cell r="A448" t="str">
            <v>B-1.2 veevõrgu rek - Õpetajate Heinamaa, Seminari</v>
          </cell>
          <cell r="B448">
            <v>596250</v>
          </cell>
          <cell r="C448">
            <v>0.57465123235748927</v>
          </cell>
          <cell r="D448" t="str">
            <v>Rakvere</v>
          </cell>
          <cell r="E448">
            <v>0</v>
          </cell>
          <cell r="F448">
            <v>0</v>
          </cell>
          <cell r="G448">
            <v>15</v>
          </cell>
          <cell r="H448">
            <v>0</v>
          </cell>
          <cell r="I448">
            <v>1</v>
          </cell>
          <cell r="J448">
            <v>2025</v>
          </cell>
          <cell r="K448">
            <v>0</v>
          </cell>
          <cell r="L448">
            <v>0</v>
          </cell>
          <cell r="M448">
            <v>2010</v>
          </cell>
          <cell r="N448">
            <v>0</v>
          </cell>
          <cell r="O448">
            <v>2040</v>
          </cell>
          <cell r="P448">
            <v>1.4974543793187562</v>
          </cell>
          <cell r="Q448" t="b">
            <v>0</v>
          </cell>
          <cell r="S448" t="str">
            <v>152010</v>
          </cell>
          <cell r="T448" t="str">
            <v>152010FALSE</v>
          </cell>
          <cell r="U448">
            <v>2025</v>
          </cell>
        </row>
        <row r="449">
          <cell r="A449" t="str">
            <v>B-1.3 veevõrgu rek - Kurikaküla, Paemurru</v>
          </cell>
          <cell r="B449">
            <v>0</v>
          </cell>
          <cell r="C449">
            <v>0.57465123235748927</v>
          </cell>
          <cell r="D449" t="str">
            <v>Rakvere</v>
          </cell>
          <cell r="E449">
            <v>0</v>
          </cell>
          <cell r="F449">
            <v>0</v>
          </cell>
          <cell r="G449">
            <v>15</v>
          </cell>
          <cell r="H449">
            <v>0</v>
          </cell>
          <cell r="I449">
            <v>1</v>
          </cell>
          <cell r="J449">
            <v>2025</v>
          </cell>
          <cell r="K449">
            <v>0</v>
          </cell>
          <cell r="L449">
            <v>0</v>
          </cell>
          <cell r="M449">
            <v>2010</v>
          </cell>
          <cell r="N449">
            <v>0</v>
          </cell>
          <cell r="O449">
            <v>2040</v>
          </cell>
          <cell r="P449">
            <v>1.4974543793187562</v>
          </cell>
          <cell r="Q449" t="b">
            <v>0</v>
          </cell>
          <cell r="S449" t="str">
            <v>152010</v>
          </cell>
          <cell r="T449" t="str">
            <v>152010FALSE</v>
          </cell>
          <cell r="U449">
            <v>2025</v>
          </cell>
        </row>
        <row r="450">
          <cell r="A450" t="str">
            <v>B-1.4 veevõrgu rek - Vanalinn, Südalinn, Kukeküla</v>
          </cell>
          <cell r="B450">
            <v>0</v>
          </cell>
          <cell r="C450">
            <v>0.57465123235748927</v>
          </cell>
          <cell r="D450" t="str">
            <v>Rakvere</v>
          </cell>
          <cell r="E450">
            <v>0</v>
          </cell>
          <cell r="F450">
            <v>0</v>
          </cell>
          <cell r="G450">
            <v>15</v>
          </cell>
          <cell r="H450">
            <v>0</v>
          </cell>
          <cell r="I450">
            <v>1</v>
          </cell>
          <cell r="J450">
            <v>2025</v>
          </cell>
          <cell r="K450">
            <v>0</v>
          </cell>
          <cell r="L450">
            <v>0</v>
          </cell>
          <cell r="M450">
            <v>2010</v>
          </cell>
          <cell r="N450">
            <v>0</v>
          </cell>
          <cell r="O450">
            <v>2040</v>
          </cell>
          <cell r="P450">
            <v>1.4974543793187562</v>
          </cell>
          <cell r="Q450" t="b">
            <v>0</v>
          </cell>
          <cell r="S450" t="str">
            <v>152010</v>
          </cell>
          <cell r="T450" t="str">
            <v>152010FALSE</v>
          </cell>
          <cell r="U450">
            <v>2025</v>
          </cell>
        </row>
        <row r="451">
          <cell r="A451" t="str">
            <v>B-1.5 veevõrgu rek - Mõisavälja, Lilleküla</v>
          </cell>
          <cell r="B451">
            <v>402500</v>
          </cell>
          <cell r="C451">
            <v>0.57465123235748927</v>
          </cell>
          <cell r="D451" t="str">
            <v>Rakvere</v>
          </cell>
          <cell r="E451">
            <v>0</v>
          </cell>
          <cell r="F451">
            <v>0</v>
          </cell>
          <cell r="G451">
            <v>15</v>
          </cell>
          <cell r="H451">
            <v>0</v>
          </cell>
          <cell r="I451">
            <v>1</v>
          </cell>
          <cell r="J451">
            <v>2025</v>
          </cell>
          <cell r="K451">
            <v>0</v>
          </cell>
          <cell r="L451">
            <v>0</v>
          </cell>
          <cell r="M451">
            <v>2010</v>
          </cell>
          <cell r="N451">
            <v>0</v>
          </cell>
          <cell r="O451">
            <v>2040</v>
          </cell>
          <cell r="P451">
            <v>1.4974543793187562</v>
          </cell>
          <cell r="Q451" t="b">
            <v>0</v>
          </cell>
          <cell r="S451" t="str">
            <v>152010</v>
          </cell>
          <cell r="T451" t="str">
            <v>152010FALSE</v>
          </cell>
          <cell r="U451">
            <v>2025</v>
          </cell>
        </row>
        <row r="452">
          <cell r="A452" t="str">
            <v>B-2.1 veevõrk uus - Kondivalu, Lepiku</v>
          </cell>
          <cell r="B452">
            <v>0</v>
          </cell>
          <cell r="C452">
            <v>0.57465123235748927</v>
          </cell>
          <cell r="D452" t="str">
            <v>Rakvere</v>
          </cell>
          <cell r="E452">
            <v>0</v>
          </cell>
          <cell r="F452">
            <v>0</v>
          </cell>
          <cell r="G452">
            <v>15</v>
          </cell>
          <cell r="H452">
            <v>0</v>
          </cell>
          <cell r="I452">
            <v>1</v>
          </cell>
          <cell r="J452">
            <v>2025</v>
          </cell>
          <cell r="K452">
            <v>0</v>
          </cell>
          <cell r="L452">
            <v>0</v>
          </cell>
          <cell r="M452">
            <v>2010</v>
          </cell>
          <cell r="N452">
            <v>0</v>
          </cell>
          <cell r="O452">
            <v>2040</v>
          </cell>
          <cell r="P452">
            <v>1.4974543793187562</v>
          </cell>
          <cell r="Q452" t="b">
            <v>0</v>
          </cell>
          <cell r="S452" t="str">
            <v>152010</v>
          </cell>
          <cell r="T452" t="str">
            <v>152010FALSE</v>
          </cell>
          <cell r="U452">
            <v>2025</v>
          </cell>
        </row>
        <row r="453">
          <cell r="A453" t="str">
            <v>B-2.2 veevõrk uus - Õpetajate heinamaa, Seminari</v>
          </cell>
          <cell r="B453">
            <v>0</v>
          </cell>
          <cell r="C453">
            <v>0.57465123235748927</v>
          </cell>
          <cell r="D453" t="str">
            <v>Rakvere</v>
          </cell>
          <cell r="E453">
            <v>0</v>
          </cell>
          <cell r="F453">
            <v>0</v>
          </cell>
          <cell r="G453">
            <v>15</v>
          </cell>
          <cell r="H453">
            <v>0</v>
          </cell>
          <cell r="I453">
            <v>1</v>
          </cell>
          <cell r="J453">
            <v>2025</v>
          </cell>
          <cell r="K453">
            <v>0</v>
          </cell>
          <cell r="L453">
            <v>0</v>
          </cell>
          <cell r="M453">
            <v>2010</v>
          </cell>
          <cell r="N453">
            <v>0</v>
          </cell>
          <cell r="O453">
            <v>2040</v>
          </cell>
          <cell r="P453">
            <v>1.4974543793187562</v>
          </cell>
          <cell r="Q453" t="b">
            <v>0</v>
          </cell>
          <cell r="S453" t="str">
            <v>152010</v>
          </cell>
          <cell r="T453" t="str">
            <v>152010FALSE</v>
          </cell>
          <cell r="U453">
            <v>2025</v>
          </cell>
        </row>
        <row r="454">
          <cell r="A454" t="str">
            <v>B-2.3 veevõrk uus - Kurikaküla, Paemurru</v>
          </cell>
          <cell r="B454">
            <v>1272358</v>
          </cell>
          <cell r="C454">
            <v>0.57465123235748927</v>
          </cell>
          <cell r="D454" t="str">
            <v>Rakvere</v>
          </cell>
          <cell r="E454">
            <v>0</v>
          </cell>
          <cell r="F454">
            <v>0</v>
          </cell>
          <cell r="G454">
            <v>15</v>
          </cell>
          <cell r="H454">
            <v>0</v>
          </cell>
          <cell r="I454">
            <v>1</v>
          </cell>
          <cell r="J454">
            <v>2025</v>
          </cell>
          <cell r="K454">
            <v>0</v>
          </cell>
          <cell r="L454">
            <v>0</v>
          </cell>
          <cell r="M454">
            <v>2010</v>
          </cell>
          <cell r="N454">
            <v>0</v>
          </cell>
          <cell r="O454">
            <v>2040</v>
          </cell>
          <cell r="P454">
            <v>1.4974543793187562</v>
          </cell>
          <cell r="Q454" t="b">
            <v>0</v>
          </cell>
          <cell r="S454" t="str">
            <v>152010</v>
          </cell>
          <cell r="T454" t="str">
            <v>152010FALSE</v>
          </cell>
          <cell r="U454">
            <v>2025</v>
          </cell>
        </row>
        <row r="455">
          <cell r="A455" t="str">
            <v>B-2.4 veevõrk uus - Linnuriik</v>
          </cell>
          <cell r="B455">
            <v>465000</v>
          </cell>
          <cell r="C455">
            <v>0.57465123235748927</v>
          </cell>
          <cell r="D455" t="str">
            <v>Rakvere</v>
          </cell>
          <cell r="E455">
            <v>0</v>
          </cell>
          <cell r="F455">
            <v>0</v>
          </cell>
          <cell r="G455">
            <v>15</v>
          </cell>
          <cell r="H455">
            <v>0</v>
          </cell>
          <cell r="I455">
            <v>1</v>
          </cell>
          <cell r="J455">
            <v>2025</v>
          </cell>
          <cell r="K455">
            <v>0</v>
          </cell>
          <cell r="L455">
            <v>0</v>
          </cell>
          <cell r="M455">
            <v>2010</v>
          </cell>
          <cell r="N455">
            <v>0</v>
          </cell>
          <cell r="O455">
            <v>2040</v>
          </cell>
          <cell r="P455">
            <v>1.4974543793187562</v>
          </cell>
          <cell r="Q455" t="b">
            <v>0</v>
          </cell>
          <cell r="S455" t="str">
            <v>152010</v>
          </cell>
          <cell r="T455" t="str">
            <v>152010FALSE</v>
          </cell>
          <cell r="U455">
            <v>2025</v>
          </cell>
        </row>
        <row r="456">
          <cell r="A456" t="str">
            <v>B-2.5 veevõrk uus - Vanalinn, Südalinn</v>
          </cell>
          <cell r="B456">
            <v>0</v>
          </cell>
          <cell r="C456">
            <v>0.57465123235748927</v>
          </cell>
          <cell r="D456" t="str">
            <v>Rakvere</v>
          </cell>
          <cell r="E456">
            <v>0</v>
          </cell>
          <cell r="F456">
            <v>0</v>
          </cell>
          <cell r="G456">
            <v>15</v>
          </cell>
          <cell r="H456">
            <v>0</v>
          </cell>
          <cell r="I456">
            <v>1</v>
          </cell>
          <cell r="J456">
            <v>2025</v>
          </cell>
          <cell r="K456">
            <v>0</v>
          </cell>
          <cell r="L456">
            <v>0</v>
          </cell>
          <cell r="M456">
            <v>2010</v>
          </cell>
          <cell r="N456">
            <v>0</v>
          </cell>
          <cell r="O456">
            <v>2040</v>
          </cell>
          <cell r="P456">
            <v>1.4974543793187562</v>
          </cell>
          <cell r="Q456" t="b">
            <v>0</v>
          </cell>
          <cell r="S456" t="str">
            <v>152010</v>
          </cell>
          <cell r="T456" t="str">
            <v>152010FALSE</v>
          </cell>
          <cell r="U456">
            <v>2025</v>
          </cell>
        </row>
        <row r="457">
          <cell r="A457" t="str">
            <v>B-2.6 veevõrk uus - Mõisavälja, Lilleküla</v>
          </cell>
          <cell r="B457">
            <v>520000</v>
          </cell>
          <cell r="C457">
            <v>0.57465123235748927</v>
          </cell>
          <cell r="D457" t="str">
            <v>Rakvere</v>
          </cell>
          <cell r="E457">
            <v>0</v>
          </cell>
          <cell r="F457">
            <v>0</v>
          </cell>
          <cell r="G457">
            <v>15</v>
          </cell>
          <cell r="H457">
            <v>0</v>
          </cell>
          <cell r="I457">
            <v>1</v>
          </cell>
          <cell r="J457">
            <v>2025</v>
          </cell>
          <cell r="K457">
            <v>0</v>
          </cell>
          <cell r="L457">
            <v>0</v>
          </cell>
          <cell r="M457">
            <v>2010</v>
          </cell>
          <cell r="N457">
            <v>0</v>
          </cell>
          <cell r="O457">
            <v>2040</v>
          </cell>
          <cell r="P457">
            <v>1.4974543793187562</v>
          </cell>
          <cell r="Q457" t="b">
            <v>0</v>
          </cell>
          <cell r="S457" t="str">
            <v>152010</v>
          </cell>
          <cell r="T457" t="str">
            <v>152010FALSE</v>
          </cell>
          <cell r="U457">
            <v>2025</v>
          </cell>
        </row>
        <row r="458">
          <cell r="A458" t="str">
            <v>B-2.7 veevõrk uus - Lennuvälja, Roodevälja</v>
          </cell>
          <cell r="B458">
            <v>0</v>
          </cell>
          <cell r="C458">
            <v>0.57465123235748927</v>
          </cell>
          <cell r="D458" t="str">
            <v>Rakvere</v>
          </cell>
          <cell r="E458">
            <v>0</v>
          </cell>
          <cell r="F458">
            <v>0</v>
          </cell>
          <cell r="G458">
            <v>15</v>
          </cell>
          <cell r="H458">
            <v>0</v>
          </cell>
          <cell r="I458">
            <v>1</v>
          </cell>
          <cell r="J458">
            <v>2025</v>
          </cell>
          <cell r="K458">
            <v>0</v>
          </cell>
          <cell r="L458">
            <v>0</v>
          </cell>
          <cell r="M458">
            <v>2010</v>
          </cell>
          <cell r="N458">
            <v>0</v>
          </cell>
          <cell r="O458">
            <v>2040</v>
          </cell>
          <cell r="P458">
            <v>1.4974543793187562</v>
          </cell>
          <cell r="Q458" t="b">
            <v>0</v>
          </cell>
          <cell r="S458" t="str">
            <v>152010</v>
          </cell>
          <cell r="T458" t="str">
            <v>152010FALSE</v>
          </cell>
          <cell r="U458">
            <v>2025</v>
          </cell>
        </row>
        <row r="459">
          <cell r="A459" t="str">
            <v>B-2.8 veevõrk uus - Vallimäe, Tammiku, Taaravainu</v>
          </cell>
          <cell r="B459">
            <v>0</v>
          </cell>
          <cell r="C459">
            <v>0.57465123235748927</v>
          </cell>
          <cell r="D459" t="str">
            <v>Rakvere</v>
          </cell>
          <cell r="E459">
            <v>0</v>
          </cell>
          <cell r="F459">
            <v>0</v>
          </cell>
          <cell r="G459">
            <v>15</v>
          </cell>
          <cell r="H459">
            <v>0</v>
          </cell>
          <cell r="I459">
            <v>1</v>
          </cell>
          <cell r="J459">
            <v>2025</v>
          </cell>
          <cell r="K459">
            <v>0</v>
          </cell>
          <cell r="L459">
            <v>0</v>
          </cell>
          <cell r="M459">
            <v>2010</v>
          </cell>
          <cell r="N459">
            <v>0</v>
          </cell>
          <cell r="O459">
            <v>2040</v>
          </cell>
          <cell r="P459">
            <v>1.4974543793187562</v>
          </cell>
          <cell r="Q459" t="b">
            <v>0</v>
          </cell>
          <cell r="S459" t="str">
            <v>152010</v>
          </cell>
          <cell r="T459" t="str">
            <v>152010FALSE</v>
          </cell>
          <cell r="U459">
            <v>2025</v>
          </cell>
        </row>
        <row r="460">
          <cell r="A460" t="str">
            <v>C-1.1 kanalivõrgu rek - Kondivalu, Lepiku</v>
          </cell>
          <cell r="B460">
            <v>835250</v>
          </cell>
          <cell r="C460">
            <v>0.57465123235748927</v>
          </cell>
          <cell r="D460" t="str">
            <v>Rakvere</v>
          </cell>
          <cell r="E460">
            <v>0</v>
          </cell>
          <cell r="F460">
            <v>0</v>
          </cell>
          <cell r="G460">
            <v>15</v>
          </cell>
          <cell r="H460">
            <v>0</v>
          </cell>
          <cell r="I460">
            <v>1</v>
          </cell>
          <cell r="J460">
            <v>2025</v>
          </cell>
          <cell r="K460">
            <v>0</v>
          </cell>
          <cell r="L460">
            <v>0</v>
          </cell>
          <cell r="M460">
            <v>2010</v>
          </cell>
          <cell r="N460">
            <v>0</v>
          </cell>
          <cell r="O460">
            <v>2040</v>
          </cell>
          <cell r="P460">
            <v>1.4974543793187562</v>
          </cell>
          <cell r="Q460" t="b">
            <v>0</v>
          </cell>
          <cell r="S460" t="str">
            <v>152010</v>
          </cell>
          <cell r="T460" t="str">
            <v>152010FALSE</v>
          </cell>
          <cell r="U460">
            <v>2025</v>
          </cell>
        </row>
        <row r="461">
          <cell r="A461" t="str">
            <v>C-1.2 kanalivõrgu rek - Õpetajate Heinamaa, Seminari</v>
          </cell>
          <cell r="B461">
            <v>0</v>
          </cell>
          <cell r="C461">
            <v>0.57465123235748927</v>
          </cell>
          <cell r="D461" t="str">
            <v>Rakvere</v>
          </cell>
          <cell r="E461">
            <v>0</v>
          </cell>
          <cell r="F461">
            <v>0</v>
          </cell>
          <cell r="G461">
            <v>15</v>
          </cell>
          <cell r="H461">
            <v>0</v>
          </cell>
          <cell r="I461">
            <v>1</v>
          </cell>
          <cell r="J461">
            <v>2025</v>
          </cell>
          <cell r="K461">
            <v>0</v>
          </cell>
          <cell r="L461">
            <v>0</v>
          </cell>
          <cell r="M461">
            <v>2010</v>
          </cell>
          <cell r="N461">
            <v>0</v>
          </cell>
          <cell r="O461">
            <v>2040</v>
          </cell>
          <cell r="P461">
            <v>1.4974543793187562</v>
          </cell>
          <cell r="Q461" t="b">
            <v>0</v>
          </cell>
          <cell r="S461" t="str">
            <v>152010</v>
          </cell>
          <cell r="T461" t="str">
            <v>152010FALSE</v>
          </cell>
          <cell r="U461">
            <v>2025</v>
          </cell>
        </row>
        <row r="462">
          <cell r="A462" t="str">
            <v>C-1.3 kanalivõrgu rek - Kurikaküla, Paemurru</v>
          </cell>
          <cell r="B462">
            <v>0</v>
          </cell>
          <cell r="C462">
            <v>0.57465123235748927</v>
          </cell>
          <cell r="D462" t="str">
            <v>Rakvere</v>
          </cell>
          <cell r="E462">
            <v>0</v>
          </cell>
          <cell r="F462">
            <v>0</v>
          </cell>
          <cell r="G462">
            <v>15</v>
          </cell>
          <cell r="H462">
            <v>0</v>
          </cell>
          <cell r="I462">
            <v>1</v>
          </cell>
          <cell r="J462">
            <v>2025</v>
          </cell>
          <cell r="K462">
            <v>0</v>
          </cell>
          <cell r="L462">
            <v>0</v>
          </cell>
          <cell r="M462">
            <v>2010</v>
          </cell>
          <cell r="N462">
            <v>0</v>
          </cell>
          <cell r="O462">
            <v>2040</v>
          </cell>
          <cell r="P462">
            <v>1.4974543793187562</v>
          </cell>
          <cell r="Q462" t="b">
            <v>0</v>
          </cell>
          <cell r="S462" t="str">
            <v>152010</v>
          </cell>
          <cell r="T462" t="str">
            <v>152010FALSE</v>
          </cell>
          <cell r="U462">
            <v>2025</v>
          </cell>
        </row>
        <row r="463">
          <cell r="A463" t="str">
            <v>C-1.4 kanalivõrgu rek - Vanalinn, Südalinn, Kukeküla</v>
          </cell>
          <cell r="B463">
            <v>0</v>
          </cell>
          <cell r="C463">
            <v>0.57465123235748927</v>
          </cell>
          <cell r="D463" t="str">
            <v>Rakvere</v>
          </cell>
          <cell r="E463">
            <v>0</v>
          </cell>
          <cell r="F463">
            <v>0</v>
          </cell>
          <cell r="G463">
            <v>15</v>
          </cell>
          <cell r="H463">
            <v>0</v>
          </cell>
          <cell r="I463">
            <v>1</v>
          </cell>
          <cell r="J463">
            <v>2025</v>
          </cell>
          <cell r="K463">
            <v>0</v>
          </cell>
          <cell r="L463">
            <v>0</v>
          </cell>
          <cell r="M463">
            <v>2010</v>
          </cell>
          <cell r="N463">
            <v>0</v>
          </cell>
          <cell r="O463">
            <v>2040</v>
          </cell>
          <cell r="P463">
            <v>1.4974543793187562</v>
          </cell>
          <cell r="Q463" t="b">
            <v>0</v>
          </cell>
          <cell r="S463" t="str">
            <v>152010</v>
          </cell>
          <cell r="T463" t="str">
            <v>152010FALSE</v>
          </cell>
          <cell r="U463">
            <v>2025</v>
          </cell>
        </row>
        <row r="464">
          <cell r="A464" t="str">
            <v>C-1.5 kanalivõrgu rek - Mõisavälja, Lilleküla</v>
          </cell>
          <cell r="B464">
            <v>0</v>
          </cell>
          <cell r="C464">
            <v>0.57465123235748927</v>
          </cell>
          <cell r="D464" t="str">
            <v>Rakvere</v>
          </cell>
          <cell r="E464">
            <v>0</v>
          </cell>
          <cell r="F464">
            <v>0</v>
          </cell>
          <cell r="G464">
            <v>15</v>
          </cell>
          <cell r="H464">
            <v>0</v>
          </cell>
          <cell r="I464">
            <v>1</v>
          </cell>
          <cell r="J464">
            <v>2025</v>
          </cell>
          <cell r="K464">
            <v>0</v>
          </cell>
          <cell r="L464">
            <v>0</v>
          </cell>
          <cell r="M464">
            <v>2010</v>
          </cell>
          <cell r="N464">
            <v>0</v>
          </cell>
          <cell r="O464">
            <v>2040</v>
          </cell>
          <cell r="P464">
            <v>1.4974543793187562</v>
          </cell>
          <cell r="Q464" t="b">
            <v>0</v>
          </cell>
          <cell r="S464" t="str">
            <v>152010</v>
          </cell>
          <cell r="T464" t="str">
            <v>152010FALSE</v>
          </cell>
          <cell r="U464">
            <v>2025</v>
          </cell>
        </row>
        <row r="465">
          <cell r="A465" t="str">
            <v>C-1.6 kanalivõrgu rek - Lennuvälja, Roodevälja</v>
          </cell>
          <cell r="B465">
            <v>0</v>
          </cell>
          <cell r="C465">
            <v>0.57465123235748927</v>
          </cell>
          <cell r="D465" t="str">
            <v>Rakvere</v>
          </cell>
          <cell r="E465">
            <v>0</v>
          </cell>
          <cell r="F465">
            <v>0</v>
          </cell>
          <cell r="G465">
            <v>15</v>
          </cell>
          <cell r="H465">
            <v>0</v>
          </cell>
          <cell r="I465">
            <v>1</v>
          </cell>
          <cell r="J465">
            <v>2025</v>
          </cell>
          <cell r="K465">
            <v>0</v>
          </cell>
          <cell r="L465">
            <v>0</v>
          </cell>
          <cell r="M465">
            <v>2010</v>
          </cell>
          <cell r="N465">
            <v>0</v>
          </cell>
          <cell r="O465">
            <v>2040</v>
          </cell>
          <cell r="P465">
            <v>1.4974543793187562</v>
          </cell>
          <cell r="Q465" t="b">
            <v>0</v>
          </cell>
          <cell r="S465" t="str">
            <v>152010</v>
          </cell>
          <cell r="T465" t="str">
            <v>152010FALSE</v>
          </cell>
          <cell r="U465">
            <v>2025</v>
          </cell>
        </row>
        <row r="466">
          <cell r="A466" t="str">
            <v>C-1.7 kanalivõrgu rek - Vabaduse tn.</v>
          </cell>
          <cell r="B466">
            <v>0</v>
          </cell>
          <cell r="C466">
            <v>0.57465123235748927</v>
          </cell>
          <cell r="D466" t="str">
            <v>Rakvere</v>
          </cell>
          <cell r="E466">
            <v>0</v>
          </cell>
          <cell r="F466">
            <v>0</v>
          </cell>
          <cell r="G466">
            <v>15</v>
          </cell>
          <cell r="H466">
            <v>0</v>
          </cell>
          <cell r="I466">
            <v>1</v>
          </cell>
          <cell r="J466">
            <v>2025</v>
          </cell>
          <cell r="K466">
            <v>0</v>
          </cell>
          <cell r="L466">
            <v>0</v>
          </cell>
          <cell r="M466">
            <v>2010</v>
          </cell>
          <cell r="N466">
            <v>0</v>
          </cell>
          <cell r="O466">
            <v>2040</v>
          </cell>
          <cell r="P466">
            <v>1.4974543793187562</v>
          </cell>
          <cell r="Q466" t="b">
            <v>0</v>
          </cell>
          <cell r="S466" t="str">
            <v>152010</v>
          </cell>
          <cell r="T466" t="str">
            <v>152010FALSE</v>
          </cell>
          <cell r="U466">
            <v>2025</v>
          </cell>
        </row>
        <row r="467">
          <cell r="A467" t="str">
            <v>C-2.1 kanalivõrk uus - Kondivalu, Lepiku</v>
          </cell>
          <cell r="B467">
            <v>0</v>
          </cell>
          <cell r="C467">
            <v>0.57465123235748927</v>
          </cell>
          <cell r="D467" t="str">
            <v>Rakvere</v>
          </cell>
          <cell r="E467">
            <v>0</v>
          </cell>
          <cell r="F467">
            <v>0</v>
          </cell>
          <cell r="G467">
            <v>15</v>
          </cell>
          <cell r="H467">
            <v>0</v>
          </cell>
          <cell r="I467">
            <v>1</v>
          </cell>
          <cell r="J467">
            <v>2025</v>
          </cell>
          <cell r="K467">
            <v>0</v>
          </cell>
          <cell r="L467">
            <v>0</v>
          </cell>
          <cell r="M467">
            <v>2010</v>
          </cell>
          <cell r="N467">
            <v>0</v>
          </cell>
          <cell r="O467">
            <v>2040</v>
          </cell>
          <cell r="P467">
            <v>1.4974543793187562</v>
          </cell>
          <cell r="Q467" t="b">
            <v>0</v>
          </cell>
          <cell r="S467" t="str">
            <v>152010</v>
          </cell>
          <cell r="T467" t="str">
            <v>152010FALSE</v>
          </cell>
          <cell r="U467">
            <v>2025</v>
          </cell>
        </row>
        <row r="468">
          <cell r="A468" t="str">
            <v>C-2.2 kanalivõrk uus - Õpetajate Heinamaa, Seminari</v>
          </cell>
          <cell r="B468">
            <v>0</v>
          </cell>
          <cell r="C468">
            <v>0.57465123235748927</v>
          </cell>
          <cell r="D468" t="str">
            <v>Rakvere</v>
          </cell>
          <cell r="E468">
            <v>0</v>
          </cell>
          <cell r="F468">
            <v>0</v>
          </cell>
          <cell r="G468">
            <v>15</v>
          </cell>
          <cell r="H468">
            <v>0</v>
          </cell>
          <cell r="I468">
            <v>1</v>
          </cell>
          <cell r="J468">
            <v>2025</v>
          </cell>
          <cell r="K468">
            <v>0</v>
          </cell>
          <cell r="L468">
            <v>0</v>
          </cell>
          <cell r="M468">
            <v>2010</v>
          </cell>
          <cell r="N468">
            <v>0</v>
          </cell>
          <cell r="O468">
            <v>2040</v>
          </cell>
          <cell r="P468">
            <v>1.4974543793187562</v>
          </cell>
          <cell r="Q468" t="b">
            <v>0</v>
          </cell>
          <cell r="S468" t="str">
            <v>152010</v>
          </cell>
          <cell r="T468" t="str">
            <v>152010FALSE</v>
          </cell>
          <cell r="U468">
            <v>2025</v>
          </cell>
        </row>
        <row r="469">
          <cell r="A469" t="str">
            <v>C-2.3 kanalivõrk uus - Kurikaküla, Paemurru</v>
          </cell>
          <cell r="B469">
            <v>0</v>
          </cell>
          <cell r="C469">
            <v>0.57465123235748927</v>
          </cell>
          <cell r="D469" t="str">
            <v>Rakvere</v>
          </cell>
          <cell r="E469">
            <v>0</v>
          </cell>
          <cell r="F469">
            <v>0</v>
          </cell>
          <cell r="G469">
            <v>15</v>
          </cell>
          <cell r="H469">
            <v>0</v>
          </cell>
          <cell r="I469">
            <v>1</v>
          </cell>
          <cell r="J469">
            <v>2025</v>
          </cell>
          <cell r="K469">
            <v>0</v>
          </cell>
          <cell r="L469">
            <v>0</v>
          </cell>
          <cell r="M469">
            <v>2010</v>
          </cell>
          <cell r="N469">
            <v>0</v>
          </cell>
          <cell r="O469">
            <v>2040</v>
          </cell>
          <cell r="P469">
            <v>1.4974543793187562</v>
          </cell>
          <cell r="Q469" t="b">
            <v>0</v>
          </cell>
          <cell r="S469" t="str">
            <v>152010</v>
          </cell>
          <cell r="T469" t="str">
            <v>152010FALSE</v>
          </cell>
          <cell r="U469">
            <v>2025</v>
          </cell>
        </row>
        <row r="470">
          <cell r="A470" t="str">
            <v>C-2.4 kanalivõrk uus - Linnuriik</v>
          </cell>
          <cell r="B470">
            <v>0</v>
          </cell>
          <cell r="C470">
            <v>0.57465123235748927</v>
          </cell>
          <cell r="D470" t="str">
            <v>Rakvere</v>
          </cell>
          <cell r="E470">
            <v>0</v>
          </cell>
          <cell r="F470">
            <v>0</v>
          </cell>
          <cell r="G470">
            <v>15</v>
          </cell>
          <cell r="H470">
            <v>0</v>
          </cell>
          <cell r="I470">
            <v>1</v>
          </cell>
          <cell r="J470">
            <v>2025</v>
          </cell>
          <cell r="K470">
            <v>0</v>
          </cell>
          <cell r="L470">
            <v>0</v>
          </cell>
          <cell r="M470">
            <v>2010</v>
          </cell>
          <cell r="N470">
            <v>0</v>
          </cell>
          <cell r="O470">
            <v>2040</v>
          </cell>
          <cell r="P470">
            <v>1.4974543793187562</v>
          </cell>
          <cell r="Q470" t="b">
            <v>0</v>
          </cell>
          <cell r="S470" t="str">
            <v>152010</v>
          </cell>
          <cell r="T470" t="str">
            <v>152010FALSE</v>
          </cell>
          <cell r="U470">
            <v>2025</v>
          </cell>
        </row>
        <row r="471">
          <cell r="A471" t="str">
            <v>C-2.5 kanalivõrk uus - Vanalinn, Südalinn</v>
          </cell>
          <cell r="B471">
            <v>0</v>
          </cell>
          <cell r="C471">
            <v>0.57465123235748927</v>
          </cell>
          <cell r="D471" t="str">
            <v>Rakvere</v>
          </cell>
          <cell r="E471">
            <v>0</v>
          </cell>
          <cell r="F471">
            <v>0</v>
          </cell>
          <cell r="G471">
            <v>15</v>
          </cell>
          <cell r="H471">
            <v>0</v>
          </cell>
          <cell r="I471">
            <v>1</v>
          </cell>
          <cell r="J471">
            <v>2025</v>
          </cell>
          <cell r="K471">
            <v>0</v>
          </cell>
          <cell r="L471">
            <v>0</v>
          </cell>
          <cell r="M471">
            <v>2010</v>
          </cell>
          <cell r="N471">
            <v>0</v>
          </cell>
          <cell r="O471">
            <v>2040</v>
          </cell>
          <cell r="P471">
            <v>1.4974543793187562</v>
          </cell>
          <cell r="Q471" t="b">
            <v>0</v>
          </cell>
          <cell r="S471" t="str">
            <v>152010</v>
          </cell>
          <cell r="T471" t="str">
            <v>152010FALSE</v>
          </cell>
          <cell r="U471">
            <v>2025</v>
          </cell>
        </row>
        <row r="472">
          <cell r="A472" t="str">
            <v>C-2.6 kanalivõrk uus - Mõisavälja, Lilleküla</v>
          </cell>
          <cell r="B472">
            <v>0</v>
          </cell>
          <cell r="C472">
            <v>0.57465123235748927</v>
          </cell>
          <cell r="D472" t="str">
            <v>Rakvere</v>
          </cell>
          <cell r="E472">
            <v>0</v>
          </cell>
          <cell r="F472">
            <v>0</v>
          </cell>
          <cell r="G472">
            <v>15</v>
          </cell>
          <cell r="H472">
            <v>0</v>
          </cell>
          <cell r="I472">
            <v>1</v>
          </cell>
          <cell r="J472">
            <v>2025</v>
          </cell>
          <cell r="K472">
            <v>0</v>
          </cell>
          <cell r="L472">
            <v>0</v>
          </cell>
          <cell r="M472">
            <v>2010</v>
          </cell>
          <cell r="N472">
            <v>0</v>
          </cell>
          <cell r="O472">
            <v>2040</v>
          </cell>
          <cell r="P472">
            <v>1.4974543793187562</v>
          </cell>
          <cell r="Q472" t="b">
            <v>0</v>
          </cell>
          <cell r="S472" t="str">
            <v>152010</v>
          </cell>
          <cell r="T472" t="str">
            <v>152010FALSE</v>
          </cell>
          <cell r="U472">
            <v>2025</v>
          </cell>
        </row>
        <row r="473">
          <cell r="A473" t="str">
            <v>C-2.7 kanalivõrk uus - Lennuvälja, Roodevälja</v>
          </cell>
          <cell r="B473">
            <v>0</v>
          </cell>
          <cell r="C473">
            <v>0.57465123235748927</v>
          </cell>
          <cell r="D473" t="str">
            <v>Rakvere</v>
          </cell>
          <cell r="E473">
            <v>0</v>
          </cell>
          <cell r="F473">
            <v>0</v>
          </cell>
          <cell r="G473">
            <v>15</v>
          </cell>
          <cell r="H473">
            <v>0</v>
          </cell>
          <cell r="I473">
            <v>1</v>
          </cell>
          <cell r="J473">
            <v>2025</v>
          </cell>
          <cell r="K473">
            <v>0</v>
          </cell>
          <cell r="L473">
            <v>0</v>
          </cell>
          <cell r="M473">
            <v>2010</v>
          </cell>
          <cell r="N473">
            <v>0</v>
          </cell>
          <cell r="O473">
            <v>2040</v>
          </cell>
          <cell r="P473">
            <v>1.4974543793187562</v>
          </cell>
          <cell r="Q473" t="b">
            <v>0</v>
          </cell>
          <cell r="S473" t="str">
            <v>152010</v>
          </cell>
          <cell r="T473" t="str">
            <v>152010FALSE</v>
          </cell>
          <cell r="U473">
            <v>2025</v>
          </cell>
        </row>
        <row r="474">
          <cell r="A474" t="str">
            <v>C-2.8 kanalivõrk uus - Vallimäe, Tammiku, Taaravainu</v>
          </cell>
          <cell r="B474">
            <v>0</v>
          </cell>
          <cell r="C474">
            <v>0.57465123235748927</v>
          </cell>
          <cell r="D474" t="str">
            <v>Rakvere</v>
          </cell>
          <cell r="E474">
            <v>0</v>
          </cell>
          <cell r="F474">
            <v>0</v>
          </cell>
          <cell r="G474">
            <v>15</v>
          </cell>
          <cell r="H474">
            <v>0</v>
          </cell>
          <cell r="I474">
            <v>1</v>
          </cell>
          <cell r="J474">
            <v>2025</v>
          </cell>
          <cell r="K474">
            <v>0</v>
          </cell>
          <cell r="L474">
            <v>0</v>
          </cell>
          <cell r="M474">
            <v>2010</v>
          </cell>
          <cell r="N474">
            <v>0</v>
          </cell>
          <cell r="O474">
            <v>2040</v>
          </cell>
          <cell r="P474">
            <v>1.4974543793187562</v>
          </cell>
          <cell r="Q474" t="b">
            <v>0</v>
          </cell>
          <cell r="S474" t="str">
            <v>152010</v>
          </cell>
          <cell r="T474" t="str">
            <v>152010FALSE</v>
          </cell>
          <cell r="U474">
            <v>2025</v>
          </cell>
        </row>
        <row r="475">
          <cell r="A475" t="str">
            <v>C-2.9 kanalivõrk uus - J. Kunderi (Rahu-Laskeraja)</v>
          </cell>
          <cell r="B475">
            <v>0</v>
          </cell>
          <cell r="C475">
            <v>0.57465123235748927</v>
          </cell>
          <cell r="D475" t="str">
            <v>Rakvere</v>
          </cell>
          <cell r="E475">
            <v>0</v>
          </cell>
          <cell r="F475">
            <v>0</v>
          </cell>
          <cell r="G475">
            <v>15</v>
          </cell>
          <cell r="H475">
            <v>0</v>
          </cell>
          <cell r="I475">
            <v>1</v>
          </cell>
          <cell r="J475">
            <v>2025</v>
          </cell>
          <cell r="K475">
            <v>0</v>
          </cell>
          <cell r="L475">
            <v>0</v>
          </cell>
          <cell r="M475">
            <v>2010</v>
          </cell>
          <cell r="N475">
            <v>0</v>
          </cell>
          <cell r="O475">
            <v>2040</v>
          </cell>
          <cell r="P475">
            <v>1.4974543793187562</v>
          </cell>
          <cell r="Q475" t="b">
            <v>0</v>
          </cell>
          <cell r="S475" t="str">
            <v>152010</v>
          </cell>
          <cell r="T475" t="str">
            <v>152010FALSE</v>
          </cell>
          <cell r="U475">
            <v>2025</v>
          </cell>
        </row>
        <row r="476">
          <cell r="A476" t="str">
            <v>C-2.10 kanalivõrk uus - Narva tn.</v>
          </cell>
          <cell r="B476">
            <v>0</v>
          </cell>
          <cell r="C476">
            <v>0.57465123235748927</v>
          </cell>
          <cell r="D476" t="str">
            <v>Rakvere</v>
          </cell>
          <cell r="E476">
            <v>0</v>
          </cell>
          <cell r="F476">
            <v>0</v>
          </cell>
          <cell r="G476">
            <v>15</v>
          </cell>
          <cell r="H476">
            <v>0</v>
          </cell>
          <cell r="I476">
            <v>1</v>
          </cell>
          <cell r="J476">
            <v>2025</v>
          </cell>
          <cell r="K476">
            <v>0</v>
          </cell>
          <cell r="L476">
            <v>0</v>
          </cell>
          <cell r="M476">
            <v>2010</v>
          </cell>
          <cell r="N476">
            <v>0</v>
          </cell>
          <cell r="O476">
            <v>2040</v>
          </cell>
          <cell r="P476">
            <v>1.4974543793187562</v>
          </cell>
          <cell r="Q476" t="b">
            <v>0</v>
          </cell>
          <cell r="S476" t="str">
            <v>152010</v>
          </cell>
          <cell r="T476" t="str">
            <v>152010FALSE</v>
          </cell>
          <cell r="U476">
            <v>2025</v>
          </cell>
        </row>
        <row r="477">
          <cell r="A477" t="str">
            <v>C-4.1 pumpla, kanal - KPJ-Narva 2</v>
          </cell>
          <cell r="B477">
            <v>0</v>
          </cell>
          <cell r="C477">
            <v>0.57465123235748927</v>
          </cell>
          <cell r="D477" t="str">
            <v>Rakvere</v>
          </cell>
          <cell r="E477">
            <v>0</v>
          </cell>
          <cell r="F477">
            <v>0</v>
          </cell>
          <cell r="G477">
            <v>15</v>
          </cell>
          <cell r="H477">
            <v>0</v>
          </cell>
          <cell r="I477">
            <v>1</v>
          </cell>
          <cell r="J477">
            <v>2025</v>
          </cell>
          <cell r="K477">
            <v>0</v>
          </cell>
          <cell r="L477">
            <v>0</v>
          </cell>
          <cell r="M477">
            <v>2010</v>
          </cell>
          <cell r="N477">
            <v>0</v>
          </cell>
          <cell r="O477">
            <v>2040</v>
          </cell>
          <cell r="P477">
            <v>1.4974543793187562</v>
          </cell>
          <cell r="Q477" t="b">
            <v>0</v>
          </cell>
          <cell r="S477" t="str">
            <v>152010</v>
          </cell>
          <cell r="T477" t="str">
            <v>152010FALSE</v>
          </cell>
          <cell r="U477">
            <v>2025</v>
          </cell>
        </row>
        <row r="478">
          <cell r="A478" t="str">
            <v>C-4.2 pumpla, kanal - KPJ-Kunderi</v>
          </cell>
          <cell r="B478">
            <v>0</v>
          </cell>
          <cell r="C478">
            <v>0.57465123235748927</v>
          </cell>
          <cell r="D478" t="str">
            <v>Rakvere</v>
          </cell>
          <cell r="E478">
            <v>0</v>
          </cell>
          <cell r="F478">
            <v>0</v>
          </cell>
          <cell r="G478">
            <v>15</v>
          </cell>
          <cell r="H478">
            <v>0</v>
          </cell>
          <cell r="I478">
            <v>1</v>
          </cell>
          <cell r="J478">
            <v>2025</v>
          </cell>
          <cell r="K478">
            <v>0</v>
          </cell>
          <cell r="L478">
            <v>0</v>
          </cell>
          <cell r="M478">
            <v>2010</v>
          </cell>
          <cell r="N478">
            <v>0</v>
          </cell>
          <cell r="O478">
            <v>2040</v>
          </cell>
          <cell r="P478">
            <v>1.4974543793187562</v>
          </cell>
          <cell r="Q478" t="b">
            <v>0</v>
          </cell>
          <cell r="S478" t="str">
            <v>152010</v>
          </cell>
          <cell r="T478" t="str">
            <v>152010FALSE</v>
          </cell>
          <cell r="U478">
            <v>2025</v>
          </cell>
        </row>
        <row r="479">
          <cell r="A479" t="str">
            <v>E-1. Lahkvoolse sademevee kanalisatsiooni rajamine</v>
          </cell>
          <cell r="B479">
            <v>0</v>
          </cell>
          <cell r="C479">
            <v>0.57465123235748927</v>
          </cell>
          <cell r="D479" t="str">
            <v>Rakvere</v>
          </cell>
          <cell r="E479">
            <v>0</v>
          </cell>
          <cell r="F479">
            <v>0</v>
          </cell>
          <cell r="G479">
            <v>15</v>
          </cell>
          <cell r="H479">
            <v>0</v>
          </cell>
          <cell r="I479">
            <v>1</v>
          </cell>
          <cell r="J479">
            <v>2025</v>
          </cell>
          <cell r="K479">
            <v>0</v>
          </cell>
          <cell r="L479">
            <v>0</v>
          </cell>
          <cell r="M479">
            <v>2010</v>
          </cell>
          <cell r="N479">
            <v>0</v>
          </cell>
          <cell r="O479">
            <v>2040</v>
          </cell>
          <cell r="P479">
            <v>1.4974543793187562</v>
          </cell>
          <cell r="Q479" t="b">
            <v>1</v>
          </cell>
          <cell r="S479" t="str">
            <v>152010</v>
          </cell>
          <cell r="T479" t="str">
            <v>152010TRUE</v>
          </cell>
          <cell r="U479">
            <v>2025</v>
          </cell>
        </row>
        <row r="480">
          <cell r="A480" t="str">
            <v>E-2. Sademevee puhastite rajamine</v>
          </cell>
          <cell r="B480">
            <v>0</v>
          </cell>
          <cell r="C480">
            <v>0.57465123235748927</v>
          </cell>
          <cell r="D480" t="str">
            <v>Rakvere</v>
          </cell>
          <cell r="E480">
            <v>0</v>
          </cell>
          <cell r="F480">
            <v>0</v>
          </cell>
          <cell r="G480">
            <v>15</v>
          </cell>
          <cell r="H480">
            <v>0</v>
          </cell>
          <cell r="I480">
            <v>1</v>
          </cell>
          <cell r="J480">
            <v>2025</v>
          </cell>
          <cell r="K480">
            <v>0</v>
          </cell>
          <cell r="L480">
            <v>0</v>
          </cell>
          <cell r="M480">
            <v>2010</v>
          </cell>
          <cell r="N480">
            <v>0</v>
          </cell>
          <cell r="O480">
            <v>2040</v>
          </cell>
          <cell r="P480">
            <v>1.4974543793187562</v>
          </cell>
          <cell r="Q480" t="b">
            <v>1</v>
          </cell>
          <cell r="S480" t="str">
            <v>152010</v>
          </cell>
          <cell r="T480" t="str">
            <v>152010TRUE</v>
          </cell>
          <cell r="U480">
            <v>2025</v>
          </cell>
        </row>
        <row r="481">
          <cell r="A481" t="str">
            <v>RVP - D-1.1 (Eeltöötlus-esmase töötlemise hoone)</v>
          </cell>
          <cell r="B481">
            <v>0</v>
          </cell>
          <cell r="C481">
            <v>0.57465123235748927</v>
          </cell>
          <cell r="D481" t="str">
            <v>Rakvere</v>
          </cell>
          <cell r="E481">
            <v>0</v>
          </cell>
          <cell r="F481">
            <v>0</v>
          </cell>
          <cell r="G481">
            <v>15</v>
          </cell>
          <cell r="H481">
            <v>0</v>
          </cell>
          <cell r="I481">
            <v>1</v>
          </cell>
          <cell r="J481">
            <v>2025</v>
          </cell>
          <cell r="K481">
            <v>0</v>
          </cell>
          <cell r="L481">
            <v>0</v>
          </cell>
          <cell r="M481">
            <v>2010</v>
          </cell>
          <cell r="N481">
            <v>0</v>
          </cell>
          <cell r="O481">
            <v>2040</v>
          </cell>
          <cell r="P481">
            <v>1.4974543793187562</v>
          </cell>
          <cell r="Q481" t="b">
            <v>0</v>
          </cell>
          <cell r="S481" t="str">
            <v>152010</v>
          </cell>
          <cell r="T481" t="str">
            <v>152010FALSE</v>
          </cell>
          <cell r="U481">
            <v>2025</v>
          </cell>
        </row>
        <row r="482">
          <cell r="A482" t="str">
            <v>RVP - D-1.2 (Eelsetiti pumbahoone)</v>
          </cell>
          <cell r="B482">
            <v>0</v>
          </cell>
          <cell r="C482">
            <v>0.57465123235748927</v>
          </cell>
          <cell r="D482" t="str">
            <v>Rakvere</v>
          </cell>
          <cell r="E482">
            <v>0</v>
          </cell>
          <cell r="F482">
            <v>0</v>
          </cell>
          <cell r="G482">
            <v>15</v>
          </cell>
          <cell r="H482">
            <v>0</v>
          </cell>
          <cell r="I482">
            <v>1</v>
          </cell>
          <cell r="J482">
            <v>2025</v>
          </cell>
          <cell r="K482">
            <v>0</v>
          </cell>
          <cell r="L482">
            <v>0</v>
          </cell>
          <cell r="M482">
            <v>2010</v>
          </cell>
          <cell r="N482">
            <v>0</v>
          </cell>
          <cell r="O482">
            <v>2040</v>
          </cell>
          <cell r="P482">
            <v>1.4974543793187562</v>
          </cell>
          <cell r="Q482" t="b">
            <v>0</v>
          </cell>
          <cell r="S482" t="str">
            <v>152010</v>
          </cell>
          <cell r="T482" t="str">
            <v>152010FALSE</v>
          </cell>
          <cell r="U482">
            <v>2025</v>
          </cell>
        </row>
        <row r="483">
          <cell r="A483" t="str">
            <v>RVP - D-1.3 (Mudatihendajate pumbahoone)</v>
          </cell>
          <cell r="B483">
            <v>0</v>
          </cell>
          <cell r="C483">
            <v>0.57465123235748927</v>
          </cell>
          <cell r="D483" t="str">
            <v>Rakvere</v>
          </cell>
          <cell r="E483">
            <v>0</v>
          </cell>
          <cell r="F483">
            <v>0</v>
          </cell>
          <cell r="G483">
            <v>15</v>
          </cell>
          <cell r="H483">
            <v>0</v>
          </cell>
          <cell r="I483">
            <v>1</v>
          </cell>
          <cell r="J483">
            <v>2025</v>
          </cell>
          <cell r="K483">
            <v>0</v>
          </cell>
          <cell r="L483">
            <v>0</v>
          </cell>
          <cell r="M483">
            <v>2010</v>
          </cell>
          <cell r="N483">
            <v>0</v>
          </cell>
          <cell r="O483">
            <v>2040</v>
          </cell>
          <cell r="P483">
            <v>1.4974543793187562</v>
          </cell>
          <cell r="Q483" t="b">
            <v>0</v>
          </cell>
          <cell r="S483" t="str">
            <v>152010</v>
          </cell>
          <cell r="T483" t="str">
            <v>152010FALSE</v>
          </cell>
          <cell r="U483">
            <v>2025</v>
          </cell>
        </row>
        <row r="484">
          <cell r="A484" t="str">
            <v>RVP - D-1.4 (Bioloogiline töötlus-puhurite hoone)</v>
          </cell>
          <cell r="B484">
            <v>0</v>
          </cell>
          <cell r="C484">
            <v>0.57465123235748927</v>
          </cell>
          <cell r="D484" t="str">
            <v>Rakvere</v>
          </cell>
          <cell r="E484">
            <v>0</v>
          </cell>
          <cell r="F484">
            <v>0</v>
          </cell>
          <cell r="G484">
            <v>15</v>
          </cell>
          <cell r="H484">
            <v>0</v>
          </cell>
          <cell r="I484">
            <v>1</v>
          </cell>
          <cell r="J484">
            <v>2025</v>
          </cell>
          <cell r="K484">
            <v>0</v>
          </cell>
          <cell r="L484">
            <v>0</v>
          </cell>
          <cell r="M484">
            <v>2010</v>
          </cell>
          <cell r="N484">
            <v>0</v>
          </cell>
          <cell r="O484">
            <v>2040</v>
          </cell>
          <cell r="P484">
            <v>1.4974543793187562</v>
          </cell>
          <cell r="Q484" t="b">
            <v>0</v>
          </cell>
          <cell r="S484" t="str">
            <v>152010</v>
          </cell>
          <cell r="T484" t="str">
            <v>152010FALSE</v>
          </cell>
          <cell r="U484">
            <v>2025</v>
          </cell>
        </row>
        <row r="485">
          <cell r="A485" t="str">
            <v>RVP - D-1.5 (Seadmete maksumus)</v>
          </cell>
          <cell r="B485">
            <v>0</v>
          </cell>
          <cell r="C485">
            <v>0.57465123235748927</v>
          </cell>
          <cell r="D485" t="str">
            <v>Rakvere</v>
          </cell>
          <cell r="E485">
            <v>0</v>
          </cell>
          <cell r="F485">
            <v>0</v>
          </cell>
          <cell r="G485">
            <v>15</v>
          </cell>
          <cell r="H485">
            <v>0</v>
          </cell>
          <cell r="I485">
            <v>1</v>
          </cell>
          <cell r="J485">
            <v>2025</v>
          </cell>
          <cell r="K485">
            <v>0</v>
          </cell>
          <cell r="L485">
            <v>0</v>
          </cell>
          <cell r="M485">
            <v>2010</v>
          </cell>
          <cell r="N485">
            <v>0</v>
          </cell>
          <cell r="O485">
            <v>2040</v>
          </cell>
          <cell r="P485">
            <v>1.4974543793187562</v>
          </cell>
          <cell r="Q485" t="b">
            <v>0</v>
          </cell>
          <cell r="S485" t="str">
            <v>152010</v>
          </cell>
          <cell r="T485" t="str">
            <v>152010FALSE</v>
          </cell>
          <cell r="U485">
            <v>2025</v>
          </cell>
        </row>
        <row r="486">
          <cell r="A486" t="str">
            <v>RVP - F. Rajatiste hoolduse seadmete hankimine (puhastusauto)</v>
          </cell>
          <cell r="B486">
            <v>0</v>
          </cell>
          <cell r="C486">
            <v>0.57465123235748927</v>
          </cell>
          <cell r="D486" t="str">
            <v>Rakvere</v>
          </cell>
          <cell r="E486">
            <v>0</v>
          </cell>
          <cell r="F486">
            <v>0</v>
          </cell>
          <cell r="G486">
            <v>15</v>
          </cell>
          <cell r="H486">
            <v>0</v>
          </cell>
          <cell r="I486">
            <v>1</v>
          </cell>
          <cell r="J486">
            <v>2025</v>
          </cell>
          <cell r="K486">
            <v>0</v>
          </cell>
          <cell r="L486">
            <v>0</v>
          </cell>
          <cell r="M486">
            <v>2010</v>
          </cell>
          <cell r="N486">
            <v>0</v>
          </cell>
          <cell r="O486">
            <v>2040</v>
          </cell>
          <cell r="P486">
            <v>1.4974543793187562</v>
          </cell>
          <cell r="Q486" t="b">
            <v>0</v>
          </cell>
          <cell r="S486" t="str">
            <v>152010</v>
          </cell>
          <cell r="T486" t="str">
            <v>152010FALSE</v>
          </cell>
          <cell r="U486">
            <v>2025</v>
          </cell>
        </row>
        <row r="487">
          <cell r="A487" t="str">
            <v>Sõmeru B-1. Veevõrgu rekonstrueerimine</v>
          </cell>
          <cell r="B487" t="e">
            <v>#REF!</v>
          </cell>
          <cell r="C487">
            <v>0.76510349134548028</v>
          </cell>
          <cell r="D487" t="str">
            <v>Rakvere</v>
          </cell>
          <cell r="E487">
            <v>0</v>
          </cell>
          <cell r="F487">
            <v>0</v>
          </cell>
          <cell r="G487">
            <v>15</v>
          </cell>
          <cell r="H487">
            <v>0</v>
          </cell>
          <cell r="I487">
            <v>1</v>
          </cell>
          <cell r="J487">
            <v>2025</v>
          </cell>
          <cell r="K487">
            <v>0</v>
          </cell>
          <cell r="L487">
            <v>0</v>
          </cell>
          <cell r="M487">
            <v>2010</v>
          </cell>
          <cell r="N487">
            <v>0</v>
          </cell>
          <cell r="O487">
            <v>2040</v>
          </cell>
          <cell r="P487">
            <v>1.4974543793187562</v>
          </cell>
          <cell r="Q487" t="b">
            <v>0</v>
          </cell>
          <cell r="S487" t="str">
            <v>152010</v>
          </cell>
          <cell r="T487" t="str">
            <v>152010FALSE</v>
          </cell>
          <cell r="U487">
            <v>2025</v>
          </cell>
        </row>
        <row r="488">
          <cell r="A488" t="str">
            <v>Sõmeru B-2. Veevõrgu rajamine</v>
          </cell>
          <cell r="B488" t="e">
            <v>#REF!</v>
          </cell>
          <cell r="C488">
            <v>0.76510349134548028</v>
          </cell>
          <cell r="D488" t="str">
            <v>Rakvere</v>
          </cell>
          <cell r="E488">
            <v>0</v>
          </cell>
          <cell r="F488">
            <v>0</v>
          </cell>
          <cell r="G488">
            <v>15</v>
          </cell>
          <cell r="H488">
            <v>0</v>
          </cell>
          <cell r="I488">
            <v>1</v>
          </cell>
          <cell r="J488">
            <v>2025</v>
          </cell>
          <cell r="K488">
            <v>0</v>
          </cell>
          <cell r="L488">
            <v>0</v>
          </cell>
          <cell r="M488">
            <v>2010</v>
          </cell>
          <cell r="N488">
            <v>0</v>
          </cell>
          <cell r="O488">
            <v>2040</v>
          </cell>
          <cell r="P488">
            <v>1.4974543793187562</v>
          </cell>
          <cell r="Q488" t="b">
            <v>0</v>
          </cell>
          <cell r="S488" t="str">
            <v>152010</v>
          </cell>
          <cell r="T488" t="str">
            <v>152010FALSE</v>
          </cell>
          <cell r="U488">
            <v>2025</v>
          </cell>
        </row>
        <row r="489">
          <cell r="A489" t="str">
            <v>Sõmeru A-1. Puurkaevu pumpla PK-1 ümberehitus reservpumplaks</v>
          </cell>
          <cell r="B489" t="e">
            <v>#REF!</v>
          </cell>
          <cell r="C489">
            <v>0.76510349134548028</v>
          </cell>
          <cell r="D489" t="str">
            <v>Rakvere</v>
          </cell>
          <cell r="E489">
            <v>0</v>
          </cell>
          <cell r="F489">
            <v>0</v>
          </cell>
          <cell r="G489">
            <v>15</v>
          </cell>
          <cell r="H489">
            <v>0</v>
          </cell>
          <cell r="I489">
            <v>1</v>
          </cell>
          <cell r="J489">
            <v>2025</v>
          </cell>
          <cell r="K489">
            <v>0</v>
          </cell>
          <cell r="L489">
            <v>0</v>
          </cell>
          <cell r="M489">
            <v>2010</v>
          </cell>
          <cell r="N489">
            <v>0</v>
          </cell>
          <cell r="O489">
            <v>2040</v>
          </cell>
          <cell r="P489">
            <v>1.4974543793187562</v>
          </cell>
          <cell r="Q489" t="b">
            <v>0</v>
          </cell>
          <cell r="S489" t="str">
            <v>152010</v>
          </cell>
          <cell r="T489" t="str">
            <v>152010FALSE</v>
          </cell>
          <cell r="U489">
            <v>2025</v>
          </cell>
        </row>
        <row r="490">
          <cell r="A490" t="str">
            <v>Sõmeru C-1. Kanalisatsioonitorustike rekonstrueerimine</v>
          </cell>
          <cell r="B490">
            <v>0</v>
          </cell>
          <cell r="C490">
            <v>0.76510349134548028</v>
          </cell>
          <cell r="D490" t="str">
            <v>Rakvere</v>
          </cell>
          <cell r="E490">
            <v>0</v>
          </cell>
          <cell r="F490">
            <v>0</v>
          </cell>
          <cell r="G490">
            <v>15</v>
          </cell>
          <cell r="H490">
            <v>0</v>
          </cell>
          <cell r="I490">
            <v>1</v>
          </cell>
          <cell r="J490">
            <v>2025</v>
          </cell>
          <cell r="K490">
            <v>0</v>
          </cell>
          <cell r="L490">
            <v>0</v>
          </cell>
          <cell r="M490">
            <v>2010</v>
          </cell>
          <cell r="N490">
            <v>0</v>
          </cell>
          <cell r="O490">
            <v>2040</v>
          </cell>
          <cell r="P490">
            <v>1.4974543793187562</v>
          </cell>
          <cell r="Q490" t="b">
            <v>0</v>
          </cell>
          <cell r="S490" t="str">
            <v>152010</v>
          </cell>
          <cell r="T490" t="str">
            <v>152010FALSE</v>
          </cell>
          <cell r="U490">
            <v>2025</v>
          </cell>
        </row>
        <row r="491">
          <cell r="A491" t="str">
            <v>Sõmeru C-3. Reoveepumplate rekonstrueerimine</v>
          </cell>
          <cell r="B491">
            <v>0</v>
          </cell>
          <cell r="C491">
            <v>0.76510349134548028</v>
          </cell>
          <cell r="D491" t="str">
            <v>Rakvere</v>
          </cell>
          <cell r="E491">
            <v>0</v>
          </cell>
          <cell r="F491">
            <v>0</v>
          </cell>
          <cell r="G491">
            <v>15</v>
          </cell>
          <cell r="H491">
            <v>0</v>
          </cell>
          <cell r="I491">
            <v>1</v>
          </cell>
          <cell r="J491">
            <v>2025</v>
          </cell>
          <cell r="K491">
            <v>0</v>
          </cell>
          <cell r="L491">
            <v>0</v>
          </cell>
          <cell r="M491">
            <v>2010</v>
          </cell>
          <cell r="N491">
            <v>0</v>
          </cell>
          <cell r="O491">
            <v>2040</v>
          </cell>
          <cell r="P491">
            <v>1.4974543793187562</v>
          </cell>
          <cell r="Q491" t="b">
            <v>0</v>
          </cell>
          <cell r="S491" t="str">
            <v>152010</v>
          </cell>
          <cell r="T491" t="str">
            <v>152010FALSE</v>
          </cell>
          <cell r="U491">
            <v>2025</v>
          </cell>
        </row>
        <row r="492">
          <cell r="A492" t="str">
            <v>Sõmeru C-2. Kanalisatsioonitorustike rajamine</v>
          </cell>
          <cell r="B492">
            <v>0</v>
          </cell>
          <cell r="C492">
            <v>0.76510349134548028</v>
          </cell>
          <cell r="D492" t="str">
            <v>Rakvere</v>
          </cell>
          <cell r="E492">
            <v>0</v>
          </cell>
          <cell r="F492">
            <v>0</v>
          </cell>
          <cell r="G492">
            <v>15</v>
          </cell>
          <cell r="H492">
            <v>0</v>
          </cell>
          <cell r="I492">
            <v>1</v>
          </cell>
          <cell r="J492">
            <v>2025</v>
          </cell>
          <cell r="K492">
            <v>0</v>
          </cell>
          <cell r="L492">
            <v>0</v>
          </cell>
          <cell r="M492">
            <v>2010</v>
          </cell>
          <cell r="N492">
            <v>0</v>
          </cell>
          <cell r="O492">
            <v>2040</v>
          </cell>
          <cell r="P492">
            <v>1.4974543793187562</v>
          </cell>
          <cell r="Q492" t="b">
            <v>0</v>
          </cell>
          <cell r="S492" t="str">
            <v>152010</v>
          </cell>
          <cell r="T492" t="str">
            <v>152010FALSE</v>
          </cell>
          <cell r="U492">
            <v>2025</v>
          </cell>
        </row>
        <row r="493">
          <cell r="A493" t="str">
            <v>Sõmeru C-4. Reoveepumplate rajamine</v>
          </cell>
          <cell r="B493">
            <v>0</v>
          </cell>
          <cell r="C493">
            <v>0.76510349134548028</v>
          </cell>
          <cell r="D493" t="str">
            <v>Rakvere</v>
          </cell>
          <cell r="E493">
            <v>0</v>
          </cell>
          <cell r="F493">
            <v>0</v>
          </cell>
          <cell r="G493">
            <v>15</v>
          </cell>
          <cell r="H493">
            <v>0</v>
          </cell>
          <cell r="I493">
            <v>1</v>
          </cell>
          <cell r="J493">
            <v>2025</v>
          </cell>
          <cell r="K493">
            <v>0</v>
          </cell>
          <cell r="L493">
            <v>0</v>
          </cell>
          <cell r="M493">
            <v>2010</v>
          </cell>
          <cell r="N493">
            <v>0</v>
          </cell>
          <cell r="O493">
            <v>2040</v>
          </cell>
          <cell r="P493">
            <v>1.4974543793187562</v>
          </cell>
          <cell r="Q493" t="b">
            <v>0</v>
          </cell>
          <cell r="S493" t="str">
            <v>152010</v>
          </cell>
          <cell r="T493" t="str">
            <v>152010FALSE</v>
          </cell>
          <cell r="U493">
            <v>2025</v>
          </cell>
        </row>
        <row r="494">
          <cell r="A494" t="str">
            <v>Näpi B-1. Veevõrgu rekonstrueerimine</v>
          </cell>
          <cell r="B494">
            <v>0</v>
          </cell>
          <cell r="C494">
            <v>0.76510349134548028</v>
          </cell>
          <cell r="D494" t="str">
            <v>Rakvere</v>
          </cell>
          <cell r="E494">
            <v>0</v>
          </cell>
          <cell r="F494">
            <v>0</v>
          </cell>
          <cell r="G494">
            <v>15</v>
          </cell>
          <cell r="H494">
            <v>0</v>
          </cell>
          <cell r="I494">
            <v>1</v>
          </cell>
          <cell r="J494">
            <v>2025</v>
          </cell>
          <cell r="K494">
            <v>0</v>
          </cell>
          <cell r="L494">
            <v>0</v>
          </cell>
          <cell r="M494">
            <v>2010</v>
          </cell>
          <cell r="N494">
            <v>0</v>
          </cell>
          <cell r="O494">
            <v>2040</v>
          </cell>
          <cell r="P494">
            <v>1.4974543793187562</v>
          </cell>
          <cell r="Q494" t="b">
            <v>0</v>
          </cell>
          <cell r="S494" t="str">
            <v>152010</v>
          </cell>
          <cell r="T494" t="str">
            <v>152010FALSE</v>
          </cell>
          <cell r="U494">
            <v>2025</v>
          </cell>
        </row>
        <row r="495">
          <cell r="A495" t="str">
            <v>Näpi A-2. Puurkaevpumpla PK-Keskuse tamponeerimine</v>
          </cell>
          <cell r="B495">
            <v>0</v>
          </cell>
          <cell r="C495">
            <v>0.76510349134548028</v>
          </cell>
          <cell r="D495" t="str">
            <v>Rakvere</v>
          </cell>
          <cell r="E495">
            <v>0</v>
          </cell>
          <cell r="F495">
            <v>0</v>
          </cell>
          <cell r="G495">
            <v>15</v>
          </cell>
          <cell r="H495">
            <v>0</v>
          </cell>
          <cell r="I495">
            <v>1</v>
          </cell>
          <cell r="J495">
            <v>2025</v>
          </cell>
          <cell r="K495">
            <v>0</v>
          </cell>
          <cell r="L495">
            <v>0</v>
          </cell>
          <cell r="M495">
            <v>2010</v>
          </cell>
          <cell r="N495">
            <v>0</v>
          </cell>
          <cell r="O495">
            <v>2040</v>
          </cell>
          <cell r="P495">
            <v>1.4974543793187562</v>
          </cell>
          <cell r="Q495" t="b">
            <v>0</v>
          </cell>
          <cell r="S495" t="str">
            <v>152010</v>
          </cell>
          <cell r="T495" t="str">
            <v>152010FALSE</v>
          </cell>
          <cell r="U495">
            <v>2025</v>
          </cell>
        </row>
        <row r="496">
          <cell r="A496" t="str">
            <v>Näpi B-2. Veevõrgu rajamine</v>
          </cell>
          <cell r="B496">
            <v>0</v>
          </cell>
          <cell r="C496">
            <v>0.76510349134548028</v>
          </cell>
          <cell r="D496" t="str">
            <v>Rakvere</v>
          </cell>
          <cell r="E496">
            <v>0</v>
          </cell>
          <cell r="F496">
            <v>0</v>
          </cell>
          <cell r="G496">
            <v>15</v>
          </cell>
          <cell r="H496">
            <v>0</v>
          </cell>
          <cell r="I496">
            <v>1</v>
          </cell>
          <cell r="J496">
            <v>2025</v>
          </cell>
          <cell r="K496">
            <v>0</v>
          </cell>
          <cell r="L496">
            <v>0</v>
          </cell>
          <cell r="M496">
            <v>2010</v>
          </cell>
          <cell r="N496">
            <v>0</v>
          </cell>
          <cell r="O496">
            <v>2040</v>
          </cell>
          <cell r="P496">
            <v>1.4974543793187562</v>
          </cell>
          <cell r="Q496" t="b">
            <v>0</v>
          </cell>
          <cell r="S496" t="str">
            <v>152010</v>
          </cell>
          <cell r="T496" t="str">
            <v>152010FALSE</v>
          </cell>
          <cell r="U496">
            <v>2025</v>
          </cell>
        </row>
        <row r="497">
          <cell r="A497" t="str">
            <v>Näpi C-1. Kanalisatsioonitorustike rekonstrueerimine</v>
          </cell>
          <cell r="B497">
            <v>0</v>
          </cell>
          <cell r="C497">
            <v>0.76510349134548028</v>
          </cell>
          <cell r="D497" t="str">
            <v>Rakvere</v>
          </cell>
          <cell r="E497">
            <v>0</v>
          </cell>
          <cell r="F497">
            <v>0</v>
          </cell>
          <cell r="G497">
            <v>15</v>
          </cell>
          <cell r="H497">
            <v>0</v>
          </cell>
          <cell r="I497">
            <v>1</v>
          </cell>
          <cell r="J497">
            <v>2025</v>
          </cell>
          <cell r="K497">
            <v>0</v>
          </cell>
          <cell r="L497">
            <v>0</v>
          </cell>
          <cell r="M497">
            <v>2010</v>
          </cell>
          <cell r="N497">
            <v>0</v>
          </cell>
          <cell r="O497">
            <v>2040</v>
          </cell>
          <cell r="P497">
            <v>1.4974543793187562</v>
          </cell>
          <cell r="Q497" t="b">
            <v>0</v>
          </cell>
          <cell r="S497" t="str">
            <v>152010</v>
          </cell>
          <cell r="T497" t="str">
            <v>152010FALSE</v>
          </cell>
          <cell r="U497">
            <v>2025</v>
          </cell>
        </row>
        <row r="498">
          <cell r="A498" t="str">
            <v>Näpi C-3. Reoveepumplate rekonstrueerimine</v>
          </cell>
          <cell r="B498">
            <v>0</v>
          </cell>
          <cell r="C498">
            <v>0.76510349134548028</v>
          </cell>
          <cell r="D498" t="str">
            <v>Rakvere</v>
          </cell>
          <cell r="E498">
            <v>0</v>
          </cell>
          <cell r="F498">
            <v>0</v>
          </cell>
          <cell r="G498">
            <v>15</v>
          </cell>
          <cell r="H498">
            <v>0</v>
          </cell>
          <cell r="I498">
            <v>1</v>
          </cell>
          <cell r="J498">
            <v>2025</v>
          </cell>
          <cell r="K498">
            <v>0</v>
          </cell>
          <cell r="L498">
            <v>0</v>
          </cell>
          <cell r="M498">
            <v>2010</v>
          </cell>
          <cell r="N498">
            <v>0</v>
          </cell>
          <cell r="O498">
            <v>2040</v>
          </cell>
          <cell r="P498">
            <v>1.4974543793187562</v>
          </cell>
          <cell r="Q498" t="b">
            <v>0</v>
          </cell>
          <cell r="S498" t="str">
            <v>152010</v>
          </cell>
          <cell r="T498" t="str">
            <v>152010FALSE</v>
          </cell>
          <cell r="U498">
            <v>2025</v>
          </cell>
        </row>
        <row r="499">
          <cell r="A499" t="str">
            <v>Näpi C-2. Kanalisatsioonitorustike rajamine</v>
          </cell>
          <cell r="B499">
            <v>0</v>
          </cell>
          <cell r="C499">
            <v>0.76510349134548028</v>
          </cell>
          <cell r="D499" t="str">
            <v>Rakvere</v>
          </cell>
          <cell r="E499">
            <v>0</v>
          </cell>
          <cell r="F499">
            <v>0</v>
          </cell>
          <cell r="G499">
            <v>15</v>
          </cell>
          <cell r="H499">
            <v>0</v>
          </cell>
          <cell r="I499">
            <v>1</v>
          </cell>
          <cell r="J499">
            <v>2025</v>
          </cell>
          <cell r="K499">
            <v>0</v>
          </cell>
          <cell r="L499">
            <v>0</v>
          </cell>
          <cell r="M499">
            <v>2010</v>
          </cell>
          <cell r="N499">
            <v>0</v>
          </cell>
          <cell r="O499">
            <v>2040</v>
          </cell>
          <cell r="P499">
            <v>1.4974543793187562</v>
          </cell>
          <cell r="Q499" t="b">
            <v>0</v>
          </cell>
          <cell r="S499" t="str">
            <v>152010</v>
          </cell>
          <cell r="T499" t="str">
            <v>152010FALSE</v>
          </cell>
          <cell r="U499">
            <v>2025</v>
          </cell>
        </row>
        <row r="500">
          <cell r="A500" t="str">
            <v>Näpi C-4. Reoveepumplate rajamine</v>
          </cell>
          <cell r="B500">
            <v>0</v>
          </cell>
          <cell r="C500">
            <v>0.76510349134548028</v>
          </cell>
          <cell r="D500" t="str">
            <v>Rakvere</v>
          </cell>
          <cell r="E500">
            <v>0</v>
          </cell>
          <cell r="F500">
            <v>0</v>
          </cell>
          <cell r="G500">
            <v>15</v>
          </cell>
          <cell r="H500">
            <v>0</v>
          </cell>
          <cell r="I500">
            <v>1</v>
          </cell>
          <cell r="J500">
            <v>2025</v>
          </cell>
          <cell r="K500">
            <v>0</v>
          </cell>
          <cell r="L500">
            <v>0</v>
          </cell>
          <cell r="M500">
            <v>2010</v>
          </cell>
          <cell r="N500">
            <v>0</v>
          </cell>
          <cell r="O500">
            <v>2040</v>
          </cell>
          <cell r="P500">
            <v>1.4974543793187562</v>
          </cell>
          <cell r="Q500" t="b">
            <v>0</v>
          </cell>
          <cell r="S500" t="str">
            <v>152010</v>
          </cell>
          <cell r="T500" t="str">
            <v>152010FALSE</v>
          </cell>
          <cell r="U500">
            <v>2025</v>
          </cell>
        </row>
        <row r="501">
          <cell r="A501" t="str">
            <v>Roodevälja B-2. Veevõrgu rajamine</v>
          </cell>
          <cell r="B501">
            <v>0</v>
          </cell>
          <cell r="C501">
            <v>0.76510349134548028</v>
          </cell>
          <cell r="D501" t="str">
            <v>Rakvere</v>
          </cell>
          <cell r="E501">
            <v>0</v>
          </cell>
          <cell r="F501">
            <v>0</v>
          </cell>
          <cell r="G501">
            <v>15</v>
          </cell>
          <cell r="H501">
            <v>0</v>
          </cell>
          <cell r="I501">
            <v>1</v>
          </cell>
          <cell r="J501">
            <v>2025</v>
          </cell>
          <cell r="K501">
            <v>0</v>
          </cell>
          <cell r="L501">
            <v>0</v>
          </cell>
          <cell r="M501">
            <v>2010</v>
          </cell>
          <cell r="N501">
            <v>0</v>
          </cell>
          <cell r="O501">
            <v>2040</v>
          </cell>
          <cell r="P501">
            <v>1.4974543793187562</v>
          </cell>
          <cell r="Q501" t="b">
            <v>0</v>
          </cell>
          <cell r="S501" t="str">
            <v>152010</v>
          </cell>
          <cell r="T501" t="str">
            <v>152010FALSE</v>
          </cell>
          <cell r="U501">
            <v>2025</v>
          </cell>
        </row>
        <row r="502">
          <cell r="A502" t="str">
            <v>Roodevälja C-2. Kanalisatsioonitorustike rajamine</v>
          </cell>
          <cell r="B502">
            <v>0</v>
          </cell>
          <cell r="C502">
            <v>0.76510349134548028</v>
          </cell>
          <cell r="D502" t="str">
            <v>Rakvere</v>
          </cell>
          <cell r="E502">
            <v>0</v>
          </cell>
          <cell r="F502">
            <v>0</v>
          </cell>
          <cell r="G502">
            <v>15</v>
          </cell>
          <cell r="H502">
            <v>0</v>
          </cell>
          <cell r="I502">
            <v>1</v>
          </cell>
          <cell r="J502">
            <v>2025</v>
          </cell>
          <cell r="K502">
            <v>0</v>
          </cell>
          <cell r="L502">
            <v>0</v>
          </cell>
          <cell r="M502">
            <v>2010</v>
          </cell>
          <cell r="N502">
            <v>0</v>
          </cell>
          <cell r="O502">
            <v>2040</v>
          </cell>
          <cell r="P502">
            <v>1.4974543793187562</v>
          </cell>
          <cell r="Q502" t="b">
            <v>0</v>
          </cell>
          <cell r="S502" t="str">
            <v>152010</v>
          </cell>
          <cell r="T502" t="str">
            <v>152010FALSE</v>
          </cell>
          <cell r="U502">
            <v>2025</v>
          </cell>
        </row>
        <row r="503">
          <cell r="A503" t="str">
            <v>Roodevälja C-4. Reoveepumplate rajamine</v>
          </cell>
          <cell r="B503">
            <v>0</v>
          </cell>
          <cell r="C503">
            <v>0.76510349134548028</v>
          </cell>
          <cell r="D503" t="str">
            <v>Rakvere</v>
          </cell>
          <cell r="E503">
            <v>0</v>
          </cell>
          <cell r="F503">
            <v>0</v>
          </cell>
          <cell r="G503">
            <v>15</v>
          </cell>
          <cell r="H503">
            <v>0</v>
          </cell>
          <cell r="I503">
            <v>1</v>
          </cell>
          <cell r="J503">
            <v>2025</v>
          </cell>
          <cell r="K503">
            <v>0</v>
          </cell>
          <cell r="L503">
            <v>0</v>
          </cell>
          <cell r="M503">
            <v>2010</v>
          </cell>
          <cell r="N503">
            <v>0</v>
          </cell>
          <cell r="O503">
            <v>2040</v>
          </cell>
          <cell r="P503">
            <v>1.4974543793187562</v>
          </cell>
          <cell r="Q503" t="b">
            <v>0</v>
          </cell>
          <cell r="S503" t="str">
            <v>152010</v>
          </cell>
          <cell r="T503" t="str">
            <v>152010FALSE</v>
          </cell>
          <cell r="U503">
            <v>2025</v>
          </cell>
        </row>
        <row r="504">
          <cell r="A504" t="str">
            <v>B-1.1 veevõrgu rek - Kondivalu, Lepiku</v>
          </cell>
          <cell r="B504">
            <v>317500</v>
          </cell>
          <cell r="C504">
            <v>0.41734876764251072</v>
          </cell>
          <cell r="D504" t="str">
            <v>Rakvere</v>
          </cell>
          <cell r="E504">
            <v>0</v>
          </cell>
          <cell r="F504">
            <v>0</v>
          </cell>
          <cell r="G504">
            <v>40</v>
          </cell>
          <cell r="H504">
            <v>0</v>
          </cell>
          <cell r="I504">
            <v>12</v>
          </cell>
          <cell r="J504">
            <v>2011</v>
          </cell>
          <cell r="K504">
            <v>0</v>
          </cell>
          <cell r="L504">
            <v>0</v>
          </cell>
          <cell r="M504">
            <v>2011</v>
          </cell>
          <cell r="N504">
            <v>0</v>
          </cell>
          <cell r="O504">
            <v>2051</v>
          </cell>
          <cell r="P504">
            <v>1.0485120000000001</v>
          </cell>
          <cell r="Q504" t="b">
            <v>0</v>
          </cell>
          <cell r="S504" t="str">
            <v>402011</v>
          </cell>
          <cell r="T504" t="str">
            <v>402011FALSE</v>
          </cell>
          <cell r="U504">
            <v>2051</v>
          </cell>
        </row>
        <row r="505">
          <cell r="A505" t="str">
            <v>B-1.2 veevõrgu rek - Õpetajate Heinamaa, Seminari</v>
          </cell>
          <cell r="B505">
            <v>951250</v>
          </cell>
          <cell r="C505">
            <v>0.41734876764251072</v>
          </cell>
          <cell r="D505" t="str">
            <v>Rakvere</v>
          </cell>
          <cell r="E505">
            <v>0</v>
          </cell>
          <cell r="F505">
            <v>0</v>
          </cell>
          <cell r="G505">
            <v>40</v>
          </cell>
          <cell r="H505">
            <v>0</v>
          </cell>
          <cell r="I505">
            <v>12</v>
          </cell>
          <cell r="J505">
            <v>2011</v>
          </cell>
          <cell r="K505">
            <v>0</v>
          </cell>
          <cell r="L505">
            <v>0</v>
          </cell>
          <cell r="M505">
            <v>2011</v>
          </cell>
          <cell r="N505">
            <v>0</v>
          </cell>
          <cell r="O505">
            <v>2051</v>
          </cell>
          <cell r="P505">
            <v>1.0485120000000001</v>
          </cell>
          <cell r="Q505" t="b">
            <v>0</v>
          </cell>
          <cell r="S505" t="str">
            <v>402011</v>
          </cell>
          <cell r="T505" t="str">
            <v>402011FALSE</v>
          </cell>
          <cell r="U505">
            <v>2051</v>
          </cell>
        </row>
        <row r="506">
          <cell r="A506" t="str">
            <v>B-1.3 veevõrgu rek - Kurikaküla, Paemurru</v>
          </cell>
          <cell r="B506">
            <v>2608125</v>
          </cell>
          <cell r="C506">
            <v>0.41734876764251072</v>
          </cell>
          <cell r="D506" t="str">
            <v>Rakvere</v>
          </cell>
          <cell r="E506">
            <v>0</v>
          </cell>
          <cell r="F506">
            <v>0</v>
          </cell>
          <cell r="G506">
            <v>40</v>
          </cell>
          <cell r="H506">
            <v>0</v>
          </cell>
          <cell r="I506">
            <v>12</v>
          </cell>
          <cell r="J506">
            <v>2011</v>
          </cell>
          <cell r="K506">
            <v>0</v>
          </cell>
          <cell r="L506">
            <v>0</v>
          </cell>
          <cell r="M506">
            <v>2011</v>
          </cell>
          <cell r="N506">
            <v>0</v>
          </cell>
          <cell r="O506">
            <v>2051</v>
          </cell>
          <cell r="P506">
            <v>1.0485120000000001</v>
          </cell>
          <cell r="Q506" t="b">
            <v>0</v>
          </cell>
          <cell r="S506" t="str">
            <v>402011</v>
          </cell>
          <cell r="T506" t="str">
            <v>402011FALSE</v>
          </cell>
          <cell r="U506">
            <v>2051</v>
          </cell>
        </row>
        <row r="507">
          <cell r="A507" t="str">
            <v>B-1.4 veevõrgu rek - Vanalinn, Südalinn, Kukeküla</v>
          </cell>
          <cell r="B507">
            <v>7129250</v>
          </cell>
          <cell r="C507">
            <v>0.41734876764251072</v>
          </cell>
          <cell r="D507" t="str">
            <v>Rakvere</v>
          </cell>
          <cell r="E507">
            <v>0</v>
          </cell>
          <cell r="F507">
            <v>0</v>
          </cell>
          <cell r="G507">
            <v>40</v>
          </cell>
          <cell r="H507">
            <v>0</v>
          </cell>
          <cell r="I507">
            <v>12</v>
          </cell>
          <cell r="J507">
            <v>2011</v>
          </cell>
          <cell r="K507">
            <v>0</v>
          </cell>
          <cell r="L507">
            <v>0</v>
          </cell>
          <cell r="M507">
            <v>2011</v>
          </cell>
          <cell r="N507">
            <v>0</v>
          </cell>
          <cell r="O507">
            <v>2051</v>
          </cell>
          <cell r="P507">
            <v>1.0485120000000001</v>
          </cell>
          <cell r="Q507" t="b">
            <v>0</v>
          </cell>
          <cell r="S507" t="str">
            <v>402011</v>
          </cell>
          <cell r="T507" t="str">
            <v>402011FALSE</v>
          </cell>
          <cell r="U507">
            <v>2051</v>
          </cell>
        </row>
        <row r="508">
          <cell r="A508" t="str">
            <v>B-1.5 veevõrgu rek - Mõisavälja, Lilleküla</v>
          </cell>
          <cell r="B508">
            <v>1610000</v>
          </cell>
          <cell r="C508">
            <v>0.41734876764251072</v>
          </cell>
          <cell r="D508" t="str">
            <v>Rakvere</v>
          </cell>
          <cell r="E508">
            <v>0</v>
          </cell>
          <cell r="F508">
            <v>0</v>
          </cell>
          <cell r="G508">
            <v>40</v>
          </cell>
          <cell r="H508">
            <v>0</v>
          </cell>
          <cell r="I508">
            <v>12</v>
          </cell>
          <cell r="J508">
            <v>2011</v>
          </cell>
          <cell r="K508">
            <v>0</v>
          </cell>
          <cell r="L508">
            <v>0</v>
          </cell>
          <cell r="M508">
            <v>2011</v>
          </cell>
          <cell r="N508">
            <v>0</v>
          </cell>
          <cell r="O508">
            <v>2051</v>
          </cell>
          <cell r="P508">
            <v>1.0485120000000001</v>
          </cell>
          <cell r="Q508" t="b">
            <v>0</v>
          </cell>
          <cell r="S508" t="str">
            <v>402011</v>
          </cell>
          <cell r="T508" t="str">
            <v>402011FALSE</v>
          </cell>
          <cell r="U508">
            <v>2051</v>
          </cell>
        </row>
        <row r="509">
          <cell r="A509" t="str">
            <v>B-2.1 veevõrk uus - Kondivalu, Lepiku</v>
          </cell>
          <cell r="B509">
            <v>4398750</v>
          </cell>
          <cell r="C509">
            <v>0.41734876764251072</v>
          </cell>
          <cell r="D509" t="str">
            <v>Rakvere</v>
          </cell>
          <cell r="E509">
            <v>0</v>
          </cell>
          <cell r="F509">
            <v>0</v>
          </cell>
          <cell r="G509">
            <v>40</v>
          </cell>
          <cell r="H509">
            <v>0</v>
          </cell>
          <cell r="I509">
            <v>12</v>
          </cell>
          <cell r="J509">
            <v>2011</v>
          </cell>
          <cell r="K509">
            <v>0</v>
          </cell>
          <cell r="L509">
            <v>0</v>
          </cell>
          <cell r="M509">
            <v>2011</v>
          </cell>
          <cell r="N509">
            <v>0</v>
          </cell>
          <cell r="O509">
            <v>2051</v>
          </cell>
          <cell r="P509">
            <v>1.0485120000000001</v>
          </cell>
          <cell r="Q509" t="b">
            <v>0</v>
          </cell>
          <cell r="S509" t="str">
            <v>402011</v>
          </cell>
          <cell r="T509" t="str">
            <v>402011FALSE</v>
          </cell>
          <cell r="U509">
            <v>2051</v>
          </cell>
        </row>
        <row r="510">
          <cell r="A510" t="str">
            <v>B-2.2 veevõrk uus - Õpetajate heinamaa, Seminari</v>
          </cell>
          <cell r="B510">
            <v>4558750</v>
          </cell>
          <cell r="C510">
            <v>0.41734876764251072</v>
          </cell>
          <cell r="D510" t="str">
            <v>Rakvere</v>
          </cell>
          <cell r="E510">
            <v>0</v>
          </cell>
          <cell r="F510">
            <v>0</v>
          </cell>
          <cell r="G510">
            <v>40</v>
          </cell>
          <cell r="H510">
            <v>0</v>
          </cell>
          <cell r="I510">
            <v>12</v>
          </cell>
          <cell r="J510">
            <v>2011</v>
          </cell>
          <cell r="K510">
            <v>0</v>
          </cell>
          <cell r="L510">
            <v>0</v>
          </cell>
          <cell r="M510">
            <v>2011</v>
          </cell>
          <cell r="N510">
            <v>0</v>
          </cell>
          <cell r="O510">
            <v>2051</v>
          </cell>
          <cell r="P510">
            <v>1.0485120000000001</v>
          </cell>
          <cell r="Q510" t="b">
            <v>0</v>
          </cell>
          <cell r="S510" t="str">
            <v>402011</v>
          </cell>
          <cell r="T510" t="str">
            <v>402011FALSE</v>
          </cell>
          <cell r="U510">
            <v>2051</v>
          </cell>
        </row>
        <row r="511">
          <cell r="A511" t="str">
            <v>B-2.3 veevõrk uus - Kurikaküla, Paemurru</v>
          </cell>
          <cell r="B511">
            <v>1908537</v>
          </cell>
          <cell r="C511">
            <v>0.41734876764251072</v>
          </cell>
          <cell r="D511" t="str">
            <v>Rakvere</v>
          </cell>
          <cell r="E511">
            <v>0</v>
          </cell>
          <cell r="F511">
            <v>0</v>
          </cell>
          <cell r="G511">
            <v>40</v>
          </cell>
          <cell r="H511">
            <v>0</v>
          </cell>
          <cell r="I511">
            <v>12</v>
          </cell>
          <cell r="J511">
            <v>2011</v>
          </cell>
          <cell r="K511">
            <v>0</v>
          </cell>
          <cell r="L511">
            <v>0</v>
          </cell>
          <cell r="M511">
            <v>2011</v>
          </cell>
          <cell r="N511">
            <v>0</v>
          </cell>
          <cell r="O511">
            <v>2051</v>
          </cell>
          <cell r="P511">
            <v>1.0485120000000001</v>
          </cell>
          <cell r="Q511" t="b">
            <v>0</v>
          </cell>
          <cell r="S511" t="str">
            <v>402011</v>
          </cell>
          <cell r="T511" t="str">
            <v>402011FALSE</v>
          </cell>
          <cell r="U511">
            <v>2051</v>
          </cell>
        </row>
        <row r="512">
          <cell r="A512" t="str">
            <v>B-2.4 veevõrk uus - Linnuriik</v>
          </cell>
          <cell r="B512">
            <v>217500</v>
          </cell>
          <cell r="C512">
            <v>0.41734876764251072</v>
          </cell>
          <cell r="D512" t="str">
            <v>Rakvere</v>
          </cell>
          <cell r="E512">
            <v>0</v>
          </cell>
          <cell r="F512">
            <v>0</v>
          </cell>
          <cell r="G512">
            <v>40</v>
          </cell>
          <cell r="H512">
            <v>0</v>
          </cell>
          <cell r="I512">
            <v>12</v>
          </cell>
          <cell r="J512">
            <v>2011</v>
          </cell>
          <cell r="K512">
            <v>0</v>
          </cell>
          <cell r="L512">
            <v>0</v>
          </cell>
          <cell r="M512">
            <v>2011</v>
          </cell>
          <cell r="N512">
            <v>0</v>
          </cell>
          <cell r="O512">
            <v>2051</v>
          </cell>
          <cell r="P512">
            <v>1.0485120000000001</v>
          </cell>
          <cell r="Q512" t="b">
            <v>0</v>
          </cell>
          <cell r="S512" t="str">
            <v>402011</v>
          </cell>
          <cell r="T512" t="str">
            <v>402011FALSE</v>
          </cell>
          <cell r="U512">
            <v>2051</v>
          </cell>
        </row>
        <row r="513">
          <cell r="A513" t="str">
            <v>B-2.5 veevõrk uus - Vanalinn, Südalinn</v>
          </cell>
          <cell r="B513">
            <v>2516875</v>
          </cell>
          <cell r="C513">
            <v>0.41734876764251072</v>
          </cell>
          <cell r="D513" t="str">
            <v>Rakvere</v>
          </cell>
          <cell r="E513">
            <v>0</v>
          </cell>
          <cell r="F513">
            <v>0</v>
          </cell>
          <cell r="G513">
            <v>40</v>
          </cell>
          <cell r="H513">
            <v>0</v>
          </cell>
          <cell r="I513">
            <v>12</v>
          </cell>
          <cell r="J513">
            <v>2011</v>
          </cell>
          <cell r="K513">
            <v>0</v>
          </cell>
          <cell r="L513">
            <v>0</v>
          </cell>
          <cell r="M513">
            <v>2011</v>
          </cell>
          <cell r="N513">
            <v>0</v>
          </cell>
          <cell r="O513">
            <v>2051</v>
          </cell>
          <cell r="P513">
            <v>1.0485120000000001</v>
          </cell>
          <cell r="Q513" t="b">
            <v>0</v>
          </cell>
          <cell r="S513" t="str">
            <v>402011</v>
          </cell>
          <cell r="T513" t="str">
            <v>402011FALSE</v>
          </cell>
          <cell r="U513">
            <v>2051</v>
          </cell>
        </row>
        <row r="514">
          <cell r="A514" t="str">
            <v>B-2.6 veevõrk uus - Mõisavälja, Lilleküla</v>
          </cell>
          <cell r="B514">
            <v>217500</v>
          </cell>
          <cell r="C514">
            <v>0.41734876764251072</v>
          </cell>
          <cell r="D514" t="str">
            <v>Rakvere</v>
          </cell>
          <cell r="E514">
            <v>0</v>
          </cell>
          <cell r="F514">
            <v>0</v>
          </cell>
          <cell r="G514">
            <v>40</v>
          </cell>
          <cell r="H514">
            <v>0</v>
          </cell>
          <cell r="I514">
            <v>12</v>
          </cell>
          <cell r="J514">
            <v>2011</v>
          </cell>
          <cell r="K514">
            <v>0</v>
          </cell>
          <cell r="L514">
            <v>0</v>
          </cell>
          <cell r="M514">
            <v>2011</v>
          </cell>
          <cell r="N514">
            <v>0</v>
          </cell>
          <cell r="O514">
            <v>2051</v>
          </cell>
          <cell r="P514">
            <v>1.0485120000000001</v>
          </cell>
          <cell r="Q514" t="b">
            <v>0</v>
          </cell>
          <cell r="S514" t="str">
            <v>402011</v>
          </cell>
          <cell r="T514" t="str">
            <v>402011FALSE</v>
          </cell>
          <cell r="U514">
            <v>2051</v>
          </cell>
        </row>
        <row r="515">
          <cell r="A515" t="str">
            <v>B-2.7 veevõrk uus - Lennuvälja, Roodevälja</v>
          </cell>
          <cell r="B515">
            <v>182500</v>
          </cell>
          <cell r="C515">
            <v>0.41734876764251072</v>
          </cell>
          <cell r="D515" t="str">
            <v>Rakvere</v>
          </cell>
          <cell r="E515">
            <v>0</v>
          </cell>
          <cell r="F515">
            <v>0</v>
          </cell>
          <cell r="G515">
            <v>40</v>
          </cell>
          <cell r="H515">
            <v>0</v>
          </cell>
          <cell r="I515">
            <v>12</v>
          </cell>
          <cell r="J515">
            <v>2011</v>
          </cell>
          <cell r="K515">
            <v>0</v>
          </cell>
          <cell r="L515">
            <v>0</v>
          </cell>
          <cell r="M515">
            <v>2011</v>
          </cell>
          <cell r="N515">
            <v>0</v>
          </cell>
          <cell r="O515">
            <v>2051</v>
          </cell>
          <cell r="P515">
            <v>1.0485120000000001</v>
          </cell>
          <cell r="Q515" t="b">
            <v>0</v>
          </cell>
          <cell r="S515" t="str">
            <v>402011</v>
          </cell>
          <cell r="T515" t="str">
            <v>402011FALSE</v>
          </cell>
          <cell r="U515">
            <v>2051</v>
          </cell>
        </row>
        <row r="516">
          <cell r="A516" t="str">
            <v>B-2.8 veevõrk uus - Vallimäe, Tammiku, Taaravainu</v>
          </cell>
          <cell r="B516">
            <v>458000</v>
          </cell>
          <cell r="C516">
            <v>0.41734876764251072</v>
          </cell>
          <cell r="D516" t="str">
            <v>Rakvere</v>
          </cell>
          <cell r="E516">
            <v>0</v>
          </cell>
          <cell r="F516">
            <v>0</v>
          </cell>
          <cell r="G516">
            <v>40</v>
          </cell>
          <cell r="H516">
            <v>0</v>
          </cell>
          <cell r="I516">
            <v>12</v>
          </cell>
          <cell r="J516">
            <v>2011</v>
          </cell>
          <cell r="K516">
            <v>0</v>
          </cell>
          <cell r="L516">
            <v>0</v>
          </cell>
          <cell r="M516">
            <v>2011</v>
          </cell>
          <cell r="N516">
            <v>0</v>
          </cell>
          <cell r="O516">
            <v>2051</v>
          </cell>
          <cell r="P516">
            <v>1.0485120000000001</v>
          </cell>
          <cell r="Q516" t="b">
            <v>0</v>
          </cell>
          <cell r="S516" t="str">
            <v>402011</v>
          </cell>
          <cell r="T516" t="str">
            <v>402011FALSE</v>
          </cell>
          <cell r="U516">
            <v>2051</v>
          </cell>
        </row>
        <row r="517">
          <cell r="A517" t="str">
            <v>C-1.1 kanalivõrgu rek - Kondivalu, Lepiku</v>
          </cell>
          <cell r="B517">
            <v>262500</v>
          </cell>
          <cell r="C517">
            <v>0.41734876764251072</v>
          </cell>
          <cell r="D517" t="str">
            <v>Rakvere</v>
          </cell>
          <cell r="E517">
            <v>0</v>
          </cell>
          <cell r="F517">
            <v>0</v>
          </cell>
          <cell r="G517">
            <v>40</v>
          </cell>
          <cell r="H517">
            <v>0</v>
          </cell>
          <cell r="I517">
            <v>12</v>
          </cell>
          <cell r="J517">
            <v>2011</v>
          </cell>
          <cell r="K517">
            <v>0</v>
          </cell>
          <cell r="L517">
            <v>0</v>
          </cell>
          <cell r="M517">
            <v>2011</v>
          </cell>
          <cell r="N517">
            <v>0</v>
          </cell>
          <cell r="O517">
            <v>2051</v>
          </cell>
          <cell r="P517">
            <v>1.0485120000000001</v>
          </cell>
          <cell r="Q517" t="b">
            <v>0</v>
          </cell>
          <cell r="S517" t="str">
            <v>402011</v>
          </cell>
          <cell r="T517" t="str">
            <v>402011FALSE</v>
          </cell>
          <cell r="U517">
            <v>2051</v>
          </cell>
        </row>
        <row r="518">
          <cell r="A518" t="str">
            <v>C-1.2 kanalivõrgu rek - Õpetajate Heinamaa, Seminari</v>
          </cell>
          <cell r="B518">
            <v>1698125</v>
          </cell>
          <cell r="C518">
            <v>0.41734876764251072</v>
          </cell>
          <cell r="D518" t="str">
            <v>Rakvere</v>
          </cell>
          <cell r="E518">
            <v>0</v>
          </cell>
          <cell r="F518">
            <v>0</v>
          </cell>
          <cell r="G518">
            <v>40</v>
          </cell>
          <cell r="H518">
            <v>0</v>
          </cell>
          <cell r="I518">
            <v>12</v>
          </cell>
          <cell r="J518">
            <v>2011</v>
          </cell>
          <cell r="K518">
            <v>0</v>
          </cell>
          <cell r="L518">
            <v>0</v>
          </cell>
          <cell r="M518">
            <v>2011</v>
          </cell>
          <cell r="N518">
            <v>0</v>
          </cell>
          <cell r="O518">
            <v>2051</v>
          </cell>
          <cell r="P518">
            <v>1.0485120000000001</v>
          </cell>
          <cell r="Q518" t="b">
            <v>0</v>
          </cell>
          <cell r="S518" t="str">
            <v>402011</v>
          </cell>
          <cell r="T518" t="str">
            <v>402011FALSE</v>
          </cell>
          <cell r="U518">
            <v>2051</v>
          </cell>
        </row>
        <row r="519">
          <cell r="A519" t="str">
            <v>C-1.3 kanalivõrgu rek - Kurikaküla, Paemurru</v>
          </cell>
          <cell r="B519">
            <v>0</v>
          </cell>
          <cell r="C519">
            <v>0.41734876764251072</v>
          </cell>
          <cell r="D519" t="str">
            <v>Rakvere</v>
          </cell>
          <cell r="E519">
            <v>0</v>
          </cell>
          <cell r="F519">
            <v>0</v>
          </cell>
          <cell r="G519">
            <v>40</v>
          </cell>
          <cell r="H519">
            <v>0</v>
          </cell>
          <cell r="I519">
            <v>12</v>
          </cell>
          <cell r="J519">
            <v>2011</v>
          </cell>
          <cell r="K519">
            <v>0</v>
          </cell>
          <cell r="L519">
            <v>0</v>
          </cell>
          <cell r="M519">
            <v>2011</v>
          </cell>
          <cell r="N519">
            <v>0</v>
          </cell>
          <cell r="O519">
            <v>2051</v>
          </cell>
          <cell r="P519">
            <v>1.0485120000000001</v>
          </cell>
          <cell r="Q519" t="b">
            <v>0</v>
          </cell>
          <cell r="S519" t="str">
            <v>402011</v>
          </cell>
          <cell r="T519" t="str">
            <v>402011FALSE</v>
          </cell>
          <cell r="U519">
            <v>2051</v>
          </cell>
        </row>
        <row r="520">
          <cell r="A520" t="str">
            <v>C-1.4 kanalivõrgu rek - Vanalinn, Südalinn, Kukeküla</v>
          </cell>
          <cell r="B520">
            <v>0</v>
          </cell>
          <cell r="C520">
            <v>0.41734876764251072</v>
          </cell>
          <cell r="D520" t="str">
            <v>Rakvere</v>
          </cell>
          <cell r="E520">
            <v>0</v>
          </cell>
          <cell r="F520">
            <v>0</v>
          </cell>
          <cell r="G520">
            <v>40</v>
          </cell>
          <cell r="H520">
            <v>0</v>
          </cell>
          <cell r="I520">
            <v>12</v>
          </cell>
          <cell r="J520">
            <v>2011</v>
          </cell>
          <cell r="K520">
            <v>0</v>
          </cell>
          <cell r="L520">
            <v>0</v>
          </cell>
          <cell r="M520">
            <v>2011</v>
          </cell>
          <cell r="N520">
            <v>0</v>
          </cell>
          <cell r="O520">
            <v>2051</v>
          </cell>
          <cell r="P520">
            <v>1.0485120000000001</v>
          </cell>
          <cell r="Q520" t="b">
            <v>0</v>
          </cell>
          <cell r="S520" t="str">
            <v>402011</v>
          </cell>
          <cell r="T520" t="str">
            <v>402011FALSE</v>
          </cell>
          <cell r="U520">
            <v>2051</v>
          </cell>
        </row>
        <row r="521">
          <cell r="A521" t="str">
            <v>C-1.5 kanalivõrgu rek - Mõisavälja, Lilleküla</v>
          </cell>
          <cell r="B521">
            <v>0</v>
          </cell>
          <cell r="C521">
            <v>0.41734876764251072</v>
          </cell>
          <cell r="D521" t="str">
            <v>Rakvere</v>
          </cell>
          <cell r="E521">
            <v>0</v>
          </cell>
          <cell r="F521">
            <v>0</v>
          </cell>
          <cell r="G521">
            <v>40</v>
          </cell>
          <cell r="H521">
            <v>0</v>
          </cell>
          <cell r="I521">
            <v>12</v>
          </cell>
          <cell r="J521">
            <v>2011</v>
          </cell>
          <cell r="K521">
            <v>0</v>
          </cell>
          <cell r="L521">
            <v>0</v>
          </cell>
          <cell r="M521">
            <v>2011</v>
          </cell>
          <cell r="N521">
            <v>0</v>
          </cell>
          <cell r="O521">
            <v>2051</v>
          </cell>
          <cell r="P521">
            <v>1.0485120000000001</v>
          </cell>
          <cell r="Q521" t="b">
            <v>0</v>
          </cell>
          <cell r="S521" t="str">
            <v>402011</v>
          </cell>
          <cell r="T521" t="str">
            <v>402011FALSE</v>
          </cell>
          <cell r="U521">
            <v>2051</v>
          </cell>
        </row>
        <row r="522">
          <cell r="A522" t="str">
            <v>C-1.6 kanalivõrgu rek - Lennuvälja, Roodevälja</v>
          </cell>
          <cell r="B522">
            <v>0</v>
          </cell>
          <cell r="C522">
            <v>0.41734876764251072</v>
          </cell>
          <cell r="D522" t="str">
            <v>Rakvere</v>
          </cell>
          <cell r="E522">
            <v>0</v>
          </cell>
          <cell r="F522">
            <v>0</v>
          </cell>
          <cell r="G522">
            <v>40</v>
          </cell>
          <cell r="H522">
            <v>0</v>
          </cell>
          <cell r="I522">
            <v>12</v>
          </cell>
          <cell r="J522">
            <v>2011</v>
          </cell>
          <cell r="K522">
            <v>0</v>
          </cell>
          <cell r="L522">
            <v>0</v>
          </cell>
          <cell r="M522">
            <v>2011</v>
          </cell>
          <cell r="N522">
            <v>0</v>
          </cell>
          <cell r="O522">
            <v>2051</v>
          </cell>
          <cell r="P522">
            <v>1.0485120000000001</v>
          </cell>
          <cell r="Q522" t="b">
            <v>0</v>
          </cell>
          <cell r="S522" t="str">
            <v>402011</v>
          </cell>
          <cell r="T522" t="str">
            <v>402011FALSE</v>
          </cell>
          <cell r="U522">
            <v>2051</v>
          </cell>
        </row>
        <row r="523">
          <cell r="A523" t="str">
            <v>C-1.7 kanalivõrgu rek - Vabaduse tn.</v>
          </cell>
          <cell r="B523">
            <v>0</v>
          </cell>
          <cell r="C523">
            <v>0.41734876764251072</v>
          </cell>
          <cell r="D523" t="str">
            <v>Rakvere</v>
          </cell>
          <cell r="E523">
            <v>0</v>
          </cell>
          <cell r="F523">
            <v>0</v>
          </cell>
          <cell r="G523">
            <v>40</v>
          </cell>
          <cell r="H523">
            <v>0</v>
          </cell>
          <cell r="I523">
            <v>12</v>
          </cell>
          <cell r="J523">
            <v>2011</v>
          </cell>
          <cell r="K523">
            <v>0</v>
          </cell>
          <cell r="L523">
            <v>0</v>
          </cell>
          <cell r="M523">
            <v>2011</v>
          </cell>
          <cell r="N523">
            <v>0</v>
          </cell>
          <cell r="O523">
            <v>2051</v>
          </cell>
          <cell r="P523">
            <v>1.0485120000000001</v>
          </cell>
          <cell r="Q523" t="b">
            <v>0</v>
          </cell>
          <cell r="S523" t="str">
            <v>402011</v>
          </cell>
          <cell r="T523" t="str">
            <v>402011FALSE</v>
          </cell>
          <cell r="U523">
            <v>2051</v>
          </cell>
        </row>
        <row r="524">
          <cell r="A524" t="str">
            <v>C-2.1 kanalivõrk uus - Kondivalu, Lepiku</v>
          </cell>
          <cell r="B524">
            <v>0</v>
          </cell>
          <cell r="C524">
            <v>0.41734876764251072</v>
          </cell>
          <cell r="D524" t="str">
            <v>Rakvere</v>
          </cell>
          <cell r="E524">
            <v>0</v>
          </cell>
          <cell r="F524">
            <v>0</v>
          </cell>
          <cell r="G524">
            <v>40</v>
          </cell>
          <cell r="H524">
            <v>0</v>
          </cell>
          <cell r="I524">
            <v>12</v>
          </cell>
          <cell r="J524">
            <v>2011</v>
          </cell>
          <cell r="K524">
            <v>0</v>
          </cell>
          <cell r="L524">
            <v>0</v>
          </cell>
          <cell r="M524">
            <v>2011</v>
          </cell>
          <cell r="N524">
            <v>0</v>
          </cell>
          <cell r="O524">
            <v>2051</v>
          </cell>
          <cell r="P524">
            <v>1.0485120000000001</v>
          </cell>
          <cell r="Q524" t="b">
            <v>0</v>
          </cell>
          <cell r="S524" t="str">
            <v>402011</v>
          </cell>
          <cell r="T524" t="str">
            <v>402011FALSE</v>
          </cell>
          <cell r="U524">
            <v>2051</v>
          </cell>
        </row>
        <row r="525">
          <cell r="A525" t="str">
            <v>C-2.2 kanalivõrk uus - Õpetajate Heinamaa, Seminari</v>
          </cell>
          <cell r="B525">
            <v>0</v>
          </cell>
          <cell r="C525">
            <v>0.41734876764251072</v>
          </cell>
          <cell r="D525" t="str">
            <v>Rakvere</v>
          </cell>
          <cell r="E525">
            <v>0</v>
          </cell>
          <cell r="F525">
            <v>0</v>
          </cell>
          <cell r="G525">
            <v>40</v>
          </cell>
          <cell r="H525">
            <v>0</v>
          </cell>
          <cell r="I525">
            <v>12</v>
          </cell>
          <cell r="J525">
            <v>2011</v>
          </cell>
          <cell r="K525">
            <v>0</v>
          </cell>
          <cell r="L525">
            <v>0</v>
          </cell>
          <cell r="M525">
            <v>2011</v>
          </cell>
          <cell r="N525">
            <v>0</v>
          </cell>
          <cell r="O525">
            <v>2051</v>
          </cell>
          <cell r="P525">
            <v>1.0485120000000001</v>
          </cell>
          <cell r="Q525" t="b">
            <v>0</v>
          </cell>
          <cell r="S525" t="str">
            <v>402011</v>
          </cell>
          <cell r="T525" t="str">
            <v>402011FALSE</v>
          </cell>
          <cell r="U525">
            <v>2051</v>
          </cell>
        </row>
        <row r="526">
          <cell r="A526" t="str">
            <v>C-2.3 kanalivõrk uus - Kurikaküla, Paemurru</v>
          </cell>
          <cell r="B526">
            <v>0</v>
          </cell>
          <cell r="C526">
            <v>0.41734876764251072</v>
          </cell>
          <cell r="D526" t="str">
            <v>Rakvere</v>
          </cell>
          <cell r="E526">
            <v>0</v>
          </cell>
          <cell r="F526">
            <v>0</v>
          </cell>
          <cell r="G526">
            <v>40</v>
          </cell>
          <cell r="H526">
            <v>0</v>
          </cell>
          <cell r="I526">
            <v>12</v>
          </cell>
          <cell r="J526">
            <v>2011</v>
          </cell>
          <cell r="K526">
            <v>0</v>
          </cell>
          <cell r="L526">
            <v>0</v>
          </cell>
          <cell r="M526">
            <v>2011</v>
          </cell>
          <cell r="N526">
            <v>0</v>
          </cell>
          <cell r="O526">
            <v>2051</v>
          </cell>
          <cell r="P526">
            <v>1.0485120000000001</v>
          </cell>
          <cell r="Q526" t="b">
            <v>0</v>
          </cell>
          <cell r="S526" t="str">
            <v>402011</v>
          </cell>
          <cell r="T526" t="str">
            <v>402011FALSE</v>
          </cell>
          <cell r="U526">
            <v>2051</v>
          </cell>
        </row>
        <row r="527">
          <cell r="A527" t="str">
            <v>C-2.4 kanalivõrk uus - Linnuriik</v>
          </cell>
          <cell r="B527">
            <v>0</v>
          </cell>
          <cell r="C527">
            <v>0.41734876764251072</v>
          </cell>
          <cell r="D527" t="str">
            <v>Rakvere</v>
          </cell>
          <cell r="E527">
            <v>0</v>
          </cell>
          <cell r="F527">
            <v>0</v>
          </cell>
          <cell r="G527">
            <v>40</v>
          </cell>
          <cell r="H527">
            <v>0</v>
          </cell>
          <cell r="I527">
            <v>12</v>
          </cell>
          <cell r="J527">
            <v>2011</v>
          </cell>
          <cell r="K527">
            <v>0</v>
          </cell>
          <cell r="L527">
            <v>0</v>
          </cell>
          <cell r="M527">
            <v>2011</v>
          </cell>
          <cell r="N527">
            <v>0</v>
          </cell>
          <cell r="O527">
            <v>2051</v>
          </cell>
          <cell r="P527">
            <v>1.0485120000000001</v>
          </cell>
          <cell r="Q527" t="b">
            <v>0</v>
          </cell>
          <cell r="S527" t="str">
            <v>402011</v>
          </cell>
          <cell r="T527" t="str">
            <v>402011FALSE</v>
          </cell>
          <cell r="U527">
            <v>2051</v>
          </cell>
        </row>
        <row r="528">
          <cell r="A528" t="str">
            <v>C-2.5 kanalivõrk uus - Vanalinn, Südalinn</v>
          </cell>
          <cell r="B528">
            <v>0</v>
          </cell>
          <cell r="C528">
            <v>0.41734876764251072</v>
          </cell>
          <cell r="D528" t="str">
            <v>Rakvere</v>
          </cell>
          <cell r="E528">
            <v>0</v>
          </cell>
          <cell r="F528">
            <v>0</v>
          </cell>
          <cell r="G528">
            <v>40</v>
          </cell>
          <cell r="H528">
            <v>0</v>
          </cell>
          <cell r="I528">
            <v>12</v>
          </cell>
          <cell r="J528">
            <v>2011</v>
          </cell>
          <cell r="K528">
            <v>0</v>
          </cell>
          <cell r="L528">
            <v>0</v>
          </cell>
          <cell r="M528">
            <v>2011</v>
          </cell>
          <cell r="N528">
            <v>0</v>
          </cell>
          <cell r="O528">
            <v>2051</v>
          </cell>
          <cell r="P528">
            <v>1.0485120000000001</v>
          </cell>
          <cell r="Q528" t="b">
            <v>0</v>
          </cell>
          <cell r="S528" t="str">
            <v>402011</v>
          </cell>
          <cell r="T528" t="str">
            <v>402011FALSE</v>
          </cell>
          <cell r="U528">
            <v>2051</v>
          </cell>
        </row>
        <row r="529">
          <cell r="A529" t="str">
            <v>C-2.6 kanalivõrk uus - Mõisavälja, Lilleküla</v>
          </cell>
          <cell r="B529">
            <v>0</v>
          </cell>
          <cell r="C529">
            <v>0.41734876764251072</v>
          </cell>
          <cell r="D529" t="str">
            <v>Rakvere</v>
          </cell>
          <cell r="E529">
            <v>0</v>
          </cell>
          <cell r="F529">
            <v>0</v>
          </cell>
          <cell r="G529">
            <v>40</v>
          </cell>
          <cell r="H529">
            <v>0</v>
          </cell>
          <cell r="I529">
            <v>12</v>
          </cell>
          <cell r="J529">
            <v>2011</v>
          </cell>
          <cell r="K529">
            <v>0</v>
          </cell>
          <cell r="L529">
            <v>0</v>
          </cell>
          <cell r="M529">
            <v>2011</v>
          </cell>
          <cell r="N529">
            <v>0</v>
          </cell>
          <cell r="O529">
            <v>2051</v>
          </cell>
          <cell r="P529">
            <v>1.0485120000000001</v>
          </cell>
          <cell r="Q529" t="b">
            <v>0</v>
          </cell>
          <cell r="S529" t="str">
            <v>402011</v>
          </cell>
          <cell r="T529" t="str">
            <v>402011FALSE</v>
          </cell>
          <cell r="U529">
            <v>2051</v>
          </cell>
        </row>
        <row r="530">
          <cell r="A530" t="str">
            <v>C-2.7 kanalivõrk uus - Lennuvälja, Roodevälja</v>
          </cell>
          <cell r="B530">
            <v>0</v>
          </cell>
          <cell r="C530">
            <v>0.41734876764251072</v>
          </cell>
          <cell r="D530" t="str">
            <v>Rakvere</v>
          </cell>
          <cell r="E530">
            <v>0</v>
          </cell>
          <cell r="F530">
            <v>0</v>
          </cell>
          <cell r="G530">
            <v>40</v>
          </cell>
          <cell r="H530">
            <v>0</v>
          </cell>
          <cell r="I530">
            <v>12</v>
          </cell>
          <cell r="J530">
            <v>2011</v>
          </cell>
          <cell r="K530">
            <v>0</v>
          </cell>
          <cell r="L530">
            <v>0</v>
          </cell>
          <cell r="M530">
            <v>2011</v>
          </cell>
          <cell r="N530">
            <v>0</v>
          </cell>
          <cell r="O530">
            <v>2051</v>
          </cell>
          <cell r="P530">
            <v>1.0485120000000001</v>
          </cell>
          <cell r="Q530" t="b">
            <v>0</v>
          </cell>
          <cell r="S530" t="str">
            <v>402011</v>
          </cell>
          <cell r="T530" t="str">
            <v>402011FALSE</v>
          </cell>
          <cell r="U530">
            <v>2051</v>
          </cell>
        </row>
        <row r="531">
          <cell r="A531" t="str">
            <v>C-2.8 kanalivõrk uus - Vallimäe, Tammiku, Taaravainu</v>
          </cell>
          <cell r="B531">
            <v>0</v>
          </cell>
          <cell r="C531">
            <v>0.41734876764251072</v>
          </cell>
          <cell r="D531" t="str">
            <v>Rakvere</v>
          </cell>
          <cell r="E531">
            <v>0</v>
          </cell>
          <cell r="F531">
            <v>0</v>
          </cell>
          <cell r="G531">
            <v>40</v>
          </cell>
          <cell r="H531">
            <v>0</v>
          </cell>
          <cell r="I531">
            <v>12</v>
          </cell>
          <cell r="J531">
            <v>2011</v>
          </cell>
          <cell r="K531">
            <v>0</v>
          </cell>
          <cell r="L531">
            <v>0</v>
          </cell>
          <cell r="M531">
            <v>2011</v>
          </cell>
          <cell r="N531">
            <v>0</v>
          </cell>
          <cell r="O531">
            <v>2051</v>
          </cell>
          <cell r="P531">
            <v>1.0485120000000001</v>
          </cell>
          <cell r="Q531" t="b">
            <v>0</v>
          </cell>
          <cell r="S531" t="str">
            <v>402011</v>
          </cell>
          <cell r="T531" t="str">
            <v>402011FALSE</v>
          </cell>
          <cell r="U531">
            <v>2051</v>
          </cell>
        </row>
        <row r="532">
          <cell r="A532" t="str">
            <v>C-2.9 kanalivõrk uus - J. Kunderi (Rahu-Laskeraja)</v>
          </cell>
          <cell r="B532">
            <v>0</v>
          </cell>
          <cell r="C532">
            <v>0.41734876764251072</v>
          </cell>
          <cell r="D532" t="str">
            <v>Rakvere</v>
          </cell>
          <cell r="E532">
            <v>0</v>
          </cell>
          <cell r="F532">
            <v>0</v>
          </cell>
          <cell r="G532">
            <v>40</v>
          </cell>
          <cell r="H532">
            <v>0</v>
          </cell>
          <cell r="I532">
            <v>12</v>
          </cell>
          <cell r="J532">
            <v>2011</v>
          </cell>
          <cell r="K532">
            <v>0</v>
          </cell>
          <cell r="L532">
            <v>0</v>
          </cell>
          <cell r="M532">
            <v>2011</v>
          </cell>
          <cell r="N532">
            <v>0</v>
          </cell>
          <cell r="O532">
            <v>2051</v>
          </cell>
          <cell r="P532">
            <v>1.0485120000000001</v>
          </cell>
          <cell r="Q532" t="b">
            <v>0</v>
          </cell>
          <cell r="S532" t="str">
            <v>402011</v>
          </cell>
          <cell r="T532" t="str">
            <v>402011FALSE</v>
          </cell>
          <cell r="U532">
            <v>2051</v>
          </cell>
        </row>
        <row r="533">
          <cell r="A533" t="str">
            <v>C-2.10 kanalivõrk uus - Narva tn.</v>
          </cell>
          <cell r="B533">
            <v>0</v>
          </cell>
          <cell r="C533">
            <v>0.41734876764251072</v>
          </cell>
          <cell r="D533" t="str">
            <v>Rakvere</v>
          </cell>
          <cell r="E533">
            <v>0</v>
          </cell>
          <cell r="F533">
            <v>0</v>
          </cell>
          <cell r="G533">
            <v>40</v>
          </cell>
          <cell r="H533">
            <v>0</v>
          </cell>
          <cell r="I533">
            <v>12</v>
          </cell>
          <cell r="J533">
            <v>2011</v>
          </cell>
          <cell r="K533">
            <v>0</v>
          </cell>
          <cell r="L533">
            <v>0</v>
          </cell>
          <cell r="M533">
            <v>2011</v>
          </cell>
          <cell r="N533">
            <v>0</v>
          </cell>
          <cell r="O533">
            <v>2051</v>
          </cell>
          <cell r="P533">
            <v>1.0485120000000001</v>
          </cell>
          <cell r="Q533" t="b">
            <v>0</v>
          </cell>
          <cell r="S533" t="str">
            <v>402011</v>
          </cell>
          <cell r="T533" t="str">
            <v>402011FALSE</v>
          </cell>
          <cell r="U533">
            <v>2051</v>
          </cell>
        </row>
        <row r="534">
          <cell r="A534" t="str">
            <v>C-4.1 pumpla, kanal - KPJ-Narva 2</v>
          </cell>
          <cell r="B534">
            <v>0</v>
          </cell>
          <cell r="C534">
            <v>0.41734876764251072</v>
          </cell>
          <cell r="D534" t="str">
            <v>Rakvere</v>
          </cell>
          <cell r="E534">
            <v>0</v>
          </cell>
          <cell r="F534">
            <v>0</v>
          </cell>
          <cell r="G534">
            <v>40</v>
          </cell>
          <cell r="H534">
            <v>0</v>
          </cell>
          <cell r="I534">
            <v>12</v>
          </cell>
          <cell r="J534">
            <v>2011</v>
          </cell>
          <cell r="K534">
            <v>0</v>
          </cell>
          <cell r="L534">
            <v>0</v>
          </cell>
          <cell r="M534">
            <v>2011</v>
          </cell>
          <cell r="N534">
            <v>0</v>
          </cell>
          <cell r="O534">
            <v>2051</v>
          </cell>
          <cell r="P534">
            <v>1.0485120000000001</v>
          </cell>
          <cell r="Q534" t="b">
            <v>0</v>
          </cell>
          <cell r="S534" t="str">
            <v>402011</v>
          </cell>
          <cell r="T534" t="str">
            <v>402011FALSE</v>
          </cell>
          <cell r="U534">
            <v>2051</v>
          </cell>
        </row>
        <row r="535">
          <cell r="A535" t="str">
            <v>C-4.2 pumpla, kanal - KPJ-Kunderi</v>
          </cell>
          <cell r="B535">
            <v>0</v>
          </cell>
          <cell r="C535">
            <v>0.41734876764251072</v>
          </cell>
          <cell r="D535" t="str">
            <v>Rakvere</v>
          </cell>
          <cell r="E535">
            <v>0</v>
          </cell>
          <cell r="F535">
            <v>0</v>
          </cell>
          <cell r="G535">
            <v>40</v>
          </cell>
          <cell r="H535">
            <v>0</v>
          </cell>
          <cell r="I535">
            <v>12</v>
          </cell>
          <cell r="J535">
            <v>2011</v>
          </cell>
          <cell r="K535">
            <v>0</v>
          </cell>
          <cell r="L535">
            <v>0</v>
          </cell>
          <cell r="M535">
            <v>2011</v>
          </cell>
          <cell r="N535">
            <v>0</v>
          </cell>
          <cell r="O535">
            <v>2051</v>
          </cell>
          <cell r="P535">
            <v>1.0485120000000001</v>
          </cell>
          <cell r="Q535" t="b">
            <v>0</v>
          </cell>
          <cell r="S535" t="str">
            <v>402011</v>
          </cell>
          <cell r="T535" t="str">
            <v>402011FALSE</v>
          </cell>
          <cell r="U535">
            <v>2051</v>
          </cell>
        </row>
        <row r="536">
          <cell r="A536" t="str">
            <v>E-1. Lahkvoolse sademevee kanalisatsiooni rajamine</v>
          </cell>
          <cell r="B536">
            <v>0</v>
          </cell>
          <cell r="C536">
            <v>0.41734876764251072</v>
          </cell>
          <cell r="D536" t="str">
            <v>Rakvere</v>
          </cell>
          <cell r="E536">
            <v>0</v>
          </cell>
          <cell r="F536">
            <v>0</v>
          </cell>
          <cell r="G536">
            <v>40</v>
          </cell>
          <cell r="H536">
            <v>0</v>
          </cell>
          <cell r="I536">
            <v>12</v>
          </cell>
          <cell r="J536">
            <v>2011</v>
          </cell>
          <cell r="K536">
            <v>0</v>
          </cell>
          <cell r="L536">
            <v>0</v>
          </cell>
          <cell r="M536">
            <v>2011</v>
          </cell>
          <cell r="N536">
            <v>0</v>
          </cell>
          <cell r="O536">
            <v>2051</v>
          </cell>
          <cell r="P536">
            <v>1.0485120000000001</v>
          </cell>
          <cell r="Q536" t="b">
            <v>1</v>
          </cell>
          <cell r="S536" t="str">
            <v>402011</v>
          </cell>
          <cell r="T536" t="str">
            <v>402011TRUE</v>
          </cell>
          <cell r="U536">
            <v>2051</v>
          </cell>
        </row>
        <row r="537">
          <cell r="A537" t="str">
            <v>E-2. Sademevee puhastite rajamine</v>
          </cell>
          <cell r="B537">
            <v>0</v>
          </cell>
          <cell r="C537">
            <v>0.41734876764251072</v>
          </cell>
          <cell r="D537" t="str">
            <v>Rakvere</v>
          </cell>
          <cell r="E537">
            <v>0</v>
          </cell>
          <cell r="F537">
            <v>0</v>
          </cell>
          <cell r="G537">
            <v>40</v>
          </cell>
          <cell r="H537">
            <v>0</v>
          </cell>
          <cell r="I537">
            <v>12</v>
          </cell>
          <cell r="J537">
            <v>2011</v>
          </cell>
          <cell r="K537">
            <v>0</v>
          </cell>
          <cell r="L537">
            <v>0</v>
          </cell>
          <cell r="M537">
            <v>2011</v>
          </cell>
          <cell r="N537">
            <v>0</v>
          </cell>
          <cell r="O537">
            <v>2051</v>
          </cell>
          <cell r="P537">
            <v>1.0485120000000001</v>
          </cell>
          <cell r="Q537" t="b">
            <v>1</v>
          </cell>
          <cell r="S537" t="str">
            <v>402011</v>
          </cell>
          <cell r="T537" t="str">
            <v>402011TRUE</v>
          </cell>
          <cell r="U537">
            <v>2051</v>
          </cell>
        </row>
        <row r="538">
          <cell r="A538" t="str">
            <v>RVP - D-1.1 (Eeltöötlus-esmase töötlemise hoone)</v>
          </cell>
          <cell r="B538">
            <v>0</v>
          </cell>
          <cell r="C538">
            <v>0.41734876764251072</v>
          </cell>
          <cell r="D538" t="str">
            <v>Rakvere</v>
          </cell>
          <cell r="E538">
            <v>0</v>
          </cell>
          <cell r="F538">
            <v>0</v>
          </cell>
          <cell r="G538">
            <v>40</v>
          </cell>
          <cell r="H538">
            <v>0</v>
          </cell>
          <cell r="I538">
            <v>12</v>
          </cell>
          <cell r="J538">
            <v>2011</v>
          </cell>
          <cell r="K538">
            <v>0</v>
          </cell>
          <cell r="L538">
            <v>0</v>
          </cell>
          <cell r="M538">
            <v>2011</v>
          </cell>
          <cell r="N538">
            <v>0</v>
          </cell>
          <cell r="O538">
            <v>2051</v>
          </cell>
          <cell r="P538">
            <v>1.0485120000000001</v>
          </cell>
          <cell r="Q538" t="b">
            <v>0</v>
          </cell>
          <cell r="S538" t="str">
            <v>402011</v>
          </cell>
          <cell r="T538" t="str">
            <v>402011FALSE</v>
          </cell>
          <cell r="U538">
            <v>2051</v>
          </cell>
        </row>
        <row r="539">
          <cell r="A539" t="str">
            <v>RVP - D-1.2 (Eelsetiti pumbahoone)</v>
          </cell>
          <cell r="B539">
            <v>0</v>
          </cell>
          <cell r="C539">
            <v>0.41734876764251072</v>
          </cell>
          <cell r="D539" t="str">
            <v>Rakvere</v>
          </cell>
          <cell r="E539">
            <v>0</v>
          </cell>
          <cell r="F539">
            <v>0</v>
          </cell>
          <cell r="G539">
            <v>40</v>
          </cell>
          <cell r="H539">
            <v>0</v>
          </cell>
          <cell r="I539">
            <v>12</v>
          </cell>
          <cell r="J539">
            <v>2011</v>
          </cell>
          <cell r="K539">
            <v>0</v>
          </cell>
          <cell r="L539">
            <v>0</v>
          </cell>
          <cell r="M539">
            <v>2011</v>
          </cell>
          <cell r="N539">
            <v>0</v>
          </cell>
          <cell r="O539">
            <v>2051</v>
          </cell>
          <cell r="P539">
            <v>1.0485120000000001</v>
          </cell>
          <cell r="Q539" t="b">
            <v>0</v>
          </cell>
          <cell r="S539" t="str">
            <v>402011</v>
          </cell>
          <cell r="T539" t="str">
            <v>402011FALSE</v>
          </cell>
          <cell r="U539">
            <v>2051</v>
          </cell>
        </row>
        <row r="540">
          <cell r="A540" t="str">
            <v>RVP - D-1.3 (Mudatihendajate pumbahoone)</v>
          </cell>
          <cell r="B540">
            <v>0</v>
          </cell>
          <cell r="C540">
            <v>0.41734876764251072</v>
          </cell>
          <cell r="D540" t="str">
            <v>Rakvere</v>
          </cell>
          <cell r="E540">
            <v>0</v>
          </cell>
          <cell r="F540">
            <v>0</v>
          </cell>
          <cell r="G540">
            <v>40</v>
          </cell>
          <cell r="H540">
            <v>0</v>
          </cell>
          <cell r="I540">
            <v>12</v>
          </cell>
          <cell r="J540">
            <v>2011</v>
          </cell>
          <cell r="K540">
            <v>0</v>
          </cell>
          <cell r="L540">
            <v>0</v>
          </cell>
          <cell r="M540">
            <v>2011</v>
          </cell>
          <cell r="N540">
            <v>0</v>
          </cell>
          <cell r="O540">
            <v>2051</v>
          </cell>
          <cell r="P540">
            <v>1.0485120000000001</v>
          </cell>
          <cell r="Q540" t="b">
            <v>0</v>
          </cell>
          <cell r="S540" t="str">
            <v>402011</v>
          </cell>
          <cell r="T540" t="str">
            <v>402011FALSE</v>
          </cell>
          <cell r="U540">
            <v>2051</v>
          </cell>
        </row>
        <row r="541">
          <cell r="A541" t="str">
            <v>RVP - D-1.4 (Bioloogiline töötlus-puhurite hoone)</v>
          </cell>
          <cell r="B541">
            <v>0</v>
          </cell>
          <cell r="C541">
            <v>0.41734876764251072</v>
          </cell>
          <cell r="D541" t="str">
            <v>Rakvere</v>
          </cell>
          <cell r="E541">
            <v>0</v>
          </cell>
          <cell r="F541">
            <v>0</v>
          </cell>
          <cell r="G541">
            <v>40</v>
          </cell>
          <cell r="H541">
            <v>0</v>
          </cell>
          <cell r="I541">
            <v>12</v>
          </cell>
          <cell r="J541">
            <v>2011</v>
          </cell>
          <cell r="K541">
            <v>0</v>
          </cell>
          <cell r="L541">
            <v>0</v>
          </cell>
          <cell r="M541">
            <v>2011</v>
          </cell>
          <cell r="N541">
            <v>0</v>
          </cell>
          <cell r="O541">
            <v>2051</v>
          </cell>
          <cell r="P541">
            <v>1.0485120000000001</v>
          </cell>
          <cell r="Q541" t="b">
            <v>0</v>
          </cell>
          <cell r="S541" t="str">
            <v>402011</v>
          </cell>
          <cell r="T541" t="str">
            <v>402011FALSE</v>
          </cell>
          <cell r="U541">
            <v>2051</v>
          </cell>
        </row>
        <row r="542">
          <cell r="A542" t="str">
            <v>RVP - D-1.5 (Seadmete maksumus)</v>
          </cell>
          <cell r="B542">
            <v>0</v>
          </cell>
          <cell r="C542">
            <v>0.41734876764251072</v>
          </cell>
          <cell r="D542" t="str">
            <v>Rakvere</v>
          </cell>
          <cell r="E542">
            <v>0</v>
          </cell>
          <cell r="F542">
            <v>0</v>
          </cell>
          <cell r="G542">
            <v>40</v>
          </cell>
          <cell r="H542">
            <v>0</v>
          </cell>
          <cell r="I542">
            <v>12</v>
          </cell>
          <cell r="J542">
            <v>2011</v>
          </cell>
          <cell r="K542">
            <v>0</v>
          </cell>
          <cell r="L542">
            <v>0</v>
          </cell>
          <cell r="M542">
            <v>2011</v>
          </cell>
          <cell r="N542">
            <v>0</v>
          </cell>
          <cell r="O542">
            <v>2051</v>
          </cell>
          <cell r="P542">
            <v>1.0485120000000001</v>
          </cell>
          <cell r="Q542" t="b">
            <v>0</v>
          </cell>
          <cell r="S542" t="str">
            <v>402011</v>
          </cell>
          <cell r="T542" t="str">
            <v>402011FALSE</v>
          </cell>
          <cell r="U542">
            <v>2051</v>
          </cell>
        </row>
        <row r="543">
          <cell r="A543" t="str">
            <v>RVP - F. Rajatiste hoolduse seadmete hankimine (puhastusauto)</v>
          </cell>
          <cell r="B543">
            <v>0</v>
          </cell>
          <cell r="C543">
            <v>0.41734876764251072</v>
          </cell>
          <cell r="D543" t="str">
            <v>Rakvere</v>
          </cell>
          <cell r="E543">
            <v>0</v>
          </cell>
          <cell r="F543">
            <v>0</v>
          </cell>
          <cell r="G543">
            <v>40</v>
          </cell>
          <cell r="H543">
            <v>0</v>
          </cell>
          <cell r="I543">
            <v>12</v>
          </cell>
          <cell r="J543">
            <v>2011</v>
          </cell>
          <cell r="K543">
            <v>0</v>
          </cell>
          <cell r="L543">
            <v>0</v>
          </cell>
          <cell r="M543">
            <v>2011</v>
          </cell>
          <cell r="N543">
            <v>0</v>
          </cell>
          <cell r="O543">
            <v>2051</v>
          </cell>
          <cell r="P543">
            <v>1.0485120000000001</v>
          </cell>
          <cell r="Q543" t="b">
            <v>0</v>
          </cell>
          <cell r="S543" t="str">
            <v>402011</v>
          </cell>
          <cell r="T543" t="str">
            <v>402011FALSE</v>
          </cell>
          <cell r="U543">
            <v>2051</v>
          </cell>
        </row>
        <row r="544">
          <cell r="A544" t="str">
            <v>Sõmeru B-1. Veevõrgu rekonstrueerimine</v>
          </cell>
          <cell r="B544" t="e">
            <v>#REF!</v>
          </cell>
          <cell r="C544">
            <v>0.22689650865451969</v>
          </cell>
          <cell r="D544" t="str">
            <v>Rakvere</v>
          </cell>
          <cell r="E544">
            <v>0</v>
          </cell>
          <cell r="F544">
            <v>0</v>
          </cell>
          <cell r="G544">
            <v>40</v>
          </cell>
          <cell r="H544">
            <v>0</v>
          </cell>
          <cell r="I544">
            <v>12</v>
          </cell>
          <cell r="J544">
            <v>2011</v>
          </cell>
          <cell r="K544">
            <v>0</v>
          </cell>
          <cell r="L544">
            <v>0</v>
          </cell>
          <cell r="M544">
            <v>2011</v>
          </cell>
          <cell r="N544">
            <v>0</v>
          </cell>
          <cell r="O544">
            <v>2051</v>
          </cell>
          <cell r="P544">
            <v>1.0485120000000001</v>
          </cell>
          <cell r="Q544" t="b">
            <v>0</v>
          </cell>
          <cell r="S544" t="str">
            <v>402011</v>
          </cell>
          <cell r="T544" t="str">
            <v>402011FALSE</v>
          </cell>
          <cell r="U544">
            <v>2051</v>
          </cell>
        </row>
        <row r="545">
          <cell r="A545" t="str">
            <v>Sõmeru B-2. Veevõrgu rajamine</v>
          </cell>
          <cell r="B545" t="e">
            <v>#REF!</v>
          </cell>
          <cell r="C545">
            <v>0.22689650865451969</v>
          </cell>
          <cell r="D545" t="str">
            <v>Rakvere</v>
          </cell>
          <cell r="E545">
            <v>0</v>
          </cell>
          <cell r="F545">
            <v>0</v>
          </cell>
          <cell r="G545">
            <v>40</v>
          </cell>
          <cell r="H545">
            <v>0</v>
          </cell>
          <cell r="I545">
            <v>12</v>
          </cell>
          <cell r="J545">
            <v>2011</v>
          </cell>
          <cell r="K545">
            <v>0</v>
          </cell>
          <cell r="L545">
            <v>0</v>
          </cell>
          <cell r="M545">
            <v>2011</v>
          </cell>
          <cell r="N545">
            <v>0</v>
          </cell>
          <cell r="O545">
            <v>2051</v>
          </cell>
          <cell r="P545">
            <v>1.0485120000000001</v>
          </cell>
          <cell r="Q545" t="b">
            <v>0</v>
          </cell>
          <cell r="S545" t="str">
            <v>402011</v>
          </cell>
          <cell r="T545" t="str">
            <v>402011FALSE</v>
          </cell>
          <cell r="U545">
            <v>2051</v>
          </cell>
        </row>
        <row r="546">
          <cell r="A546" t="str">
            <v>Sõmeru A-1. Puurkaevu pumpla PK-1 ümberehitus reservpumplaks</v>
          </cell>
          <cell r="B546" t="e">
            <v>#REF!</v>
          </cell>
          <cell r="C546">
            <v>0.22689650865451969</v>
          </cell>
          <cell r="D546" t="str">
            <v>Rakvere</v>
          </cell>
          <cell r="E546">
            <v>0</v>
          </cell>
          <cell r="F546">
            <v>0</v>
          </cell>
          <cell r="G546">
            <v>40</v>
          </cell>
          <cell r="H546">
            <v>0</v>
          </cell>
          <cell r="I546">
            <v>12</v>
          </cell>
          <cell r="J546">
            <v>2011</v>
          </cell>
          <cell r="K546">
            <v>0</v>
          </cell>
          <cell r="L546">
            <v>0</v>
          </cell>
          <cell r="M546">
            <v>2011</v>
          </cell>
          <cell r="N546">
            <v>0</v>
          </cell>
          <cell r="O546">
            <v>2051</v>
          </cell>
          <cell r="P546">
            <v>1.0485120000000001</v>
          </cell>
          <cell r="Q546" t="b">
            <v>0</v>
          </cell>
          <cell r="S546" t="str">
            <v>402011</v>
          </cell>
          <cell r="T546" t="str">
            <v>402011FALSE</v>
          </cell>
          <cell r="U546">
            <v>2051</v>
          </cell>
        </row>
        <row r="547">
          <cell r="A547" t="str">
            <v>Sõmeru C-1. Kanalisatsioonitorustike rekonstrueerimine</v>
          </cell>
          <cell r="B547">
            <v>0</v>
          </cell>
          <cell r="C547">
            <v>0.22689650865451969</v>
          </cell>
          <cell r="D547" t="str">
            <v>Rakvere</v>
          </cell>
          <cell r="E547">
            <v>0</v>
          </cell>
          <cell r="F547">
            <v>0</v>
          </cell>
          <cell r="G547">
            <v>40</v>
          </cell>
          <cell r="H547">
            <v>0</v>
          </cell>
          <cell r="I547">
            <v>12</v>
          </cell>
          <cell r="J547">
            <v>2011</v>
          </cell>
          <cell r="K547">
            <v>0</v>
          </cell>
          <cell r="L547">
            <v>0</v>
          </cell>
          <cell r="M547">
            <v>2011</v>
          </cell>
          <cell r="N547">
            <v>0</v>
          </cell>
          <cell r="O547">
            <v>2051</v>
          </cell>
          <cell r="P547">
            <v>1.0485120000000001</v>
          </cell>
          <cell r="Q547" t="b">
            <v>0</v>
          </cell>
          <cell r="S547" t="str">
            <v>402011</v>
          </cell>
          <cell r="T547" t="str">
            <v>402011FALSE</v>
          </cell>
          <cell r="U547">
            <v>2051</v>
          </cell>
        </row>
        <row r="548">
          <cell r="A548" t="str">
            <v>Sõmeru C-3. Reoveepumplate rekonstrueerimine</v>
          </cell>
          <cell r="B548">
            <v>0</v>
          </cell>
          <cell r="C548">
            <v>0.22689650865451969</v>
          </cell>
          <cell r="D548" t="str">
            <v>Rakvere</v>
          </cell>
          <cell r="E548">
            <v>0</v>
          </cell>
          <cell r="F548">
            <v>0</v>
          </cell>
          <cell r="G548">
            <v>40</v>
          </cell>
          <cell r="H548">
            <v>0</v>
          </cell>
          <cell r="I548">
            <v>12</v>
          </cell>
          <cell r="J548">
            <v>2011</v>
          </cell>
          <cell r="K548">
            <v>0</v>
          </cell>
          <cell r="L548">
            <v>0</v>
          </cell>
          <cell r="M548">
            <v>2011</v>
          </cell>
          <cell r="N548">
            <v>0</v>
          </cell>
          <cell r="O548">
            <v>2051</v>
          </cell>
          <cell r="P548">
            <v>1.0485120000000001</v>
          </cell>
          <cell r="Q548" t="b">
            <v>0</v>
          </cell>
          <cell r="S548" t="str">
            <v>402011</v>
          </cell>
          <cell r="T548" t="str">
            <v>402011FALSE</v>
          </cell>
          <cell r="U548">
            <v>2051</v>
          </cell>
        </row>
        <row r="549">
          <cell r="A549" t="str">
            <v>Sõmeru C-2. Kanalisatsioonitorustike rajamine</v>
          </cell>
          <cell r="B549">
            <v>0</v>
          </cell>
          <cell r="C549">
            <v>0.22689650865451969</v>
          </cell>
          <cell r="D549" t="str">
            <v>Rakvere</v>
          </cell>
          <cell r="E549">
            <v>0</v>
          </cell>
          <cell r="F549">
            <v>0</v>
          </cell>
          <cell r="G549">
            <v>40</v>
          </cell>
          <cell r="H549">
            <v>0</v>
          </cell>
          <cell r="I549">
            <v>12</v>
          </cell>
          <cell r="J549">
            <v>2011</v>
          </cell>
          <cell r="K549">
            <v>0</v>
          </cell>
          <cell r="L549">
            <v>0</v>
          </cell>
          <cell r="M549">
            <v>2011</v>
          </cell>
          <cell r="N549">
            <v>0</v>
          </cell>
          <cell r="O549">
            <v>2051</v>
          </cell>
          <cell r="P549">
            <v>1.0485120000000001</v>
          </cell>
          <cell r="Q549" t="b">
            <v>0</v>
          </cell>
          <cell r="S549" t="str">
            <v>402011</v>
          </cell>
          <cell r="T549" t="str">
            <v>402011FALSE</v>
          </cell>
          <cell r="U549">
            <v>2051</v>
          </cell>
        </row>
        <row r="550">
          <cell r="A550" t="str">
            <v>Sõmeru C-4. Reoveepumplate rajamine</v>
          </cell>
          <cell r="B550">
            <v>0</v>
          </cell>
          <cell r="C550">
            <v>0.22689650865451969</v>
          </cell>
          <cell r="D550" t="str">
            <v>Rakvere</v>
          </cell>
          <cell r="E550">
            <v>0</v>
          </cell>
          <cell r="F550">
            <v>0</v>
          </cell>
          <cell r="G550">
            <v>40</v>
          </cell>
          <cell r="H550">
            <v>0</v>
          </cell>
          <cell r="I550">
            <v>12</v>
          </cell>
          <cell r="J550">
            <v>2011</v>
          </cell>
          <cell r="K550">
            <v>0</v>
          </cell>
          <cell r="L550">
            <v>0</v>
          </cell>
          <cell r="M550">
            <v>2011</v>
          </cell>
          <cell r="N550">
            <v>0</v>
          </cell>
          <cell r="O550">
            <v>2051</v>
          </cell>
          <cell r="P550">
            <v>1.0485120000000001</v>
          </cell>
          <cell r="Q550" t="b">
            <v>0</v>
          </cell>
          <cell r="S550" t="str">
            <v>402011</v>
          </cell>
          <cell r="T550" t="str">
            <v>402011FALSE</v>
          </cell>
          <cell r="U550">
            <v>2051</v>
          </cell>
        </row>
        <row r="551">
          <cell r="A551" t="str">
            <v>Näpi B-1. Veevõrgu rekonstrueerimine</v>
          </cell>
          <cell r="B551">
            <v>0</v>
          </cell>
          <cell r="C551">
            <v>0.22689650865451969</v>
          </cell>
          <cell r="D551" t="str">
            <v>Rakvere</v>
          </cell>
          <cell r="E551">
            <v>0</v>
          </cell>
          <cell r="F551">
            <v>0</v>
          </cell>
          <cell r="G551">
            <v>40</v>
          </cell>
          <cell r="H551">
            <v>0</v>
          </cell>
          <cell r="I551">
            <v>12</v>
          </cell>
          <cell r="J551">
            <v>2011</v>
          </cell>
          <cell r="K551">
            <v>0</v>
          </cell>
          <cell r="L551">
            <v>0</v>
          </cell>
          <cell r="M551">
            <v>2011</v>
          </cell>
          <cell r="N551">
            <v>0</v>
          </cell>
          <cell r="O551">
            <v>2051</v>
          </cell>
          <cell r="P551">
            <v>1.0485120000000001</v>
          </cell>
          <cell r="Q551" t="b">
            <v>0</v>
          </cell>
          <cell r="S551" t="str">
            <v>402011</v>
          </cell>
          <cell r="T551" t="str">
            <v>402011FALSE</v>
          </cell>
          <cell r="U551">
            <v>2051</v>
          </cell>
        </row>
        <row r="552">
          <cell r="A552" t="str">
            <v>Näpi A-2. Puurkaevpumpla PK-Keskuse tamponeerimine</v>
          </cell>
          <cell r="B552">
            <v>0</v>
          </cell>
          <cell r="C552">
            <v>0.22689650865451969</v>
          </cell>
          <cell r="D552" t="str">
            <v>Rakvere</v>
          </cell>
          <cell r="E552">
            <v>0</v>
          </cell>
          <cell r="F552">
            <v>0</v>
          </cell>
          <cell r="G552">
            <v>40</v>
          </cell>
          <cell r="H552">
            <v>0</v>
          </cell>
          <cell r="I552">
            <v>12</v>
          </cell>
          <cell r="J552">
            <v>2011</v>
          </cell>
          <cell r="K552">
            <v>0</v>
          </cell>
          <cell r="L552">
            <v>0</v>
          </cell>
          <cell r="M552">
            <v>2011</v>
          </cell>
          <cell r="N552">
            <v>0</v>
          </cell>
          <cell r="O552">
            <v>2051</v>
          </cell>
          <cell r="P552">
            <v>1.0485120000000001</v>
          </cell>
          <cell r="Q552" t="b">
            <v>0</v>
          </cell>
          <cell r="S552" t="str">
            <v>402011</v>
          </cell>
          <cell r="T552" t="str">
            <v>402011FALSE</v>
          </cell>
          <cell r="U552">
            <v>2051</v>
          </cell>
        </row>
        <row r="553">
          <cell r="A553" t="str">
            <v>Näpi B-2. Veevõrgu rajamine</v>
          </cell>
          <cell r="B553">
            <v>0</v>
          </cell>
          <cell r="C553">
            <v>0.22689650865451969</v>
          </cell>
          <cell r="D553" t="str">
            <v>Rakvere</v>
          </cell>
          <cell r="E553">
            <v>0</v>
          </cell>
          <cell r="F553">
            <v>0</v>
          </cell>
          <cell r="G553">
            <v>40</v>
          </cell>
          <cell r="H553">
            <v>0</v>
          </cell>
          <cell r="I553">
            <v>12</v>
          </cell>
          <cell r="J553">
            <v>2011</v>
          </cell>
          <cell r="K553">
            <v>0</v>
          </cell>
          <cell r="L553">
            <v>0</v>
          </cell>
          <cell r="M553">
            <v>2011</v>
          </cell>
          <cell r="N553">
            <v>0</v>
          </cell>
          <cell r="O553">
            <v>2051</v>
          </cell>
          <cell r="P553">
            <v>1.0485120000000001</v>
          </cell>
          <cell r="Q553" t="b">
            <v>0</v>
          </cell>
          <cell r="S553" t="str">
            <v>402011</v>
          </cell>
          <cell r="T553" t="str">
            <v>402011FALSE</v>
          </cell>
          <cell r="U553">
            <v>2051</v>
          </cell>
        </row>
        <row r="554">
          <cell r="A554" t="str">
            <v>Näpi C-1. Kanalisatsioonitorustike rekonstrueerimine</v>
          </cell>
          <cell r="B554">
            <v>0</v>
          </cell>
          <cell r="C554">
            <v>0.22689650865451969</v>
          </cell>
          <cell r="D554" t="str">
            <v>Rakvere</v>
          </cell>
          <cell r="E554">
            <v>0</v>
          </cell>
          <cell r="F554">
            <v>0</v>
          </cell>
          <cell r="G554">
            <v>40</v>
          </cell>
          <cell r="H554">
            <v>0</v>
          </cell>
          <cell r="I554">
            <v>12</v>
          </cell>
          <cell r="J554">
            <v>2011</v>
          </cell>
          <cell r="K554">
            <v>0</v>
          </cell>
          <cell r="L554">
            <v>0</v>
          </cell>
          <cell r="M554">
            <v>2011</v>
          </cell>
          <cell r="N554">
            <v>0</v>
          </cell>
          <cell r="O554">
            <v>2051</v>
          </cell>
          <cell r="P554">
            <v>1.0485120000000001</v>
          </cell>
          <cell r="Q554" t="b">
            <v>0</v>
          </cell>
          <cell r="S554" t="str">
            <v>402011</v>
          </cell>
          <cell r="T554" t="str">
            <v>402011FALSE</v>
          </cell>
          <cell r="U554">
            <v>2051</v>
          </cell>
        </row>
        <row r="555">
          <cell r="A555" t="str">
            <v>Näpi C-3. Reoveepumplate rekonstrueerimine</v>
          </cell>
          <cell r="B555">
            <v>0</v>
          </cell>
          <cell r="C555">
            <v>0.22689650865451969</v>
          </cell>
          <cell r="D555" t="str">
            <v>Rakvere</v>
          </cell>
          <cell r="E555">
            <v>0</v>
          </cell>
          <cell r="F555">
            <v>0</v>
          </cell>
          <cell r="G555">
            <v>40</v>
          </cell>
          <cell r="H555">
            <v>0</v>
          </cell>
          <cell r="I555">
            <v>12</v>
          </cell>
          <cell r="J555">
            <v>2011</v>
          </cell>
          <cell r="K555">
            <v>0</v>
          </cell>
          <cell r="L555">
            <v>0</v>
          </cell>
          <cell r="M555">
            <v>2011</v>
          </cell>
          <cell r="N555">
            <v>0</v>
          </cell>
          <cell r="O555">
            <v>2051</v>
          </cell>
          <cell r="P555">
            <v>1.0485120000000001</v>
          </cell>
          <cell r="Q555" t="b">
            <v>0</v>
          </cell>
          <cell r="S555" t="str">
            <v>402011</v>
          </cell>
          <cell r="T555" t="str">
            <v>402011FALSE</v>
          </cell>
          <cell r="U555">
            <v>2051</v>
          </cell>
        </row>
        <row r="556">
          <cell r="A556" t="str">
            <v>Näpi C-2. Kanalisatsioonitorustike rajamine</v>
          </cell>
          <cell r="B556">
            <v>0</v>
          </cell>
          <cell r="C556">
            <v>0.22689650865451969</v>
          </cell>
          <cell r="D556" t="str">
            <v>Rakvere</v>
          </cell>
          <cell r="E556">
            <v>0</v>
          </cell>
          <cell r="F556">
            <v>0</v>
          </cell>
          <cell r="G556">
            <v>40</v>
          </cell>
          <cell r="H556">
            <v>0</v>
          </cell>
          <cell r="I556">
            <v>12</v>
          </cell>
          <cell r="J556">
            <v>2011</v>
          </cell>
          <cell r="K556">
            <v>0</v>
          </cell>
          <cell r="L556">
            <v>0</v>
          </cell>
          <cell r="M556">
            <v>2011</v>
          </cell>
          <cell r="N556">
            <v>0</v>
          </cell>
          <cell r="O556">
            <v>2051</v>
          </cell>
          <cell r="P556">
            <v>1.0485120000000001</v>
          </cell>
          <cell r="Q556" t="b">
            <v>0</v>
          </cell>
          <cell r="S556" t="str">
            <v>402011</v>
          </cell>
          <cell r="T556" t="str">
            <v>402011FALSE</v>
          </cell>
          <cell r="U556">
            <v>2051</v>
          </cell>
        </row>
        <row r="557">
          <cell r="A557" t="str">
            <v>Näpi C-4. Reoveepumplate rajamine</v>
          </cell>
          <cell r="B557">
            <v>0</v>
          </cell>
          <cell r="C557">
            <v>0.22689650865451969</v>
          </cell>
          <cell r="D557" t="str">
            <v>Rakvere</v>
          </cell>
          <cell r="E557">
            <v>0</v>
          </cell>
          <cell r="F557">
            <v>0</v>
          </cell>
          <cell r="G557">
            <v>40</v>
          </cell>
          <cell r="H557">
            <v>0</v>
          </cell>
          <cell r="I557">
            <v>12</v>
          </cell>
          <cell r="J557">
            <v>2011</v>
          </cell>
          <cell r="K557">
            <v>0</v>
          </cell>
          <cell r="L557">
            <v>0</v>
          </cell>
          <cell r="M557">
            <v>2011</v>
          </cell>
          <cell r="N557">
            <v>0</v>
          </cell>
          <cell r="O557">
            <v>2051</v>
          </cell>
          <cell r="P557">
            <v>1.0485120000000001</v>
          </cell>
          <cell r="Q557" t="b">
            <v>0</v>
          </cell>
          <cell r="S557" t="str">
            <v>402011</v>
          </cell>
          <cell r="T557" t="str">
            <v>402011FALSE</v>
          </cell>
          <cell r="U557">
            <v>2051</v>
          </cell>
        </row>
        <row r="558">
          <cell r="A558" t="str">
            <v>Roodevälja B-2. Veevõrgu rajamine</v>
          </cell>
          <cell r="B558">
            <v>0</v>
          </cell>
          <cell r="C558">
            <v>0.22689650865451969</v>
          </cell>
          <cell r="D558" t="str">
            <v>Rakvere</v>
          </cell>
          <cell r="E558">
            <v>0</v>
          </cell>
          <cell r="F558">
            <v>0</v>
          </cell>
          <cell r="G558">
            <v>40</v>
          </cell>
          <cell r="H558">
            <v>0</v>
          </cell>
          <cell r="I558">
            <v>12</v>
          </cell>
          <cell r="J558">
            <v>2011</v>
          </cell>
          <cell r="K558">
            <v>0</v>
          </cell>
          <cell r="L558">
            <v>0</v>
          </cell>
          <cell r="M558">
            <v>2011</v>
          </cell>
          <cell r="N558">
            <v>0</v>
          </cell>
          <cell r="O558">
            <v>2051</v>
          </cell>
          <cell r="P558">
            <v>1.0485120000000001</v>
          </cell>
          <cell r="Q558" t="b">
            <v>0</v>
          </cell>
          <cell r="S558" t="str">
            <v>402011</v>
          </cell>
          <cell r="T558" t="str">
            <v>402011FALSE</v>
          </cell>
          <cell r="U558">
            <v>2051</v>
          </cell>
        </row>
        <row r="559">
          <cell r="A559" t="str">
            <v>Roodevälja C-2. Kanalisatsioonitorustike rajamine</v>
          </cell>
          <cell r="B559">
            <v>0</v>
          </cell>
          <cell r="C559">
            <v>0.22689650865451969</v>
          </cell>
          <cell r="D559" t="str">
            <v>Rakvere</v>
          </cell>
          <cell r="E559">
            <v>0</v>
          </cell>
          <cell r="F559">
            <v>0</v>
          </cell>
          <cell r="G559">
            <v>40</v>
          </cell>
          <cell r="H559">
            <v>0</v>
          </cell>
          <cell r="I559">
            <v>12</v>
          </cell>
          <cell r="J559">
            <v>2011</v>
          </cell>
          <cell r="K559">
            <v>0</v>
          </cell>
          <cell r="L559">
            <v>0</v>
          </cell>
          <cell r="M559">
            <v>2011</v>
          </cell>
          <cell r="N559">
            <v>0</v>
          </cell>
          <cell r="O559">
            <v>2051</v>
          </cell>
          <cell r="P559">
            <v>1.0485120000000001</v>
          </cell>
          <cell r="Q559" t="b">
            <v>0</v>
          </cell>
          <cell r="S559" t="str">
            <v>402011</v>
          </cell>
          <cell r="T559" t="str">
            <v>402011FALSE</v>
          </cell>
          <cell r="U559">
            <v>2051</v>
          </cell>
        </row>
        <row r="560">
          <cell r="A560" t="str">
            <v>Roodevälja C-4. Reoveepumplate rajamine</v>
          </cell>
          <cell r="B560">
            <v>0</v>
          </cell>
          <cell r="C560">
            <v>0.22689650865451969</v>
          </cell>
          <cell r="D560" t="str">
            <v>Rakvere</v>
          </cell>
          <cell r="E560">
            <v>0</v>
          </cell>
          <cell r="F560">
            <v>0</v>
          </cell>
          <cell r="G560">
            <v>40</v>
          </cell>
          <cell r="H560">
            <v>0</v>
          </cell>
          <cell r="I560">
            <v>12</v>
          </cell>
          <cell r="J560">
            <v>2011</v>
          </cell>
          <cell r="K560">
            <v>0</v>
          </cell>
          <cell r="L560">
            <v>0</v>
          </cell>
          <cell r="M560">
            <v>2011</v>
          </cell>
          <cell r="N560">
            <v>0</v>
          </cell>
          <cell r="O560">
            <v>2051</v>
          </cell>
          <cell r="P560">
            <v>1.0485120000000001</v>
          </cell>
          <cell r="Q560" t="b">
            <v>0</v>
          </cell>
          <cell r="S560" t="str">
            <v>402011</v>
          </cell>
          <cell r="T560" t="str">
            <v>402011FALSE</v>
          </cell>
          <cell r="U560">
            <v>2051</v>
          </cell>
        </row>
        <row r="561">
          <cell r="A561" t="str">
            <v>B-1.1 veevõrgu rek - Kondivalu, Lepiku</v>
          </cell>
          <cell r="B561">
            <v>657500</v>
          </cell>
          <cell r="C561">
            <v>0.41734876764251072</v>
          </cell>
          <cell r="D561" t="str">
            <v>Rakvere</v>
          </cell>
          <cell r="E561">
            <v>0</v>
          </cell>
          <cell r="F561">
            <v>0</v>
          </cell>
          <cell r="G561">
            <v>15</v>
          </cell>
          <cell r="H561">
            <v>0</v>
          </cell>
          <cell r="I561">
            <v>2</v>
          </cell>
          <cell r="J561">
            <v>2026</v>
          </cell>
          <cell r="K561">
            <v>0</v>
          </cell>
          <cell r="L561">
            <v>0</v>
          </cell>
          <cell r="M561">
            <v>2011</v>
          </cell>
          <cell r="N561">
            <v>0</v>
          </cell>
          <cell r="O561">
            <v>2041</v>
          </cell>
          <cell r="P561">
            <v>1.5318958300430876</v>
          </cell>
          <cell r="Q561" t="b">
            <v>0</v>
          </cell>
          <cell r="S561" t="str">
            <v>152011</v>
          </cell>
          <cell r="T561" t="str">
            <v>152011FALSE</v>
          </cell>
          <cell r="U561">
            <v>2026</v>
          </cell>
        </row>
        <row r="562">
          <cell r="A562" t="str">
            <v>B-1.2 veevõrgu rek - Õpetajate Heinamaa, Seminari</v>
          </cell>
          <cell r="B562">
            <v>596250</v>
          </cell>
          <cell r="C562">
            <v>0.41734876764251072</v>
          </cell>
          <cell r="D562" t="str">
            <v>Rakvere</v>
          </cell>
          <cell r="E562">
            <v>0</v>
          </cell>
          <cell r="F562">
            <v>0</v>
          </cell>
          <cell r="G562">
            <v>15</v>
          </cell>
          <cell r="H562">
            <v>0</v>
          </cell>
          <cell r="I562">
            <v>2</v>
          </cell>
          <cell r="J562">
            <v>2026</v>
          </cell>
          <cell r="K562">
            <v>0</v>
          </cell>
          <cell r="L562">
            <v>0</v>
          </cell>
          <cell r="M562">
            <v>2011</v>
          </cell>
          <cell r="N562">
            <v>0</v>
          </cell>
          <cell r="O562">
            <v>2041</v>
          </cell>
          <cell r="P562">
            <v>1.5318958300430876</v>
          </cell>
          <cell r="Q562" t="b">
            <v>0</v>
          </cell>
          <cell r="S562" t="str">
            <v>152011</v>
          </cell>
          <cell r="T562" t="str">
            <v>152011FALSE</v>
          </cell>
          <cell r="U562">
            <v>2026</v>
          </cell>
        </row>
        <row r="563">
          <cell r="A563" t="str">
            <v>B-1.3 veevõrgu rek - Kurikaküla, Paemurru</v>
          </cell>
          <cell r="B563">
            <v>0</v>
          </cell>
          <cell r="C563">
            <v>0.41734876764251072</v>
          </cell>
          <cell r="D563" t="str">
            <v>Rakvere</v>
          </cell>
          <cell r="E563">
            <v>0</v>
          </cell>
          <cell r="F563">
            <v>0</v>
          </cell>
          <cell r="G563">
            <v>15</v>
          </cell>
          <cell r="H563">
            <v>0</v>
          </cell>
          <cell r="I563">
            <v>2</v>
          </cell>
          <cell r="J563">
            <v>2026</v>
          </cell>
          <cell r="K563">
            <v>0</v>
          </cell>
          <cell r="L563">
            <v>0</v>
          </cell>
          <cell r="M563">
            <v>2011</v>
          </cell>
          <cell r="N563">
            <v>0</v>
          </cell>
          <cell r="O563">
            <v>2041</v>
          </cell>
          <cell r="P563">
            <v>1.5318958300430876</v>
          </cell>
          <cell r="Q563" t="b">
            <v>0</v>
          </cell>
          <cell r="S563" t="str">
            <v>152011</v>
          </cell>
          <cell r="T563" t="str">
            <v>152011FALSE</v>
          </cell>
          <cell r="U563">
            <v>2026</v>
          </cell>
        </row>
        <row r="564">
          <cell r="A564" t="str">
            <v>B-1.4 veevõrgu rek - Vanalinn, Südalinn, Kukeküla</v>
          </cell>
          <cell r="B564">
            <v>0</v>
          </cell>
          <cell r="C564">
            <v>0.41734876764251072</v>
          </cell>
          <cell r="D564" t="str">
            <v>Rakvere</v>
          </cell>
          <cell r="E564">
            <v>0</v>
          </cell>
          <cell r="F564">
            <v>0</v>
          </cell>
          <cell r="G564">
            <v>15</v>
          </cell>
          <cell r="H564">
            <v>0</v>
          </cell>
          <cell r="I564">
            <v>2</v>
          </cell>
          <cell r="J564">
            <v>2026</v>
          </cell>
          <cell r="K564">
            <v>0</v>
          </cell>
          <cell r="L564">
            <v>0</v>
          </cell>
          <cell r="M564">
            <v>2011</v>
          </cell>
          <cell r="N564">
            <v>0</v>
          </cell>
          <cell r="O564">
            <v>2041</v>
          </cell>
          <cell r="P564">
            <v>1.5318958300430876</v>
          </cell>
          <cell r="Q564" t="b">
            <v>0</v>
          </cell>
          <cell r="S564" t="str">
            <v>152011</v>
          </cell>
          <cell r="T564" t="str">
            <v>152011FALSE</v>
          </cell>
          <cell r="U564">
            <v>2026</v>
          </cell>
        </row>
        <row r="565">
          <cell r="A565" t="str">
            <v>B-1.5 veevõrgu rek - Mõisavälja, Lilleküla</v>
          </cell>
          <cell r="B565">
            <v>402500</v>
          </cell>
          <cell r="C565">
            <v>0.41734876764251072</v>
          </cell>
          <cell r="D565" t="str">
            <v>Rakvere</v>
          </cell>
          <cell r="E565">
            <v>0</v>
          </cell>
          <cell r="F565">
            <v>0</v>
          </cell>
          <cell r="G565">
            <v>15</v>
          </cell>
          <cell r="H565">
            <v>0</v>
          </cell>
          <cell r="I565">
            <v>2</v>
          </cell>
          <cell r="J565">
            <v>2026</v>
          </cell>
          <cell r="K565">
            <v>0</v>
          </cell>
          <cell r="L565">
            <v>0</v>
          </cell>
          <cell r="M565">
            <v>2011</v>
          </cell>
          <cell r="N565">
            <v>0</v>
          </cell>
          <cell r="O565">
            <v>2041</v>
          </cell>
          <cell r="P565">
            <v>1.5318958300430876</v>
          </cell>
          <cell r="Q565" t="b">
            <v>0</v>
          </cell>
          <cell r="S565" t="str">
            <v>152011</v>
          </cell>
          <cell r="T565" t="str">
            <v>152011FALSE</v>
          </cell>
          <cell r="U565">
            <v>2026</v>
          </cell>
        </row>
        <row r="566">
          <cell r="A566" t="str">
            <v>B-2.1 veevõrk uus - Kondivalu, Lepiku</v>
          </cell>
          <cell r="B566">
            <v>0</v>
          </cell>
          <cell r="C566">
            <v>0.41734876764251072</v>
          </cell>
          <cell r="D566" t="str">
            <v>Rakvere</v>
          </cell>
          <cell r="E566">
            <v>0</v>
          </cell>
          <cell r="F566">
            <v>0</v>
          </cell>
          <cell r="G566">
            <v>15</v>
          </cell>
          <cell r="H566">
            <v>0</v>
          </cell>
          <cell r="I566">
            <v>2</v>
          </cell>
          <cell r="J566">
            <v>2026</v>
          </cell>
          <cell r="K566">
            <v>0</v>
          </cell>
          <cell r="L566">
            <v>0</v>
          </cell>
          <cell r="M566">
            <v>2011</v>
          </cell>
          <cell r="N566">
            <v>0</v>
          </cell>
          <cell r="O566">
            <v>2041</v>
          </cell>
          <cell r="P566">
            <v>1.5318958300430876</v>
          </cell>
          <cell r="Q566" t="b">
            <v>0</v>
          </cell>
          <cell r="S566" t="str">
            <v>152011</v>
          </cell>
          <cell r="T566" t="str">
            <v>152011FALSE</v>
          </cell>
          <cell r="U566">
            <v>2026</v>
          </cell>
        </row>
        <row r="567">
          <cell r="A567" t="str">
            <v>B-2.2 veevõrk uus - Õpetajate heinamaa, Seminari</v>
          </cell>
          <cell r="B567">
            <v>0</v>
          </cell>
          <cell r="C567">
            <v>0.41734876764251072</v>
          </cell>
          <cell r="D567" t="str">
            <v>Rakvere</v>
          </cell>
          <cell r="E567">
            <v>0</v>
          </cell>
          <cell r="F567">
            <v>0</v>
          </cell>
          <cell r="G567">
            <v>15</v>
          </cell>
          <cell r="H567">
            <v>0</v>
          </cell>
          <cell r="I567">
            <v>2</v>
          </cell>
          <cell r="J567">
            <v>2026</v>
          </cell>
          <cell r="K567">
            <v>0</v>
          </cell>
          <cell r="L567">
            <v>0</v>
          </cell>
          <cell r="M567">
            <v>2011</v>
          </cell>
          <cell r="N567">
            <v>0</v>
          </cell>
          <cell r="O567">
            <v>2041</v>
          </cell>
          <cell r="P567">
            <v>1.5318958300430876</v>
          </cell>
          <cell r="Q567" t="b">
            <v>0</v>
          </cell>
          <cell r="S567" t="str">
            <v>152011</v>
          </cell>
          <cell r="T567" t="str">
            <v>152011FALSE</v>
          </cell>
          <cell r="U567">
            <v>2026</v>
          </cell>
        </row>
        <row r="568">
          <cell r="A568" t="str">
            <v>B-2.3 veevõrk uus - Kurikaküla, Paemurru</v>
          </cell>
          <cell r="B568">
            <v>1272358</v>
          </cell>
          <cell r="C568">
            <v>0.41734876764251072</v>
          </cell>
          <cell r="D568" t="str">
            <v>Rakvere</v>
          </cell>
          <cell r="E568">
            <v>0</v>
          </cell>
          <cell r="F568">
            <v>0</v>
          </cell>
          <cell r="G568">
            <v>15</v>
          </cell>
          <cell r="H568">
            <v>0</v>
          </cell>
          <cell r="I568">
            <v>2</v>
          </cell>
          <cell r="J568">
            <v>2026</v>
          </cell>
          <cell r="K568">
            <v>0</v>
          </cell>
          <cell r="L568">
            <v>0</v>
          </cell>
          <cell r="M568">
            <v>2011</v>
          </cell>
          <cell r="N568">
            <v>0</v>
          </cell>
          <cell r="O568">
            <v>2041</v>
          </cell>
          <cell r="P568">
            <v>1.5318958300430876</v>
          </cell>
          <cell r="Q568" t="b">
            <v>0</v>
          </cell>
          <cell r="S568" t="str">
            <v>152011</v>
          </cell>
          <cell r="T568" t="str">
            <v>152011FALSE</v>
          </cell>
          <cell r="U568">
            <v>2026</v>
          </cell>
        </row>
        <row r="569">
          <cell r="A569" t="str">
            <v>B-2.4 veevõrk uus - Linnuriik</v>
          </cell>
          <cell r="B569">
            <v>465000</v>
          </cell>
          <cell r="C569">
            <v>0.41734876764251072</v>
          </cell>
          <cell r="D569" t="str">
            <v>Rakvere</v>
          </cell>
          <cell r="E569">
            <v>0</v>
          </cell>
          <cell r="F569">
            <v>0</v>
          </cell>
          <cell r="G569">
            <v>15</v>
          </cell>
          <cell r="H569">
            <v>0</v>
          </cell>
          <cell r="I569">
            <v>2</v>
          </cell>
          <cell r="J569">
            <v>2026</v>
          </cell>
          <cell r="K569">
            <v>0</v>
          </cell>
          <cell r="L569">
            <v>0</v>
          </cell>
          <cell r="M569">
            <v>2011</v>
          </cell>
          <cell r="N569">
            <v>0</v>
          </cell>
          <cell r="O569">
            <v>2041</v>
          </cell>
          <cell r="P569">
            <v>1.5318958300430876</v>
          </cell>
          <cell r="Q569" t="b">
            <v>0</v>
          </cell>
          <cell r="S569" t="str">
            <v>152011</v>
          </cell>
          <cell r="T569" t="str">
            <v>152011FALSE</v>
          </cell>
          <cell r="U569">
            <v>2026</v>
          </cell>
        </row>
        <row r="570">
          <cell r="A570" t="str">
            <v>B-2.5 veevõrk uus - Vanalinn, Südalinn</v>
          </cell>
          <cell r="B570">
            <v>0</v>
          </cell>
          <cell r="C570">
            <v>0.41734876764251072</v>
          </cell>
          <cell r="D570" t="str">
            <v>Rakvere</v>
          </cell>
          <cell r="E570">
            <v>0</v>
          </cell>
          <cell r="F570">
            <v>0</v>
          </cell>
          <cell r="G570">
            <v>15</v>
          </cell>
          <cell r="H570">
            <v>0</v>
          </cell>
          <cell r="I570">
            <v>2</v>
          </cell>
          <cell r="J570">
            <v>2026</v>
          </cell>
          <cell r="K570">
            <v>0</v>
          </cell>
          <cell r="L570">
            <v>0</v>
          </cell>
          <cell r="M570">
            <v>2011</v>
          </cell>
          <cell r="N570">
            <v>0</v>
          </cell>
          <cell r="O570">
            <v>2041</v>
          </cell>
          <cell r="P570">
            <v>1.5318958300430876</v>
          </cell>
          <cell r="Q570" t="b">
            <v>0</v>
          </cell>
          <cell r="S570" t="str">
            <v>152011</v>
          </cell>
          <cell r="T570" t="str">
            <v>152011FALSE</v>
          </cell>
          <cell r="U570">
            <v>2026</v>
          </cell>
        </row>
        <row r="571">
          <cell r="A571" t="str">
            <v>B-2.6 veevõrk uus - Mõisavälja, Lilleküla</v>
          </cell>
          <cell r="B571">
            <v>520000</v>
          </cell>
          <cell r="C571">
            <v>0.41734876764251072</v>
          </cell>
          <cell r="D571" t="str">
            <v>Rakvere</v>
          </cell>
          <cell r="E571">
            <v>0</v>
          </cell>
          <cell r="F571">
            <v>0</v>
          </cell>
          <cell r="G571">
            <v>15</v>
          </cell>
          <cell r="H571">
            <v>0</v>
          </cell>
          <cell r="I571">
            <v>2</v>
          </cell>
          <cell r="J571">
            <v>2026</v>
          </cell>
          <cell r="K571">
            <v>0</v>
          </cell>
          <cell r="L571">
            <v>0</v>
          </cell>
          <cell r="M571">
            <v>2011</v>
          </cell>
          <cell r="N571">
            <v>0</v>
          </cell>
          <cell r="O571">
            <v>2041</v>
          </cell>
          <cell r="P571">
            <v>1.5318958300430876</v>
          </cell>
          <cell r="Q571" t="b">
            <v>0</v>
          </cell>
          <cell r="S571" t="str">
            <v>152011</v>
          </cell>
          <cell r="T571" t="str">
            <v>152011FALSE</v>
          </cell>
          <cell r="U571">
            <v>2026</v>
          </cell>
        </row>
        <row r="572">
          <cell r="A572" t="str">
            <v>B-2.7 veevõrk uus - Lennuvälja, Roodevälja</v>
          </cell>
          <cell r="B572">
            <v>0</v>
          </cell>
          <cell r="C572">
            <v>0.41734876764251072</v>
          </cell>
          <cell r="D572" t="str">
            <v>Rakvere</v>
          </cell>
          <cell r="E572">
            <v>0</v>
          </cell>
          <cell r="F572">
            <v>0</v>
          </cell>
          <cell r="G572">
            <v>15</v>
          </cell>
          <cell r="H572">
            <v>0</v>
          </cell>
          <cell r="I572">
            <v>2</v>
          </cell>
          <cell r="J572">
            <v>2026</v>
          </cell>
          <cell r="K572">
            <v>0</v>
          </cell>
          <cell r="L572">
            <v>0</v>
          </cell>
          <cell r="M572">
            <v>2011</v>
          </cell>
          <cell r="N572">
            <v>0</v>
          </cell>
          <cell r="O572">
            <v>2041</v>
          </cell>
          <cell r="P572">
            <v>1.5318958300430876</v>
          </cell>
          <cell r="Q572" t="b">
            <v>0</v>
          </cell>
          <cell r="S572" t="str">
            <v>152011</v>
          </cell>
          <cell r="T572" t="str">
            <v>152011FALSE</v>
          </cell>
          <cell r="U572">
            <v>2026</v>
          </cell>
        </row>
        <row r="573">
          <cell r="A573" t="str">
            <v>B-2.8 veevõrk uus - Vallimäe, Tammiku, Taaravainu</v>
          </cell>
          <cell r="B573">
            <v>0</v>
          </cell>
          <cell r="C573">
            <v>0.41734876764251072</v>
          </cell>
          <cell r="D573" t="str">
            <v>Rakvere</v>
          </cell>
          <cell r="E573">
            <v>0</v>
          </cell>
          <cell r="F573">
            <v>0</v>
          </cell>
          <cell r="G573">
            <v>15</v>
          </cell>
          <cell r="H573">
            <v>0</v>
          </cell>
          <cell r="I573">
            <v>2</v>
          </cell>
          <cell r="J573">
            <v>2026</v>
          </cell>
          <cell r="K573">
            <v>0</v>
          </cell>
          <cell r="L573">
            <v>0</v>
          </cell>
          <cell r="M573">
            <v>2011</v>
          </cell>
          <cell r="N573">
            <v>0</v>
          </cell>
          <cell r="O573">
            <v>2041</v>
          </cell>
          <cell r="P573">
            <v>1.5318958300430876</v>
          </cell>
          <cell r="Q573" t="b">
            <v>0</v>
          </cell>
          <cell r="S573" t="str">
            <v>152011</v>
          </cell>
          <cell r="T573" t="str">
            <v>152011FALSE</v>
          </cell>
          <cell r="U573">
            <v>2026</v>
          </cell>
        </row>
        <row r="574">
          <cell r="A574" t="str">
            <v>C-1.1 kanalivõrgu rek - Kondivalu, Lepiku</v>
          </cell>
          <cell r="B574">
            <v>835250</v>
          </cell>
          <cell r="C574">
            <v>0.41734876764251072</v>
          </cell>
          <cell r="D574" t="str">
            <v>Rakvere</v>
          </cell>
          <cell r="E574">
            <v>0</v>
          </cell>
          <cell r="F574">
            <v>0</v>
          </cell>
          <cell r="G574">
            <v>15</v>
          </cell>
          <cell r="H574">
            <v>0</v>
          </cell>
          <cell r="I574">
            <v>2</v>
          </cell>
          <cell r="J574">
            <v>2026</v>
          </cell>
          <cell r="K574">
            <v>0</v>
          </cell>
          <cell r="L574">
            <v>0</v>
          </cell>
          <cell r="M574">
            <v>2011</v>
          </cell>
          <cell r="N574">
            <v>0</v>
          </cell>
          <cell r="O574">
            <v>2041</v>
          </cell>
          <cell r="P574">
            <v>1.5318958300430876</v>
          </cell>
          <cell r="Q574" t="b">
            <v>0</v>
          </cell>
          <cell r="S574" t="str">
            <v>152011</v>
          </cell>
          <cell r="T574" t="str">
            <v>152011FALSE</v>
          </cell>
          <cell r="U574">
            <v>2026</v>
          </cell>
        </row>
        <row r="575">
          <cell r="A575" t="str">
            <v>C-1.2 kanalivõrgu rek - Õpetajate Heinamaa, Seminari</v>
          </cell>
          <cell r="B575">
            <v>0</v>
          </cell>
          <cell r="C575">
            <v>0.41734876764251072</v>
          </cell>
          <cell r="D575" t="str">
            <v>Rakvere</v>
          </cell>
          <cell r="E575">
            <v>0</v>
          </cell>
          <cell r="F575">
            <v>0</v>
          </cell>
          <cell r="G575">
            <v>15</v>
          </cell>
          <cell r="H575">
            <v>0</v>
          </cell>
          <cell r="I575">
            <v>2</v>
          </cell>
          <cell r="J575">
            <v>2026</v>
          </cell>
          <cell r="K575">
            <v>0</v>
          </cell>
          <cell r="L575">
            <v>0</v>
          </cell>
          <cell r="M575">
            <v>2011</v>
          </cell>
          <cell r="N575">
            <v>0</v>
          </cell>
          <cell r="O575">
            <v>2041</v>
          </cell>
          <cell r="P575">
            <v>1.5318958300430876</v>
          </cell>
          <cell r="Q575" t="b">
            <v>0</v>
          </cell>
          <cell r="S575" t="str">
            <v>152011</v>
          </cell>
          <cell r="T575" t="str">
            <v>152011FALSE</v>
          </cell>
          <cell r="U575">
            <v>2026</v>
          </cell>
        </row>
        <row r="576">
          <cell r="A576" t="str">
            <v>C-1.3 kanalivõrgu rek - Kurikaküla, Paemurru</v>
          </cell>
          <cell r="B576">
            <v>0</v>
          </cell>
          <cell r="C576">
            <v>0.41734876764251072</v>
          </cell>
          <cell r="D576" t="str">
            <v>Rakvere</v>
          </cell>
          <cell r="E576">
            <v>0</v>
          </cell>
          <cell r="F576">
            <v>0</v>
          </cell>
          <cell r="G576">
            <v>15</v>
          </cell>
          <cell r="H576">
            <v>0</v>
          </cell>
          <cell r="I576">
            <v>2</v>
          </cell>
          <cell r="J576">
            <v>2026</v>
          </cell>
          <cell r="K576">
            <v>0</v>
          </cell>
          <cell r="L576">
            <v>0</v>
          </cell>
          <cell r="M576">
            <v>2011</v>
          </cell>
          <cell r="N576">
            <v>0</v>
          </cell>
          <cell r="O576">
            <v>2041</v>
          </cell>
          <cell r="P576">
            <v>1.5318958300430876</v>
          </cell>
          <cell r="Q576" t="b">
            <v>0</v>
          </cell>
          <cell r="S576" t="str">
            <v>152011</v>
          </cell>
          <cell r="T576" t="str">
            <v>152011FALSE</v>
          </cell>
          <cell r="U576">
            <v>2026</v>
          </cell>
        </row>
        <row r="577">
          <cell r="A577" t="str">
            <v>C-1.4 kanalivõrgu rek - Vanalinn, Südalinn, Kukeküla</v>
          </cell>
          <cell r="B577">
            <v>0</v>
          </cell>
          <cell r="C577">
            <v>0.41734876764251072</v>
          </cell>
          <cell r="D577" t="str">
            <v>Rakvere</v>
          </cell>
          <cell r="E577">
            <v>0</v>
          </cell>
          <cell r="F577">
            <v>0</v>
          </cell>
          <cell r="G577">
            <v>15</v>
          </cell>
          <cell r="H577">
            <v>0</v>
          </cell>
          <cell r="I577">
            <v>2</v>
          </cell>
          <cell r="J577">
            <v>2026</v>
          </cell>
          <cell r="K577">
            <v>0</v>
          </cell>
          <cell r="L577">
            <v>0</v>
          </cell>
          <cell r="M577">
            <v>2011</v>
          </cell>
          <cell r="N577">
            <v>0</v>
          </cell>
          <cell r="O577">
            <v>2041</v>
          </cell>
          <cell r="P577">
            <v>1.5318958300430876</v>
          </cell>
          <cell r="Q577" t="b">
            <v>0</v>
          </cell>
          <cell r="S577" t="str">
            <v>152011</v>
          </cell>
          <cell r="T577" t="str">
            <v>152011FALSE</v>
          </cell>
          <cell r="U577">
            <v>2026</v>
          </cell>
        </row>
        <row r="578">
          <cell r="A578" t="str">
            <v>C-1.5 kanalivõrgu rek - Mõisavälja, Lilleküla</v>
          </cell>
          <cell r="B578">
            <v>0</v>
          </cell>
          <cell r="C578">
            <v>0.41734876764251072</v>
          </cell>
          <cell r="D578" t="str">
            <v>Rakvere</v>
          </cell>
          <cell r="E578">
            <v>0</v>
          </cell>
          <cell r="F578">
            <v>0</v>
          </cell>
          <cell r="G578">
            <v>15</v>
          </cell>
          <cell r="H578">
            <v>0</v>
          </cell>
          <cell r="I578">
            <v>2</v>
          </cell>
          <cell r="J578">
            <v>2026</v>
          </cell>
          <cell r="K578">
            <v>0</v>
          </cell>
          <cell r="L578">
            <v>0</v>
          </cell>
          <cell r="M578">
            <v>2011</v>
          </cell>
          <cell r="N578">
            <v>0</v>
          </cell>
          <cell r="O578">
            <v>2041</v>
          </cell>
          <cell r="P578">
            <v>1.5318958300430876</v>
          </cell>
          <cell r="Q578" t="b">
            <v>0</v>
          </cell>
          <cell r="S578" t="str">
            <v>152011</v>
          </cell>
          <cell r="T578" t="str">
            <v>152011FALSE</v>
          </cell>
          <cell r="U578">
            <v>2026</v>
          </cell>
        </row>
        <row r="579">
          <cell r="A579" t="str">
            <v>C-1.6 kanalivõrgu rek - Lennuvälja, Roodevälja</v>
          </cell>
          <cell r="B579">
            <v>0</v>
          </cell>
          <cell r="C579">
            <v>0.41734876764251072</v>
          </cell>
          <cell r="D579" t="str">
            <v>Rakvere</v>
          </cell>
          <cell r="E579">
            <v>0</v>
          </cell>
          <cell r="F579">
            <v>0</v>
          </cell>
          <cell r="G579">
            <v>15</v>
          </cell>
          <cell r="H579">
            <v>0</v>
          </cell>
          <cell r="I579">
            <v>2</v>
          </cell>
          <cell r="J579">
            <v>2026</v>
          </cell>
          <cell r="K579">
            <v>0</v>
          </cell>
          <cell r="L579">
            <v>0</v>
          </cell>
          <cell r="M579">
            <v>2011</v>
          </cell>
          <cell r="N579">
            <v>0</v>
          </cell>
          <cell r="O579">
            <v>2041</v>
          </cell>
          <cell r="P579">
            <v>1.5318958300430876</v>
          </cell>
          <cell r="Q579" t="b">
            <v>0</v>
          </cell>
          <cell r="S579" t="str">
            <v>152011</v>
          </cell>
          <cell r="T579" t="str">
            <v>152011FALSE</v>
          </cell>
          <cell r="U579">
            <v>2026</v>
          </cell>
        </row>
        <row r="580">
          <cell r="A580" t="str">
            <v>C-1.7 kanalivõrgu rek - Vabaduse tn.</v>
          </cell>
          <cell r="B580">
            <v>0</v>
          </cell>
          <cell r="C580">
            <v>0.41734876764251072</v>
          </cell>
          <cell r="D580" t="str">
            <v>Rakvere</v>
          </cell>
          <cell r="E580">
            <v>0</v>
          </cell>
          <cell r="F580">
            <v>0</v>
          </cell>
          <cell r="G580">
            <v>15</v>
          </cell>
          <cell r="H580">
            <v>0</v>
          </cell>
          <cell r="I580">
            <v>2</v>
          </cell>
          <cell r="J580">
            <v>2026</v>
          </cell>
          <cell r="K580">
            <v>0</v>
          </cell>
          <cell r="L580">
            <v>0</v>
          </cell>
          <cell r="M580">
            <v>2011</v>
          </cell>
          <cell r="N580">
            <v>0</v>
          </cell>
          <cell r="O580">
            <v>2041</v>
          </cell>
          <cell r="P580">
            <v>1.5318958300430876</v>
          </cell>
          <cell r="Q580" t="b">
            <v>0</v>
          </cell>
          <cell r="S580" t="str">
            <v>152011</v>
          </cell>
          <cell r="T580" t="str">
            <v>152011FALSE</v>
          </cell>
          <cell r="U580">
            <v>2026</v>
          </cell>
        </row>
        <row r="581">
          <cell r="A581" t="str">
            <v>C-2.1 kanalivõrk uus - Kondivalu, Lepiku</v>
          </cell>
          <cell r="B581">
            <v>0</v>
          </cell>
          <cell r="C581">
            <v>0.41734876764251072</v>
          </cell>
          <cell r="D581" t="str">
            <v>Rakvere</v>
          </cell>
          <cell r="E581">
            <v>0</v>
          </cell>
          <cell r="F581">
            <v>0</v>
          </cell>
          <cell r="G581">
            <v>15</v>
          </cell>
          <cell r="H581">
            <v>0</v>
          </cell>
          <cell r="I581">
            <v>2</v>
          </cell>
          <cell r="J581">
            <v>2026</v>
          </cell>
          <cell r="K581">
            <v>0</v>
          </cell>
          <cell r="L581">
            <v>0</v>
          </cell>
          <cell r="M581">
            <v>2011</v>
          </cell>
          <cell r="N581">
            <v>0</v>
          </cell>
          <cell r="O581">
            <v>2041</v>
          </cell>
          <cell r="P581">
            <v>1.5318958300430876</v>
          </cell>
          <cell r="Q581" t="b">
            <v>0</v>
          </cell>
          <cell r="S581" t="str">
            <v>152011</v>
          </cell>
          <cell r="T581" t="str">
            <v>152011FALSE</v>
          </cell>
          <cell r="U581">
            <v>2026</v>
          </cell>
        </row>
        <row r="582">
          <cell r="A582" t="str">
            <v>C-2.2 kanalivõrk uus - Õpetajate Heinamaa, Seminari</v>
          </cell>
          <cell r="B582">
            <v>0</v>
          </cell>
          <cell r="C582">
            <v>0.41734876764251072</v>
          </cell>
          <cell r="D582" t="str">
            <v>Rakvere</v>
          </cell>
          <cell r="E582">
            <v>0</v>
          </cell>
          <cell r="F582">
            <v>0</v>
          </cell>
          <cell r="G582">
            <v>15</v>
          </cell>
          <cell r="H582">
            <v>0</v>
          </cell>
          <cell r="I582">
            <v>2</v>
          </cell>
          <cell r="J582">
            <v>2026</v>
          </cell>
          <cell r="K582">
            <v>0</v>
          </cell>
          <cell r="L582">
            <v>0</v>
          </cell>
          <cell r="M582">
            <v>2011</v>
          </cell>
          <cell r="N582">
            <v>0</v>
          </cell>
          <cell r="O582">
            <v>2041</v>
          </cell>
          <cell r="P582">
            <v>1.5318958300430876</v>
          </cell>
          <cell r="Q582" t="b">
            <v>0</v>
          </cell>
          <cell r="S582" t="str">
            <v>152011</v>
          </cell>
          <cell r="T582" t="str">
            <v>152011FALSE</v>
          </cell>
          <cell r="U582">
            <v>2026</v>
          </cell>
        </row>
        <row r="583">
          <cell r="A583" t="str">
            <v>C-2.3 kanalivõrk uus - Kurikaküla, Paemurru</v>
          </cell>
          <cell r="B583">
            <v>0</v>
          </cell>
          <cell r="C583">
            <v>0.41734876764251072</v>
          </cell>
          <cell r="D583" t="str">
            <v>Rakvere</v>
          </cell>
          <cell r="E583">
            <v>0</v>
          </cell>
          <cell r="F583">
            <v>0</v>
          </cell>
          <cell r="G583">
            <v>15</v>
          </cell>
          <cell r="H583">
            <v>0</v>
          </cell>
          <cell r="I583">
            <v>2</v>
          </cell>
          <cell r="J583">
            <v>2026</v>
          </cell>
          <cell r="K583">
            <v>0</v>
          </cell>
          <cell r="L583">
            <v>0</v>
          </cell>
          <cell r="M583">
            <v>2011</v>
          </cell>
          <cell r="N583">
            <v>0</v>
          </cell>
          <cell r="O583">
            <v>2041</v>
          </cell>
          <cell r="P583">
            <v>1.5318958300430876</v>
          </cell>
          <cell r="Q583" t="b">
            <v>0</v>
          </cell>
          <cell r="S583" t="str">
            <v>152011</v>
          </cell>
          <cell r="T583" t="str">
            <v>152011FALSE</v>
          </cell>
          <cell r="U583">
            <v>2026</v>
          </cell>
        </row>
        <row r="584">
          <cell r="A584" t="str">
            <v>C-2.4 kanalivõrk uus - Linnuriik</v>
          </cell>
          <cell r="B584">
            <v>0</v>
          </cell>
          <cell r="C584">
            <v>0.41734876764251072</v>
          </cell>
          <cell r="D584" t="str">
            <v>Rakvere</v>
          </cell>
          <cell r="E584">
            <v>0</v>
          </cell>
          <cell r="F584">
            <v>0</v>
          </cell>
          <cell r="G584">
            <v>15</v>
          </cell>
          <cell r="H584">
            <v>0</v>
          </cell>
          <cell r="I584">
            <v>2</v>
          </cell>
          <cell r="J584">
            <v>2026</v>
          </cell>
          <cell r="K584">
            <v>0</v>
          </cell>
          <cell r="L584">
            <v>0</v>
          </cell>
          <cell r="M584">
            <v>2011</v>
          </cell>
          <cell r="N584">
            <v>0</v>
          </cell>
          <cell r="O584">
            <v>2041</v>
          </cell>
          <cell r="P584">
            <v>1.5318958300430876</v>
          </cell>
          <cell r="Q584" t="b">
            <v>0</v>
          </cell>
          <cell r="S584" t="str">
            <v>152011</v>
          </cell>
          <cell r="T584" t="str">
            <v>152011FALSE</v>
          </cell>
          <cell r="U584">
            <v>2026</v>
          </cell>
        </row>
        <row r="585">
          <cell r="A585" t="str">
            <v>C-2.5 kanalivõrk uus - Vanalinn, Südalinn</v>
          </cell>
          <cell r="B585">
            <v>0</v>
          </cell>
          <cell r="C585">
            <v>0.41734876764251072</v>
          </cell>
          <cell r="D585" t="str">
            <v>Rakvere</v>
          </cell>
          <cell r="E585">
            <v>0</v>
          </cell>
          <cell r="F585">
            <v>0</v>
          </cell>
          <cell r="G585">
            <v>15</v>
          </cell>
          <cell r="H585">
            <v>0</v>
          </cell>
          <cell r="I585">
            <v>2</v>
          </cell>
          <cell r="J585">
            <v>2026</v>
          </cell>
          <cell r="K585">
            <v>0</v>
          </cell>
          <cell r="L585">
            <v>0</v>
          </cell>
          <cell r="M585">
            <v>2011</v>
          </cell>
          <cell r="N585">
            <v>0</v>
          </cell>
          <cell r="O585">
            <v>2041</v>
          </cell>
          <cell r="P585">
            <v>1.5318958300430876</v>
          </cell>
          <cell r="Q585" t="b">
            <v>0</v>
          </cell>
          <cell r="S585" t="str">
            <v>152011</v>
          </cell>
          <cell r="T585" t="str">
            <v>152011FALSE</v>
          </cell>
          <cell r="U585">
            <v>2026</v>
          </cell>
        </row>
        <row r="586">
          <cell r="A586" t="str">
            <v>C-2.6 kanalivõrk uus - Mõisavälja, Lilleküla</v>
          </cell>
          <cell r="B586">
            <v>0</v>
          </cell>
          <cell r="C586">
            <v>0.41734876764251072</v>
          </cell>
          <cell r="D586" t="str">
            <v>Rakvere</v>
          </cell>
          <cell r="E586">
            <v>0</v>
          </cell>
          <cell r="F586">
            <v>0</v>
          </cell>
          <cell r="G586">
            <v>15</v>
          </cell>
          <cell r="H586">
            <v>0</v>
          </cell>
          <cell r="I586">
            <v>2</v>
          </cell>
          <cell r="J586">
            <v>2026</v>
          </cell>
          <cell r="K586">
            <v>0</v>
          </cell>
          <cell r="L586">
            <v>0</v>
          </cell>
          <cell r="M586">
            <v>2011</v>
          </cell>
          <cell r="N586">
            <v>0</v>
          </cell>
          <cell r="O586">
            <v>2041</v>
          </cell>
          <cell r="P586">
            <v>1.5318958300430876</v>
          </cell>
          <cell r="Q586" t="b">
            <v>0</v>
          </cell>
          <cell r="S586" t="str">
            <v>152011</v>
          </cell>
          <cell r="T586" t="str">
            <v>152011FALSE</v>
          </cell>
          <cell r="U586">
            <v>2026</v>
          </cell>
        </row>
        <row r="587">
          <cell r="A587" t="str">
            <v>C-2.7 kanalivõrk uus - Lennuvälja, Roodevälja</v>
          </cell>
          <cell r="B587">
            <v>0</v>
          </cell>
          <cell r="C587">
            <v>0.41734876764251072</v>
          </cell>
          <cell r="D587" t="str">
            <v>Rakvere</v>
          </cell>
          <cell r="E587">
            <v>0</v>
          </cell>
          <cell r="F587">
            <v>0</v>
          </cell>
          <cell r="G587">
            <v>15</v>
          </cell>
          <cell r="H587">
            <v>0</v>
          </cell>
          <cell r="I587">
            <v>2</v>
          </cell>
          <cell r="J587">
            <v>2026</v>
          </cell>
          <cell r="K587">
            <v>0</v>
          </cell>
          <cell r="L587">
            <v>0</v>
          </cell>
          <cell r="M587">
            <v>2011</v>
          </cell>
          <cell r="N587">
            <v>0</v>
          </cell>
          <cell r="O587">
            <v>2041</v>
          </cell>
          <cell r="P587">
            <v>1.5318958300430876</v>
          </cell>
          <cell r="Q587" t="b">
            <v>0</v>
          </cell>
          <cell r="S587" t="str">
            <v>152011</v>
          </cell>
          <cell r="T587" t="str">
            <v>152011FALSE</v>
          </cell>
          <cell r="U587">
            <v>2026</v>
          </cell>
        </row>
        <row r="588">
          <cell r="A588" t="str">
            <v>C-2.8 kanalivõrk uus - Vallimäe, Tammiku, Taaravainu</v>
          </cell>
          <cell r="B588">
            <v>0</v>
          </cell>
          <cell r="C588">
            <v>0.41734876764251072</v>
          </cell>
          <cell r="D588" t="str">
            <v>Rakvere</v>
          </cell>
          <cell r="E588">
            <v>0</v>
          </cell>
          <cell r="F588">
            <v>0</v>
          </cell>
          <cell r="G588">
            <v>15</v>
          </cell>
          <cell r="H588">
            <v>0</v>
          </cell>
          <cell r="I588">
            <v>2</v>
          </cell>
          <cell r="J588">
            <v>2026</v>
          </cell>
          <cell r="K588">
            <v>0</v>
          </cell>
          <cell r="L588">
            <v>0</v>
          </cell>
          <cell r="M588">
            <v>2011</v>
          </cell>
          <cell r="N588">
            <v>0</v>
          </cell>
          <cell r="O588">
            <v>2041</v>
          </cell>
          <cell r="P588">
            <v>1.5318958300430876</v>
          </cell>
          <cell r="Q588" t="b">
            <v>0</v>
          </cell>
          <cell r="S588" t="str">
            <v>152011</v>
          </cell>
          <cell r="T588" t="str">
            <v>152011FALSE</v>
          </cell>
          <cell r="U588">
            <v>2026</v>
          </cell>
        </row>
        <row r="589">
          <cell r="A589" t="str">
            <v>C-2.9 kanalivõrk uus - J. Kunderi (Rahu-Laskeraja)</v>
          </cell>
          <cell r="B589">
            <v>0</v>
          </cell>
          <cell r="C589">
            <v>0.41734876764251072</v>
          </cell>
          <cell r="D589" t="str">
            <v>Rakvere</v>
          </cell>
          <cell r="E589">
            <v>0</v>
          </cell>
          <cell r="F589">
            <v>0</v>
          </cell>
          <cell r="G589">
            <v>15</v>
          </cell>
          <cell r="H589">
            <v>0</v>
          </cell>
          <cell r="I589">
            <v>2</v>
          </cell>
          <cell r="J589">
            <v>2026</v>
          </cell>
          <cell r="K589">
            <v>0</v>
          </cell>
          <cell r="L589">
            <v>0</v>
          </cell>
          <cell r="M589">
            <v>2011</v>
          </cell>
          <cell r="N589">
            <v>0</v>
          </cell>
          <cell r="O589">
            <v>2041</v>
          </cell>
          <cell r="P589">
            <v>1.5318958300430876</v>
          </cell>
          <cell r="Q589" t="b">
            <v>0</v>
          </cell>
          <cell r="S589" t="str">
            <v>152011</v>
          </cell>
          <cell r="T589" t="str">
            <v>152011FALSE</v>
          </cell>
          <cell r="U589">
            <v>2026</v>
          </cell>
        </row>
        <row r="590">
          <cell r="A590" t="str">
            <v>C-2.10 kanalivõrk uus - Narva tn.</v>
          </cell>
          <cell r="B590">
            <v>0</v>
          </cell>
          <cell r="C590">
            <v>0.41734876764251072</v>
          </cell>
          <cell r="D590" t="str">
            <v>Rakvere</v>
          </cell>
          <cell r="E590">
            <v>0</v>
          </cell>
          <cell r="F590">
            <v>0</v>
          </cell>
          <cell r="G590">
            <v>15</v>
          </cell>
          <cell r="H590">
            <v>0</v>
          </cell>
          <cell r="I590">
            <v>2</v>
          </cell>
          <cell r="J590">
            <v>2026</v>
          </cell>
          <cell r="K590">
            <v>0</v>
          </cell>
          <cell r="L590">
            <v>0</v>
          </cell>
          <cell r="M590">
            <v>2011</v>
          </cell>
          <cell r="N590">
            <v>0</v>
          </cell>
          <cell r="O590">
            <v>2041</v>
          </cell>
          <cell r="P590">
            <v>1.5318958300430876</v>
          </cell>
          <cell r="Q590" t="b">
            <v>0</v>
          </cell>
          <cell r="S590" t="str">
            <v>152011</v>
          </cell>
          <cell r="T590" t="str">
            <v>152011FALSE</v>
          </cell>
          <cell r="U590">
            <v>2026</v>
          </cell>
        </row>
        <row r="591">
          <cell r="A591" t="str">
            <v>C-4.1 pumpla, kanal - KPJ-Narva 2</v>
          </cell>
          <cell r="B591">
            <v>0</v>
          </cell>
          <cell r="C591">
            <v>0.41734876764251072</v>
          </cell>
          <cell r="D591" t="str">
            <v>Rakvere</v>
          </cell>
          <cell r="E591">
            <v>0</v>
          </cell>
          <cell r="F591">
            <v>0</v>
          </cell>
          <cell r="G591">
            <v>15</v>
          </cell>
          <cell r="H591">
            <v>0</v>
          </cell>
          <cell r="I591">
            <v>2</v>
          </cell>
          <cell r="J591">
            <v>2026</v>
          </cell>
          <cell r="K591">
            <v>0</v>
          </cell>
          <cell r="L591">
            <v>0</v>
          </cell>
          <cell r="M591">
            <v>2011</v>
          </cell>
          <cell r="N591">
            <v>0</v>
          </cell>
          <cell r="O591">
            <v>2041</v>
          </cell>
          <cell r="P591">
            <v>1.5318958300430876</v>
          </cell>
          <cell r="Q591" t="b">
            <v>0</v>
          </cell>
          <cell r="S591" t="str">
            <v>152011</v>
          </cell>
          <cell r="T591" t="str">
            <v>152011FALSE</v>
          </cell>
          <cell r="U591">
            <v>2026</v>
          </cell>
        </row>
        <row r="592">
          <cell r="A592" t="str">
            <v>C-4.2 pumpla, kanal - KPJ-Kunderi</v>
          </cell>
          <cell r="B592">
            <v>0</v>
          </cell>
          <cell r="C592">
            <v>0.41734876764251072</v>
          </cell>
          <cell r="D592" t="str">
            <v>Rakvere</v>
          </cell>
          <cell r="E592">
            <v>0</v>
          </cell>
          <cell r="F592">
            <v>0</v>
          </cell>
          <cell r="G592">
            <v>15</v>
          </cell>
          <cell r="H592">
            <v>0</v>
          </cell>
          <cell r="I592">
            <v>2</v>
          </cell>
          <cell r="J592">
            <v>2026</v>
          </cell>
          <cell r="K592">
            <v>0</v>
          </cell>
          <cell r="L592">
            <v>0</v>
          </cell>
          <cell r="M592">
            <v>2011</v>
          </cell>
          <cell r="N592">
            <v>0</v>
          </cell>
          <cell r="O592">
            <v>2041</v>
          </cell>
          <cell r="P592">
            <v>1.5318958300430876</v>
          </cell>
          <cell r="Q592" t="b">
            <v>0</v>
          </cell>
          <cell r="S592" t="str">
            <v>152011</v>
          </cell>
          <cell r="T592" t="str">
            <v>152011FALSE</v>
          </cell>
          <cell r="U592">
            <v>2026</v>
          </cell>
        </row>
        <row r="593">
          <cell r="A593" t="str">
            <v>E-1. Lahkvoolse sademevee kanalisatsiooni rajamine</v>
          </cell>
          <cell r="B593">
            <v>0</v>
          </cell>
          <cell r="C593">
            <v>0.41734876764251072</v>
          </cell>
          <cell r="D593" t="str">
            <v>Rakvere</v>
          </cell>
          <cell r="E593">
            <v>0</v>
          </cell>
          <cell r="F593">
            <v>0</v>
          </cell>
          <cell r="G593">
            <v>15</v>
          </cell>
          <cell r="H593">
            <v>0</v>
          </cell>
          <cell r="I593">
            <v>2</v>
          </cell>
          <cell r="J593">
            <v>2026</v>
          </cell>
          <cell r="K593">
            <v>0</v>
          </cell>
          <cell r="L593">
            <v>0</v>
          </cell>
          <cell r="M593">
            <v>2011</v>
          </cell>
          <cell r="N593">
            <v>0</v>
          </cell>
          <cell r="O593">
            <v>2041</v>
          </cell>
          <cell r="P593">
            <v>1.5318958300430876</v>
          </cell>
          <cell r="Q593" t="b">
            <v>1</v>
          </cell>
          <cell r="S593" t="str">
            <v>152011</v>
          </cell>
          <cell r="T593" t="str">
            <v>152011TRUE</v>
          </cell>
          <cell r="U593">
            <v>2026</v>
          </cell>
        </row>
        <row r="594">
          <cell r="A594" t="str">
            <v>E-2. Sademevee puhastite rajamine</v>
          </cell>
          <cell r="B594">
            <v>0</v>
          </cell>
          <cell r="C594">
            <v>0.41734876764251072</v>
          </cell>
          <cell r="D594" t="str">
            <v>Rakvere</v>
          </cell>
          <cell r="E594">
            <v>0</v>
          </cell>
          <cell r="F594">
            <v>0</v>
          </cell>
          <cell r="G594">
            <v>15</v>
          </cell>
          <cell r="H594">
            <v>0</v>
          </cell>
          <cell r="I594">
            <v>2</v>
          </cell>
          <cell r="J594">
            <v>2026</v>
          </cell>
          <cell r="K594">
            <v>0</v>
          </cell>
          <cell r="L594">
            <v>0</v>
          </cell>
          <cell r="M594">
            <v>2011</v>
          </cell>
          <cell r="N594">
            <v>0</v>
          </cell>
          <cell r="O594">
            <v>2041</v>
          </cell>
          <cell r="P594">
            <v>1.5318958300430876</v>
          </cell>
          <cell r="Q594" t="b">
            <v>1</v>
          </cell>
          <cell r="S594" t="str">
            <v>152011</v>
          </cell>
          <cell r="T594" t="str">
            <v>152011TRUE</v>
          </cell>
          <cell r="U594">
            <v>2026</v>
          </cell>
        </row>
        <row r="595">
          <cell r="A595" t="str">
            <v>RVP - D-1.1 (Eeltöötlus-esmase töötlemise hoone)</v>
          </cell>
          <cell r="B595">
            <v>0</v>
          </cell>
          <cell r="C595">
            <v>0.41734876764251072</v>
          </cell>
          <cell r="D595" t="str">
            <v>Rakvere</v>
          </cell>
          <cell r="E595">
            <v>0</v>
          </cell>
          <cell r="F595">
            <v>0</v>
          </cell>
          <cell r="G595">
            <v>15</v>
          </cell>
          <cell r="H595">
            <v>0</v>
          </cell>
          <cell r="I595">
            <v>2</v>
          </cell>
          <cell r="J595">
            <v>2026</v>
          </cell>
          <cell r="K595">
            <v>0</v>
          </cell>
          <cell r="L595">
            <v>0</v>
          </cell>
          <cell r="M595">
            <v>2011</v>
          </cell>
          <cell r="N595">
            <v>0</v>
          </cell>
          <cell r="O595">
            <v>2041</v>
          </cell>
          <cell r="P595">
            <v>1.5318958300430876</v>
          </cell>
          <cell r="Q595" t="b">
            <v>0</v>
          </cell>
          <cell r="S595" t="str">
            <v>152011</v>
          </cell>
          <cell r="T595" t="str">
            <v>152011FALSE</v>
          </cell>
          <cell r="U595">
            <v>2026</v>
          </cell>
        </row>
        <row r="596">
          <cell r="A596" t="str">
            <v>RVP - D-1.2 (Eelsetiti pumbahoone)</v>
          </cell>
          <cell r="B596">
            <v>0</v>
          </cell>
          <cell r="C596">
            <v>0.41734876764251072</v>
          </cell>
          <cell r="D596" t="str">
            <v>Rakvere</v>
          </cell>
          <cell r="E596">
            <v>0</v>
          </cell>
          <cell r="F596">
            <v>0</v>
          </cell>
          <cell r="G596">
            <v>15</v>
          </cell>
          <cell r="H596">
            <v>0</v>
          </cell>
          <cell r="I596">
            <v>2</v>
          </cell>
          <cell r="J596">
            <v>2026</v>
          </cell>
          <cell r="K596">
            <v>0</v>
          </cell>
          <cell r="L596">
            <v>0</v>
          </cell>
          <cell r="M596">
            <v>2011</v>
          </cell>
          <cell r="N596">
            <v>0</v>
          </cell>
          <cell r="O596">
            <v>2041</v>
          </cell>
          <cell r="P596">
            <v>1.5318958300430876</v>
          </cell>
          <cell r="Q596" t="b">
            <v>0</v>
          </cell>
          <cell r="S596" t="str">
            <v>152011</v>
          </cell>
          <cell r="T596" t="str">
            <v>152011FALSE</v>
          </cell>
          <cell r="U596">
            <v>2026</v>
          </cell>
        </row>
        <row r="597">
          <cell r="A597" t="str">
            <v>RVP - D-1.3 (Mudatihendajate pumbahoone)</v>
          </cell>
          <cell r="B597">
            <v>0</v>
          </cell>
          <cell r="C597">
            <v>0.41734876764251072</v>
          </cell>
          <cell r="D597" t="str">
            <v>Rakvere</v>
          </cell>
          <cell r="E597">
            <v>0</v>
          </cell>
          <cell r="F597">
            <v>0</v>
          </cell>
          <cell r="G597">
            <v>15</v>
          </cell>
          <cell r="H597">
            <v>0</v>
          </cell>
          <cell r="I597">
            <v>2</v>
          </cell>
          <cell r="J597">
            <v>2026</v>
          </cell>
          <cell r="K597">
            <v>0</v>
          </cell>
          <cell r="L597">
            <v>0</v>
          </cell>
          <cell r="M597">
            <v>2011</v>
          </cell>
          <cell r="N597">
            <v>0</v>
          </cell>
          <cell r="O597">
            <v>2041</v>
          </cell>
          <cell r="P597">
            <v>1.5318958300430876</v>
          </cell>
          <cell r="Q597" t="b">
            <v>0</v>
          </cell>
          <cell r="S597" t="str">
            <v>152011</v>
          </cell>
          <cell r="T597" t="str">
            <v>152011FALSE</v>
          </cell>
          <cell r="U597">
            <v>2026</v>
          </cell>
        </row>
        <row r="598">
          <cell r="A598" t="str">
            <v>RVP - D-1.4 (Bioloogiline töötlus-puhurite hoone)</v>
          </cell>
          <cell r="B598">
            <v>0</v>
          </cell>
          <cell r="C598">
            <v>0.41734876764251072</v>
          </cell>
          <cell r="D598" t="str">
            <v>Rakvere</v>
          </cell>
          <cell r="E598">
            <v>0</v>
          </cell>
          <cell r="F598">
            <v>0</v>
          </cell>
          <cell r="G598">
            <v>15</v>
          </cell>
          <cell r="H598">
            <v>0</v>
          </cell>
          <cell r="I598">
            <v>2</v>
          </cell>
          <cell r="J598">
            <v>2026</v>
          </cell>
          <cell r="K598">
            <v>0</v>
          </cell>
          <cell r="L598">
            <v>0</v>
          </cell>
          <cell r="M598">
            <v>2011</v>
          </cell>
          <cell r="N598">
            <v>0</v>
          </cell>
          <cell r="O598">
            <v>2041</v>
          </cell>
          <cell r="P598">
            <v>1.5318958300430876</v>
          </cell>
          <cell r="Q598" t="b">
            <v>0</v>
          </cell>
          <cell r="S598" t="str">
            <v>152011</v>
          </cell>
          <cell r="T598" t="str">
            <v>152011FALSE</v>
          </cell>
          <cell r="U598">
            <v>2026</v>
          </cell>
        </row>
        <row r="599">
          <cell r="A599" t="str">
            <v>RVP - D-1.5 (Seadmete maksumus)</v>
          </cell>
          <cell r="B599">
            <v>0</v>
          </cell>
          <cell r="C599">
            <v>0.41734876764251072</v>
          </cell>
          <cell r="D599" t="str">
            <v>Rakvere</v>
          </cell>
          <cell r="E599">
            <v>0</v>
          </cell>
          <cell r="F599">
            <v>0</v>
          </cell>
          <cell r="G599">
            <v>15</v>
          </cell>
          <cell r="H599">
            <v>0</v>
          </cell>
          <cell r="I599">
            <v>2</v>
          </cell>
          <cell r="J599">
            <v>2026</v>
          </cell>
          <cell r="K599">
            <v>0</v>
          </cell>
          <cell r="L599">
            <v>0</v>
          </cell>
          <cell r="M599">
            <v>2011</v>
          </cell>
          <cell r="N599">
            <v>0</v>
          </cell>
          <cell r="O599">
            <v>2041</v>
          </cell>
          <cell r="P599">
            <v>1.5318958300430876</v>
          </cell>
          <cell r="Q599" t="b">
            <v>0</v>
          </cell>
          <cell r="S599" t="str">
            <v>152011</v>
          </cell>
          <cell r="T599" t="str">
            <v>152011FALSE</v>
          </cell>
          <cell r="U599">
            <v>2026</v>
          </cell>
        </row>
        <row r="600">
          <cell r="A600" t="str">
            <v>RVP - F. Rajatiste hoolduse seadmete hankimine (puhastusauto)</v>
          </cell>
          <cell r="B600">
            <v>0</v>
          </cell>
          <cell r="C600">
            <v>0.41734876764251072</v>
          </cell>
          <cell r="D600" t="str">
            <v>Rakvere</v>
          </cell>
          <cell r="E600">
            <v>0</v>
          </cell>
          <cell r="F600">
            <v>0</v>
          </cell>
          <cell r="G600">
            <v>15</v>
          </cell>
          <cell r="H600">
            <v>0</v>
          </cell>
          <cell r="I600">
            <v>2</v>
          </cell>
          <cell r="J600">
            <v>2026</v>
          </cell>
          <cell r="K600">
            <v>0</v>
          </cell>
          <cell r="L600">
            <v>0</v>
          </cell>
          <cell r="M600">
            <v>2011</v>
          </cell>
          <cell r="N600">
            <v>0</v>
          </cell>
          <cell r="O600">
            <v>2041</v>
          </cell>
          <cell r="P600">
            <v>1.5318958300430876</v>
          </cell>
          <cell r="Q600" t="b">
            <v>0</v>
          </cell>
          <cell r="S600" t="str">
            <v>152011</v>
          </cell>
          <cell r="T600" t="str">
            <v>152011FALSE</v>
          </cell>
          <cell r="U600">
            <v>2026</v>
          </cell>
        </row>
        <row r="601">
          <cell r="A601" t="str">
            <v>Sõmeru B-1. Veevõrgu rekonstrueerimine</v>
          </cell>
          <cell r="B601" t="e">
            <v>#REF!</v>
          </cell>
          <cell r="C601">
            <v>0.22689650865451969</v>
          </cell>
          <cell r="D601" t="str">
            <v>Rakvere</v>
          </cell>
          <cell r="E601">
            <v>0</v>
          </cell>
          <cell r="F601">
            <v>0</v>
          </cell>
          <cell r="G601">
            <v>15</v>
          </cell>
          <cell r="H601">
            <v>0</v>
          </cell>
          <cell r="I601">
            <v>2</v>
          </cell>
          <cell r="J601">
            <v>2026</v>
          </cell>
          <cell r="K601">
            <v>0</v>
          </cell>
          <cell r="L601">
            <v>0</v>
          </cell>
          <cell r="M601">
            <v>2011</v>
          </cell>
          <cell r="N601">
            <v>0</v>
          </cell>
          <cell r="O601">
            <v>2041</v>
          </cell>
          <cell r="P601">
            <v>1.5318958300430876</v>
          </cell>
          <cell r="Q601" t="b">
            <v>0</v>
          </cell>
          <cell r="S601" t="str">
            <v>152011</v>
          </cell>
          <cell r="T601" t="str">
            <v>152011FALSE</v>
          </cell>
          <cell r="U601">
            <v>2026</v>
          </cell>
        </row>
        <row r="602">
          <cell r="A602" t="str">
            <v>Sõmeru B-2. Veevõrgu rajamine</v>
          </cell>
          <cell r="B602" t="e">
            <v>#REF!</v>
          </cell>
          <cell r="C602">
            <v>0.22689650865451969</v>
          </cell>
          <cell r="D602" t="str">
            <v>Rakvere</v>
          </cell>
          <cell r="E602">
            <v>0</v>
          </cell>
          <cell r="F602">
            <v>0</v>
          </cell>
          <cell r="G602">
            <v>15</v>
          </cell>
          <cell r="H602">
            <v>0</v>
          </cell>
          <cell r="I602">
            <v>2</v>
          </cell>
          <cell r="J602">
            <v>2026</v>
          </cell>
          <cell r="K602">
            <v>0</v>
          </cell>
          <cell r="L602">
            <v>0</v>
          </cell>
          <cell r="M602">
            <v>2011</v>
          </cell>
          <cell r="N602">
            <v>0</v>
          </cell>
          <cell r="O602">
            <v>2041</v>
          </cell>
          <cell r="P602">
            <v>1.5318958300430876</v>
          </cell>
          <cell r="Q602" t="b">
            <v>0</v>
          </cell>
          <cell r="S602" t="str">
            <v>152011</v>
          </cell>
          <cell r="T602" t="str">
            <v>152011FALSE</v>
          </cell>
          <cell r="U602">
            <v>2026</v>
          </cell>
        </row>
        <row r="603">
          <cell r="A603" t="str">
            <v>Sõmeru A-1. Puurkaevu pumpla PK-1 ümberehitus reservpumplaks</v>
          </cell>
          <cell r="B603" t="e">
            <v>#REF!</v>
          </cell>
          <cell r="C603">
            <v>0.22689650865451969</v>
          </cell>
          <cell r="D603" t="str">
            <v>Rakvere</v>
          </cell>
          <cell r="E603">
            <v>0</v>
          </cell>
          <cell r="F603">
            <v>0</v>
          </cell>
          <cell r="G603">
            <v>15</v>
          </cell>
          <cell r="H603">
            <v>0</v>
          </cell>
          <cell r="I603">
            <v>2</v>
          </cell>
          <cell r="J603">
            <v>2026</v>
          </cell>
          <cell r="K603">
            <v>0</v>
          </cell>
          <cell r="L603">
            <v>0</v>
          </cell>
          <cell r="M603">
            <v>2011</v>
          </cell>
          <cell r="N603">
            <v>0</v>
          </cell>
          <cell r="O603">
            <v>2041</v>
          </cell>
          <cell r="P603">
            <v>1.5318958300430876</v>
          </cell>
          <cell r="Q603" t="b">
            <v>0</v>
          </cell>
          <cell r="S603" t="str">
            <v>152011</v>
          </cell>
          <cell r="T603" t="str">
            <v>152011FALSE</v>
          </cell>
          <cell r="U603">
            <v>2026</v>
          </cell>
        </row>
        <row r="604">
          <cell r="A604" t="str">
            <v>Sõmeru C-1. Kanalisatsioonitorustike rekonstrueerimine</v>
          </cell>
          <cell r="B604">
            <v>0</v>
          </cell>
          <cell r="C604">
            <v>0.22689650865451969</v>
          </cell>
          <cell r="D604" t="str">
            <v>Rakvere</v>
          </cell>
          <cell r="E604">
            <v>0</v>
          </cell>
          <cell r="F604">
            <v>0</v>
          </cell>
          <cell r="G604">
            <v>15</v>
          </cell>
          <cell r="H604">
            <v>0</v>
          </cell>
          <cell r="I604">
            <v>2</v>
          </cell>
          <cell r="J604">
            <v>2026</v>
          </cell>
          <cell r="K604">
            <v>0</v>
          </cell>
          <cell r="L604">
            <v>0</v>
          </cell>
          <cell r="M604">
            <v>2011</v>
          </cell>
          <cell r="N604">
            <v>0</v>
          </cell>
          <cell r="O604">
            <v>2041</v>
          </cell>
          <cell r="P604">
            <v>1.5318958300430876</v>
          </cell>
          <cell r="Q604" t="b">
            <v>0</v>
          </cell>
          <cell r="S604" t="str">
            <v>152011</v>
          </cell>
          <cell r="T604" t="str">
            <v>152011FALSE</v>
          </cell>
          <cell r="U604">
            <v>2026</v>
          </cell>
        </row>
        <row r="605">
          <cell r="A605" t="str">
            <v>Sõmeru C-3. Reoveepumplate rekonstrueerimine</v>
          </cell>
          <cell r="B605">
            <v>0</v>
          </cell>
          <cell r="C605">
            <v>0.22689650865451969</v>
          </cell>
          <cell r="D605" t="str">
            <v>Rakvere</v>
          </cell>
          <cell r="E605">
            <v>0</v>
          </cell>
          <cell r="F605">
            <v>0</v>
          </cell>
          <cell r="G605">
            <v>15</v>
          </cell>
          <cell r="H605">
            <v>0</v>
          </cell>
          <cell r="I605">
            <v>2</v>
          </cell>
          <cell r="J605">
            <v>2026</v>
          </cell>
          <cell r="K605">
            <v>0</v>
          </cell>
          <cell r="L605">
            <v>0</v>
          </cell>
          <cell r="M605">
            <v>2011</v>
          </cell>
          <cell r="N605">
            <v>0</v>
          </cell>
          <cell r="O605">
            <v>2041</v>
          </cell>
          <cell r="P605">
            <v>1.5318958300430876</v>
          </cell>
          <cell r="Q605" t="b">
            <v>0</v>
          </cell>
          <cell r="S605" t="str">
            <v>152011</v>
          </cell>
          <cell r="T605" t="str">
            <v>152011FALSE</v>
          </cell>
          <cell r="U605">
            <v>2026</v>
          </cell>
        </row>
        <row r="606">
          <cell r="A606" t="str">
            <v>Sõmeru C-2. Kanalisatsioonitorustike rajamine</v>
          </cell>
          <cell r="B606">
            <v>0</v>
          </cell>
          <cell r="C606">
            <v>0.22689650865451969</v>
          </cell>
          <cell r="D606" t="str">
            <v>Rakvere</v>
          </cell>
          <cell r="E606">
            <v>0</v>
          </cell>
          <cell r="F606">
            <v>0</v>
          </cell>
          <cell r="G606">
            <v>15</v>
          </cell>
          <cell r="H606">
            <v>0</v>
          </cell>
          <cell r="I606">
            <v>2</v>
          </cell>
          <cell r="J606">
            <v>2026</v>
          </cell>
          <cell r="K606">
            <v>0</v>
          </cell>
          <cell r="L606">
            <v>0</v>
          </cell>
          <cell r="M606">
            <v>2011</v>
          </cell>
          <cell r="N606">
            <v>0</v>
          </cell>
          <cell r="O606">
            <v>2041</v>
          </cell>
          <cell r="P606">
            <v>1.5318958300430876</v>
          </cell>
          <cell r="Q606" t="b">
            <v>0</v>
          </cell>
          <cell r="S606" t="str">
            <v>152011</v>
          </cell>
          <cell r="T606" t="str">
            <v>152011FALSE</v>
          </cell>
          <cell r="U606">
            <v>2026</v>
          </cell>
        </row>
        <row r="607">
          <cell r="A607" t="str">
            <v>Sõmeru C-4. Reoveepumplate rajamine</v>
          </cell>
          <cell r="B607">
            <v>0</v>
          </cell>
          <cell r="C607">
            <v>0.22689650865451969</v>
          </cell>
          <cell r="D607" t="str">
            <v>Rakvere</v>
          </cell>
          <cell r="E607">
            <v>0</v>
          </cell>
          <cell r="F607">
            <v>0</v>
          </cell>
          <cell r="G607">
            <v>15</v>
          </cell>
          <cell r="H607">
            <v>0</v>
          </cell>
          <cell r="I607">
            <v>2</v>
          </cell>
          <cell r="J607">
            <v>2026</v>
          </cell>
          <cell r="K607">
            <v>0</v>
          </cell>
          <cell r="L607">
            <v>0</v>
          </cell>
          <cell r="M607">
            <v>2011</v>
          </cell>
          <cell r="N607">
            <v>0</v>
          </cell>
          <cell r="O607">
            <v>2041</v>
          </cell>
          <cell r="P607">
            <v>1.5318958300430876</v>
          </cell>
          <cell r="Q607" t="b">
            <v>0</v>
          </cell>
          <cell r="S607" t="str">
            <v>152011</v>
          </cell>
          <cell r="T607" t="str">
            <v>152011FALSE</v>
          </cell>
          <cell r="U607">
            <v>2026</v>
          </cell>
        </row>
        <row r="608">
          <cell r="A608" t="str">
            <v>Näpi B-1. Veevõrgu rekonstrueerimine</v>
          </cell>
          <cell r="B608">
            <v>0</v>
          </cell>
          <cell r="C608">
            <v>0.22689650865451969</v>
          </cell>
          <cell r="D608" t="str">
            <v>Rakvere</v>
          </cell>
          <cell r="E608">
            <v>0</v>
          </cell>
          <cell r="F608">
            <v>0</v>
          </cell>
          <cell r="G608">
            <v>15</v>
          </cell>
          <cell r="H608">
            <v>0</v>
          </cell>
          <cell r="I608">
            <v>2</v>
          </cell>
          <cell r="J608">
            <v>2026</v>
          </cell>
          <cell r="K608">
            <v>0</v>
          </cell>
          <cell r="L608">
            <v>0</v>
          </cell>
          <cell r="M608">
            <v>2011</v>
          </cell>
          <cell r="N608">
            <v>0</v>
          </cell>
          <cell r="O608">
            <v>2041</v>
          </cell>
          <cell r="P608">
            <v>1.5318958300430876</v>
          </cell>
          <cell r="Q608" t="b">
            <v>0</v>
          </cell>
          <cell r="S608" t="str">
            <v>152011</v>
          </cell>
          <cell r="T608" t="str">
            <v>152011FALSE</v>
          </cell>
          <cell r="U608">
            <v>2026</v>
          </cell>
        </row>
        <row r="609">
          <cell r="A609" t="str">
            <v>Näpi A-2. Puurkaevpumpla PK-Keskuse tamponeerimine</v>
          </cell>
          <cell r="B609">
            <v>0</v>
          </cell>
          <cell r="C609">
            <v>0.22689650865451969</v>
          </cell>
          <cell r="D609" t="str">
            <v>Rakvere</v>
          </cell>
          <cell r="E609">
            <v>0</v>
          </cell>
          <cell r="F609">
            <v>0</v>
          </cell>
          <cell r="G609">
            <v>15</v>
          </cell>
          <cell r="H609">
            <v>0</v>
          </cell>
          <cell r="I609">
            <v>2</v>
          </cell>
          <cell r="J609">
            <v>2026</v>
          </cell>
          <cell r="K609">
            <v>0</v>
          </cell>
          <cell r="L609">
            <v>0</v>
          </cell>
          <cell r="M609">
            <v>2011</v>
          </cell>
          <cell r="N609">
            <v>0</v>
          </cell>
          <cell r="O609">
            <v>2041</v>
          </cell>
          <cell r="P609">
            <v>1.5318958300430876</v>
          </cell>
          <cell r="Q609" t="b">
            <v>0</v>
          </cell>
          <cell r="S609" t="str">
            <v>152011</v>
          </cell>
          <cell r="T609" t="str">
            <v>152011FALSE</v>
          </cell>
          <cell r="U609">
            <v>2026</v>
          </cell>
        </row>
        <row r="610">
          <cell r="A610" t="str">
            <v>Näpi B-2. Veevõrgu rajamine</v>
          </cell>
          <cell r="B610">
            <v>0</v>
          </cell>
          <cell r="C610">
            <v>0.22689650865451969</v>
          </cell>
          <cell r="D610" t="str">
            <v>Rakvere</v>
          </cell>
          <cell r="E610">
            <v>0</v>
          </cell>
          <cell r="F610">
            <v>0</v>
          </cell>
          <cell r="G610">
            <v>15</v>
          </cell>
          <cell r="H610">
            <v>0</v>
          </cell>
          <cell r="I610">
            <v>2</v>
          </cell>
          <cell r="J610">
            <v>2026</v>
          </cell>
          <cell r="K610">
            <v>0</v>
          </cell>
          <cell r="L610">
            <v>0</v>
          </cell>
          <cell r="M610">
            <v>2011</v>
          </cell>
          <cell r="N610">
            <v>0</v>
          </cell>
          <cell r="O610">
            <v>2041</v>
          </cell>
          <cell r="P610">
            <v>1.5318958300430876</v>
          </cell>
          <cell r="Q610" t="b">
            <v>0</v>
          </cell>
          <cell r="S610" t="str">
            <v>152011</v>
          </cell>
          <cell r="T610" t="str">
            <v>152011FALSE</v>
          </cell>
          <cell r="U610">
            <v>2026</v>
          </cell>
        </row>
        <row r="611">
          <cell r="A611" t="str">
            <v>Näpi C-1. Kanalisatsioonitorustike rekonstrueerimine</v>
          </cell>
          <cell r="B611">
            <v>0</v>
          </cell>
          <cell r="C611">
            <v>0.22689650865451969</v>
          </cell>
          <cell r="D611" t="str">
            <v>Rakvere</v>
          </cell>
          <cell r="E611">
            <v>0</v>
          </cell>
          <cell r="F611">
            <v>0</v>
          </cell>
          <cell r="G611">
            <v>15</v>
          </cell>
          <cell r="H611">
            <v>0</v>
          </cell>
          <cell r="I611">
            <v>2</v>
          </cell>
          <cell r="J611">
            <v>2026</v>
          </cell>
          <cell r="K611">
            <v>0</v>
          </cell>
          <cell r="L611">
            <v>0</v>
          </cell>
          <cell r="M611">
            <v>2011</v>
          </cell>
          <cell r="N611">
            <v>0</v>
          </cell>
          <cell r="O611">
            <v>2041</v>
          </cell>
          <cell r="P611">
            <v>1.5318958300430876</v>
          </cell>
          <cell r="Q611" t="b">
            <v>0</v>
          </cell>
          <cell r="S611" t="str">
            <v>152011</v>
          </cell>
          <cell r="T611" t="str">
            <v>152011FALSE</v>
          </cell>
          <cell r="U611">
            <v>2026</v>
          </cell>
        </row>
        <row r="612">
          <cell r="A612" t="str">
            <v>Näpi C-3. Reoveepumplate rekonstrueerimine</v>
          </cell>
          <cell r="B612">
            <v>0</v>
          </cell>
          <cell r="C612">
            <v>0.22689650865451969</v>
          </cell>
          <cell r="D612" t="str">
            <v>Rakvere</v>
          </cell>
          <cell r="E612">
            <v>0</v>
          </cell>
          <cell r="F612">
            <v>0</v>
          </cell>
          <cell r="G612">
            <v>15</v>
          </cell>
          <cell r="H612">
            <v>0</v>
          </cell>
          <cell r="I612">
            <v>2</v>
          </cell>
          <cell r="J612">
            <v>2026</v>
          </cell>
          <cell r="K612">
            <v>0</v>
          </cell>
          <cell r="L612">
            <v>0</v>
          </cell>
          <cell r="M612">
            <v>2011</v>
          </cell>
          <cell r="N612">
            <v>0</v>
          </cell>
          <cell r="O612">
            <v>2041</v>
          </cell>
          <cell r="P612">
            <v>1.5318958300430876</v>
          </cell>
          <cell r="Q612" t="b">
            <v>0</v>
          </cell>
          <cell r="S612" t="str">
            <v>152011</v>
          </cell>
          <cell r="T612" t="str">
            <v>152011FALSE</v>
          </cell>
          <cell r="U612">
            <v>2026</v>
          </cell>
        </row>
        <row r="613">
          <cell r="A613" t="str">
            <v>Näpi C-2. Kanalisatsioonitorustike rajamine</v>
          </cell>
          <cell r="B613">
            <v>0</v>
          </cell>
          <cell r="C613">
            <v>0.22689650865451969</v>
          </cell>
          <cell r="D613" t="str">
            <v>Rakvere</v>
          </cell>
          <cell r="E613">
            <v>0</v>
          </cell>
          <cell r="F613">
            <v>0</v>
          </cell>
          <cell r="G613">
            <v>15</v>
          </cell>
          <cell r="H613">
            <v>0</v>
          </cell>
          <cell r="I613">
            <v>2</v>
          </cell>
          <cell r="J613">
            <v>2026</v>
          </cell>
          <cell r="K613">
            <v>0</v>
          </cell>
          <cell r="L613">
            <v>0</v>
          </cell>
          <cell r="M613">
            <v>2011</v>
          </cell>
          <cell r="N613">
            <v>0</v>
          </cell>
          <cell r="O613">
            <v>2041</v>
          </cell>
          <cell r="P613">
            <v>1.5318958300430876</v>
          </cell>
          <cell r="Q613" t="b">
            <v>0</v>
          </cell>
          <cell r="S613" t="str">
            <v>152011</v>
          </cell>
          <cell r="T613" t="str">
            <v>152011FALSE</v>
          </cell>
          <cell r="U613">
            <v>2026</v>
          </cell>
        </row>
        <row r="614">
          <cell r="A614" t="str">
            <v>Näpi C-4. Reoveepumplate rajamine</v>
          </cell>
          <cell r="B614">
            <v>0</v>
          </cell>
          <cell r="C614">
            <v>0.22689650865451969</v>
          </cell>
          <cell r="D614" t="str">
            <v>Rakvere</v>
          </cell>
          <cell r="E614">
            <v>0</v>
          </cell>
          <cell r="F614">
            <v>0</v>
          </cell>
          <cell r="G614">
            <v>15</v>
          </cell>
          <cell r="H614">
            <v>0</v>
          </cell>
          <cell r="I614">
            <v>2</v>
          </cell>
          <cell r="J614">
            <v>2026</v>
          </cell>
          <cell r="K614">
            <v>0</v>
          </cell>
          <cell r="L614">
            <v>0</v>
          </cell>
          <cell r="M614">
            <v>2011</v>
          </cell>
          <cell r="N614">
            <v>0</v>
          </cell>
          <cell r="O614">
            <v>2041</v>
          </cell>
          <cell r="P614">
            <v>1.5318958300430876</v>
          </cell>
          <cell r="Q614" t="b">
            <v>0</v>
          </cell>
          <cell r="S614" t="str">
            <v>152011</v>
          </cell>
          <cell r="T614" t="str">
            <v>152011FALSE</v>
          </cell>
          <cell r="U614">
            <v>2026</v>
          </cell>
        </row>
        <row r="615">
          <cell r="A615" t="str">
            <v>Roodevälja B-2. Veevõrgu rajamine</v>
          </cell>
          <cell r="B615">
            <v>0</v>
          </cell>
          <cell r="C615">
            <v>0.22689650865451969</v>
          </cell>
          <cell r="D615" t="str">
            <v>Rakvere</v>
          </cell>
          <cell r="E615">
            <v>0</v>
          </cell>
          <cell r="F615">
            <v>0</v>
          </cell>
          <cell r="G615">
            <v>15</v>
          </cell>
          <cell r="H615">
            <v>0</v>
          </cell>
          <cell r="I615">
            <v>2</v>
          </cell>
          <cell r="J615">
            <v>2026</v>
          </cell>
          <cell r="K615">
            <v>0</v>
          </cell>
          <cell r="L615">
            <v>0</v>
          </cell>
          <cell r="M615">
            <v>2011</v>
          </cell>
          <cell r="N615">
            <v>0</v>
          </cell>
          <cell r="O615">
            <v>2041</v>
          </cell>
          <cell r="P615">
            <v>1.5318958300430876</v>
          </cell>
          <cell r="Q615" t="b">
            <v>0</v>
          </cell>
          <cell r="S615" t="str">
            <v>152011</v>
          </cell>
          <cell r="T615" t="str">
            <v>152011FALSE</v>
          </cell>
          <cell r="U615">
            <v>2026</v>
          </cell>
        </row>
        <row r="616">
          <cell r="A616" t="str">
            <v>Roodevälja C-2. Kanalisatsioonitorustike rajamine</v>
          </cell>
          <cell r="B616">
            <v>0</v>
          </cell>
          <cell r="C616">
            <v>0.22689650865451969</v>
          </cell>
          <cell r="D616" t="str">
            <v>Rakvere</v>
          </cell>
          <cell r="E616">
            <v>0</v>
          </cell>
          <cell r="F616">
            <v>0</v>
          </cell>
          <cell r="G616">
            <v>15</v>
          </cell>
          <cell r="H616">
            <v>0</v>
          </cell>
          <cell r="I616">
            <v>2</v>
          </cell>
          <cell r="J616">
            <v>2026</v>
          </cell>
          <cell r="K616">
            <v>0</v>
          </cell>
          <cell r="L616">
            <v>0</v>
          </cell>
          <cell r="M616">
            <v>2011</v>
          </cell>
          <cell r="N616">
            <v>0</v>
          </cell>
          <cell r="O616">
            <v>2041</v>
          </cell>
          <cell r="P616">
            <v>1.5318958300430876</v>
          </cell>
          <cell r="Q616" t="b">
            <v>0</v>
          </cell>
          <cell r="S616" t="str">
            <v>152011</v>
          </cell>
          <cell r="T616" t="str">
            <v>152011FALSE</v>
          </cell>
          <cell r="U616">
            <v>2026</v>
          </cell>
        </row>
        <row r="617">
          <cell r="A617" t="str">
            <v>Roodevälja C-4. Reoveepumplate rajamine</v>
          </cell>
          <cell r="B617">
            <v>0</v>
          </cell>
          <cell r="C617">
            <v>0.22689650865451969</v>
          </cell>
          <cell r="D617" t="str">
            <v>Rakvere</v>
          </cell>
          <cell r="E617">
            <v>0</v>
          </cell>
          <cell r="F617">
            <v>0</v>
          </cell>
          <cell r="G617">
            <v>15</v>
          </cell>
          <cell r="H617">
            <v>0</v>
          </cell>
          <cell r="I617">
            <v>2</v>
          </cell>
          <cell r="J617">
            <v>2026</v>
          </cell>
          <cell r="K617">
            <v>0</v>
          </cell>
          <cell r="L617">
            <v>0</v>
          </cell>
          <cell r="M617">
            <v>2011</v>
          </cell>
          <cell r="N617">
            <v>0</v>
          </cell>
          <cell r="O617">
            <v>2041</v>
          </cell>
          <cell r="P617">
            <v>1.5318958300430876</v>
          </cell>
          <cell r="Q617" t="b">
            <v>0</v>
          </cell>
          <cell r="S617" t="str">
            <v>152011</v>
          </cell>
          <cell r="T617" t="str">
            <v>152011FALSE</v>
          </cell>
          <cell r="U617">
            <v>2026</v>
          </cell>
        </row>
        <row r="647">
          <cell r="E647">
            <v>0</v>
          </cell>
          <cell r="F647">
            <v>0</v>
          </cell>
          <cell r="G647">
            <v>15</v>
          </cell>
          <cell r="H647">
            <v>0</v>
          </cell>
          <cell r="I647">
            <v>-1934</v>
          </cell>
          <cell r="J647">
            <v>90</v>
          </cell>
          <cell r="K647">
            <v>0</v>
          </cell>
          <cell r="L647">
            <v>0</v>
          </cell>
          <cell r="N647">
            <v>0</v>
          </cell>
          <cell r="O647">
            <v>105</v>
          </cell>
          <cell r="U647">
            <v>15</v>
          </cell>
        </row>
        <row r="648">
          <cell r="E648">
            <v>0</v>
          </cell>
          <cell r="F648">
            <v>0</v>
          </cell>
          <cell r="G648">
            <v>15</v>
          </cell>
          <cell r="H648">
            <v>0</v>
          </cell>
          <cell r="I648">
            <v>-2024</v>
          </cell>
          <cell r="J648">
            <v>0</v>
          </cell>
          <cell r="K648">
            <v>0</v>
          </cell>
          <cell r="L648">
            <v>0</v>
          </cell>
          <cell r="N648">
            <v>0</v>
          </cell>
          <cell r="O648">
            <v>15</v>
          </cell>
        </row>
        <row r="649">
          <cell r="E649">
            <v>0</v>
          </cell>
          <cell r="F649">
            <v>0</v>
          </cell>
          <cell r="G649">
            <v>15</v>
          </cell>
          <cell r="H649">
            <v>0</v>
          </cell>
          <cell r="I649">
            <v>-2024</v>
          </cell>
          <cell r="J649">
            <v>0</v>
          </cell>
          <cell r="K649">
            <v>0</v>
          </cell>
          <cell r="L649">
            <v>0</v>
          </cell>
          <cell r="N649">
            <v>0</v>
          </cell>
          <cell r="O649">
            <v>15</v>
          </cell>
        </row>
        <row r="650">
          <cell r="E650">
            <v>0</v>
          </cell>
          <cell r="F650">
            <v>0</v>
          </cell>
          <cell r="G650">
            <v>38</v>
          </cell>
          <cell r="H650">
            <v>0</v>
          </cell>
          <cell r="I650">
            <v>-2001</v>
          </cell>
          <cell r="J650">
            <v>0</v>
          </cell>
          <cell r="K650">
            <v>0</v>
          </cell>
          <cell r="L650">
            <v>0</v>
          </cell>
          <cell r="N650">
            <v>0</v>
          </cell>
          <cell r="O650">
            <v>38</v>
          </cell>
        </row>
        <row r="651">
          <cell r="E651">
            <v>0</v>
          </cell>
          <cell r="F651">
            <v>0</v>
          </cell>
          <cell r="G651">
            <v>40</v>
          </cell>
          <cell r="H651">
            <v>0</v>
          </cell>
          <cell r="I651">
            <v>-1999</v>
          </cell>
          <cell r="J651">
            <v>0</v>
          </cell>
          <cell r="K651">
            <v>0</v>
          </cell>
          <cell r="L651">
            <v>0</v>
          </cell>
          <cell r="N651">
            <v>0</v>
          </cell>
          <cell r="O651">
            <v>40</v>
          </cell>
        </row>
        <row r="652">
          <cell r="E652">
            <v>0</v>
          </cell>
          <cell r="F652">
            <v>0</v>
          </cell>
          <cell r="G652">
            <v>25</v>
          </cell>
          <cell r="H652">
            <v>0</v>
          </cell>
          <cell r="I652">
            <v>-2014</v>
          </cell>
          <cell r="J652">
            <v>0</v>
          </cell>
          <cell r="K652">
            <v>0</v>
          </cell>
          <cell r="L652">
            <v>0</v>
          </cell>
          <cell r="N652">
            <v>0</v>
          </cell>
          <cell r="O652">
            <v>25</v>
          </cell>
        </row>
        <row r="653">
          <cell r="A653" t="str">
            <v>KOKKU</v>
          </cell>
          <cell r="E653">
            <v>0</v>
          </cell>
          <cell r="H653">
            <v>3132776</v>
          </cell>
          <cell r="K653" t="e">
            <v>#DIV/0!</v>
          </cell>
          <cell r="L653" t="e">
            <v>#DIV/0!</v>
          </cell>
          <cell r="N653" t="e">
            <v>#DIV/0!</v>
          </cell>
        </row>
      </sheetData>
      <sheetData sheetId="117"/>
      <sheetData sheetId="118"/>
      <sheetData sheetId="119"/>
      <sheetData sheetId="12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assumptions"/>
      <sheetName val="technical assumptions With"/>
      <sheetName val="technical assumptions WO"/>
      <sheetName val="Ch_tariffs WO"/>
      <sheetName val="Ch_tariffs With"/>
      <sheetName val="Ch_cost Incr"/>
      <sheetName val="Ch_tariffs Incr"/>
      <sheetName val="consumption With"/>
      <sheetName val="consumption WO"/>
      <sheetName val="Consumption incr"/>
      <sheetName val="consumption FCR"/>
      <sheetName val="Loan"/>
      <sheetName val="Depo"/>
      <sheetName val="help"/>
      <sheetName val="Ch_benchmark"/>
      <sheetName val="With_st_benchmark"/>
      <sheetName val="With_st"/>
      <sheetName val="WO_st"/>
      <sheetName val="Ch_DSCR"/>
      <sheetName val="Summary and Grant Rate"/>
      <sheetName val="Financing_plan"/>
      <sheetName val="Incr_st"/>
      <sheetName val="Chart_FCR"/>
      <sheetName val="Chart_DW"/>
      <sheetName val="OH1"/>
      <sheetName val="OH0"/>
      <sheetName val="OH incr"/>
      <sheetName val="FCR_st"/>
      <sheetName val="De1 With"/>
      <sheetName val="De2 With"/>
      <sheetName val="Depreciation1"/>
      <sheetName val="Depreciation2"/>
      <sheetName val="investment programWITH"/>
      <sheetName val="inv_WO"/>
      <sheetName val="Leht1"/>
      <sheetName val="De1 WO"/>
      <sheetName val="De2_WO"/>
      <sheetName val="Analytics"/>
      <sheetName val="PLS"/>
      <sheetName val="BS"/>
      <sheetName val="SOTS"/>
      <sheetName val="CFS"/>
      <sheetName val="additional calc"/>
      <sheetName val="Risk"/>
      <sheetName val="Sensibility_an_F"/>
      <sheetName val="Risk_anal_F"/>
      <sheetName val="Econ An"/>
      <sheetName val="Sensibility_an_E"/>
      <sheetName val="Risk_ana_E"/>
      <sheetName val="E"/>
      <sheetName val="HINDAMINE"/>
    </sheetNames>
    <sheetDataSet>
      <sheetData sheetId="0" refreshError="1">
        <row r="9">
          <cell r="D9">
            <v>1</v>
          </cell>
          <cell r="E9">
            <v>1.0409999999999999</v>
          </cell>
          <cell r="F9">
            <v>1.0701479999999999</v>
          </cell>
          <cell r="G9">
            <v>1.10225244</v>
          </cell>
          <cell r="H9">
            <v>1.13752451808</v>
          </cell>
          <cell r="I9">
            <v>1.1750628271766399</v>
          </cell>
          <cell r="J9">
            <v>1.213839900473469</v>
          </cell>
          <cell r="K9">
            <v>1.25268277728862</v>
          </cell>
          <cell r="L9">
            <v>1.2915159433845671</v>
          </cell>
          <cell r="M9">
            <v>1.3302614216861042</v>
          </cell>
          <cell r="N9">
            <v>1.3701692643366874</v>
          </cell>
          <cell r="O9">
            <v>1.4099041730024513</v>
          </cell>
          <cell r="P9">
            <v>1.44938148984652</v>
          </cell>
          <cell r="Q9">
            <v>1.4899641715622227</v>
          </cell>
          <cell r="R9">
            <v>1.5301932041944026</v>
          </cell>
          <cell r="S9">
            <v>1.5715084207076513</v>
          </cell>
          <cell r="T9">
            <v>1.6123676396460502</v>
          </cell>
          <cell r="U9">
            <v>1.6542891982768475</v>
          </cell>
          <cell r="V9">
            <v>1.6973007174320456</v>
          </cell>
          <cell r="W9">
            <v>1.7397332353678465</v>
          </cell>
          <cell r="X9">
            <v>1.7832265662520426</v>
          </cell>
          <cell r="Y9">
            <v>1.8260240038420916</v>
          </cell>
          <cell r="Z9">
            <v>1.8698485799343019</v>
          </cell>
          <cell r="AA9">
            <v>1.9147249458527251</v>
          </cell>
          <cell r="AB9">
            <v>1.9587636196073377</v>
          </cell>
          <cell r="AC9">
            <v>2.0038151828583062</v>
          </cell>
          <cell r="AD9">
            <v>2.0478991168811889</v>
          </cell>
          <cell r="AE9">
            <v>2.0929528974525748</v>
          </cell>
          <cell r="AF9">
            <v>2.1389978611965317</v>
          </cell>
          <cell r="AG9">
            <v>2.1839168162816587</v>
          </cell>
          <cell r="AH9">
            <v>2.2297790694235733</v>
          </cell>
          <cell r="AI9">
            <v>2.2743746508120446</v>
          </cell>
          <cell r="AJ9">
            <v>2.3198621438282854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first!"/>
      <sheetName val="inputs"/>
      <sheetName val="workings"/>
      <sheetName val="Sheet3"/>
    </sheetNames>
    <sheetDataSet>
      <sheetData sheetId="0"/>
      <sheetData sheetId="1" refreshError="1">
        <row r="10">
          <cell r="F10" t="str">
            <v>EEK</v>
          </cell>
        </row>
        <row r="11">
          <cell r="F11">
            <v>15.65</v>
          </cell>
        </row>
        <row r="12">
          <cell r="F12">
            <v>0.06</v>
          </cell>
        </row>
      </sheetData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first!"/>
      <sheetName val="inputs"/>
      <sheetName val="workings"/>
      <sheetName val="Sheet3"/>
    </sheetNames>
    <sheetDataSet>
      <sheetData sheetId="0"/>
      <sheetData sheetId="1" refreshError="1">
        <row r="10">
          <cell r="F10" t="str">
            <v>EEK</v>
          </cell>
        </row>
        <row r="11">
          <cell r="F11">
            <v>15.65</v>
          </cell>
        </row>
        <row r="12">
          <cell r="F12">
            <v>0.06</v>
          </cell>
        </row>
      </sheetData>
      <sheetData sheetId="2"/>
      <sheetData sheetId="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b_disp_NPV%"/>
      <sheetName val="Cum_prob_disp_NPV%"/>
      <sheetName val="Jaakvrt"/>
      <sheetName val="Option 1B"/>
      <sheetName val="option 2"/>
      <sheetName val="Chart1"/>
      <sheetName val="cst_Est"/>
      <sheetName val="summary"/>
      <sheetName val="sensitivity analysis"/>
      <sheetName val="Sheet2"/>
      <sheetName val="sensitivity_analysis"/>
      <sheetName val="sensitivity_analysis (2)"/>
      <sheetName val="APPLIC.Tables"/>
      <sheetName val="Sheet3"/>
      <sheetName val="E.2.2."/>
      <sheetName val="Economic"/>
      <sheetName val="Sheet1"/>
    </sheetNames>
    <sheetDataSet>
      <sheetData sheetId="0" refreshError="1"/>
      <sheetData sheetId="1" refreshError="1"/>
      <sheetData sheetId="2"/>
      <sheetData sheetId="3" refreshError="1">
        <row r="1">
          <cell r="A1">
            <v>1.18</v>
          </cell>
        </row>
      </sheetData>
      <sheetData sheetId="4" refreshError="1">
        <row r="1">
          <cell r="A1">
            <v>15.646599999999999</v>
          </cell>
        </row>
        <row r="2">
          <cell r="E2">
            <v>1.18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b_disp_NPV%"/>
      <sheetName val="Cum_prob_disp_NPV%"/>
      <sheetName val="Jaakvrt"/>
      <sheetName val="Option 1B"/>
      <sheetName val="option 2"/>
      <sheetName val="Chart1"/>
      <sheetName val="cst_Est"/>
      <sheetName val="summary"/>
      <sheetName val="sensitivity analysis"/>
      <sheetName val="Sheet2"/>
      <sheetName val="sensitivity_analysis"/>
      <sheetName val="sensitivity_analysis (2)"/>
      <sheetName val="APPLIC.Tables"/>
      <sheetName val="Sheet3"/>
      <sheetName val="E.2.2."/>
      <sheetName val="Economic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1.18</v>
          </cell>
        </row>
      </sheetData>
      <sheetData sheetId="4" refreshError="1">
        <row r="1">
          <cell r="A1">
            <v>15.646599999999999</v>
          </cell>
        </row>
        <row r="2">
          <cell r="E2">
            <v>1.18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A"/>
      <sheetName val="CBA0"/>
      <sheetName val="CBAincr"/>
      <sheetName val="Tundlikkusanalüüs"/>
      <sheetName val="Riskianalüüs"/>
      <sheetName val="Loans"/>
      <sheetName val="ResidualValue"/>
      <sheetName val="FinancingPlan"/>
      <sheetName val="NewConn"/>
      <sheetName val="Structure"/>
      <sheetName val="BaseData"/>
      <sheetName val="GrantRate"/>
      <sheetName val="Sheet1"/>
    </sheetNames>
    <sheetDataSet>
      <sheetData sheetId="0" refreshError="1">
        <row r="3">
          <cell r="E3" t="b">
            <v>0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A"/>
      <sheetName val="CBA0"/>
      <sheetName val="CBAincr"/>
      <sheetName val="Tundlikkusanalüüs"/>
      <sheetName val="Riskianalüüs"/>
      <sheetName val="Loans"/>
      <sheetName val="ResidualValue"/>
      <sheetName val="FinancingPlan"/>
      <sheetName val="NewConn"/>
      <sheetName val="Structure"/>
      <sheetName val="BaseData"/>
      <sheetName val="GrantRate"/>
      <sheetName val="Sheet1"/>
    </sheetNames>
    <sheetDataSet>
      <sheetData sheetId="0" refreshError="1">
        <row r="3">
          <cell r="E3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A A Investeeringute maksumus"/>
      <sheetName val="Hankeplaan EELARVE"/>
      <sheetName val="SFOS"/>
      <sheetName val="Hankeplaan Märts2012"/>
      <sheetName val="KIK Hangete plaan"/>
      <sheetName val="Graaf_vahe"/>
      <sheetName val="Töömahud kokku"/>
      <sheetName val="Töömahud ESIALGNE"/>
      <sheetName val="Töömahud MUUDETUD"/>
      <sheetName val="Töömahud kokku JAAN2010"/>
      <sheetName val="KIK Väljamaksete plaan"/>
    </sheetNames>
    <sheetDataSet>
      <sheetData sheetId="0"/>
      <sheetData sheetId="1"/>
      <sheetData sheetId="2"/>
      <sheetData sheetId="3">
        <row r="5">
          <cell r="C5">
            <v>6.3911648537062368E-2</v>
          </cell>
        </row>
        <row r="108">
          <cell r="C108">
            <v>0.72465349558924197</v>
          </cell>
        </row>
        <row r="113">
          <cell r="C113">
            <v>0.73666479241133032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workings1"/>
      <sheetName val="workings2"/>
      <sheetName val="workingsfin"/>
      <sheetName val="workingsecon"/>
      <sheetName val="results"/>
      <sheetName val="rank"/>
    </sheetNames>
    <sheetDataSet>
      <sheetData sheetId="0" refreshError="1"/>
      <sheetData sheetId="1"/>
      <sheetData sheetId="2" refreshError="1"/>
      <sheetData sheetId="3"/>
      <sheetData sheetId="4" refreshError="1">
        <row r="7">
          <cell r="A7" t="str">
            <v>WS1</v>
          </cell>
          <cell r="B7" t="str">
            <v xml:space="preserve"> Abstraction and treatment</v>
          </cell>
          <cell r="C7">
            <v>69550</v>
          </cell>
          <cell r="D7">
            <v>0</v>
          </cell>
          <cell r="E7">
            <v>119965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A8" t="str">
            <v>WS2</v>
          </cell>
          <cell r="B8" t="str">
            <v xml:space="preserve"> Emergency repairs</v>
          </cell>
          <cell r="C8">
            <v>11670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>WS3</v>
          </cell>
          <cell r="B9" t="str">
            <v xml:space="preserve"> Network rehabilitation</v>
          </cell>
          <cell r="C9">
            <v>0</v>
          </cell>
          <cell r="D9">
            <v>86110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 t="str">
            <v>WS4</v>
          </cell>
          <cell r="B10" t="str">
            <v xml:space="preserve"> Replacement of valves and hydrants</v>
          </cell>
          <cell r="C10">
            <v>37000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WS5</v>
          </cell>
          <cell r="B11" t="str">
            <v xml:space="preserve"> Network extensions in Ragaju iela</v>
          </cell>
          <cell r="C11">
            <v>2250</v>
          </cell>
          <cell r="D11">
            <v>32040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WW1</v>
          </cell>
          <cell r="B12" t="str">
            <v xml:space="preserve"> Emergency repairs</v>
          </cell>
          <cell r="C12">
            <v>0</v>
          </cell>
          <cell r="D12">
            <v>63600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WW2</v>
          </cell>
          <cell r="B13" t="str">
            <v xml:space="preserve"> Network rehabilitation</v>
          </cell>
          <cell r="C13">
            <v>0</v>
          </cell>
          <cell r="D13">
            <v>310730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WW3</v>
          </cell>
          <cell r="B14" t="str">
            <v xml:space="preserve"> Network extension Area 1</v>
          </cell>
          <cell r="C14">
            <v>0</v>
          </cell>
          <cell r="D14">
            <v>85428</v>
          </cell>
          <cell r="E14">
            <v>11000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WW4</v>
          </cell>
          <cell r="B15" t="str">
            <v xml:space="preserve"> Network extension Area 2</v>
          </cell>
          <cell r="C15">
            <v>2000</v>
          </cell>
          <cell r="D15">
            <v>26730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WW5</v>
          </cell>
          <cell r="B16" t="str">
            <v xml:space="preserve"> Network extension Area 3 (Ozoli)</v>
          </cell>
          <cell r="C16">
            <v>5304</v>
          </cell>
          <cell r="D16">
            <v>15910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WW6</v>
          </cell>
          <cell r="B17" t="str">
            <v xml:space="preserve"> Network extension Area 4</v>
          </cell>
          <cell r="C17">
            <v>55000</v>
          </cell>
          <cell r="D17">
            <v>244503</v>
          </cell>
          <cell r="E17">
            <v>15911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WW7</v>
          </cell>
          <cell r="B18" t="str">
            <v xml:space="preserve"> Network extension Area 5</v>
          </cell>
          <cell r="C18">
            <v>34000</v>
          </cell>
          <cell r="D18">
            <v>130893</v>
          </cell>
          <cell r="E18">
            <v>15911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WW8</v>
          </cell>
          <cell r="B19" t="str">
            <v xml:space="preserve"> Network extension Area 6</v>
          </cell>
          <cell r="C19">
            <v>69000</v>
          </cell>
          <cell r="D19">
            <v>298153</v>
          </cell>
          <cell r="E19">
            <v>15911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WW9</v>
          </cell>
          <cell r="B20" t="str">
            <v xml:space="preserve"> Network extension Area 7</v>
          </cell>
          <cell r="C20">
            <v>54911</v>
          </cell>
          <cell r="D20">
            <v>154503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WW10</v>
          </cell>
          <cell r="B21" t="str">
            <v xml:space="preserve"> Network extension Area 8</v>
          </cell>
          <cell r="C21">
            <v>26000</v>
          </cell>
          <cell r="D21">
            <v>125143</v>
          </cell>
          <cell r="E21">
            <v>15911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WW11</v>
          </cell>
          <cell r="B22" t="str">
            <v xml:space="preserve"> Rehabilitation of pumping stations and rising mains</v>
          </cell>
          <cell r="C22">
            <v>0</v>
          </cell>
          <cell r="D22">
            <v>31820</v>
          </cell>
          <cell r="E22">
            <v>50787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WW12</v>
          </cell>
          <cell r="B23" t="str">
            <v xml:space="preserve"> Wastewater treatment</v>
          </cell>
          <cell r="C23">
            <v>159000</v>
          </cell>
          <cell r="D23">
            <v>0</v>
          </cell>
          <cell r="E23">
            <v>159000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0</v>
          </cell>
          <cell r="B24" t="e">
            <v>#N/A</v>
          </cell>
          <cell r="C24" t="e">
            <v>#N/A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  <cell r="H24" t="e">
            <v>#N/A</v>
          </cell>
          <cell r="I24" t="e">
            <v>#N/A</v>
          </cell>
        </row>
        <row r="25">
          <cell r="A25">
            <v>0</v>
          </cell>
          <cell r="B25" t="e">
            <v>#N/A</v>
          </cell>
          <cell r="C25" t="e">
            <v>#N/A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  <cell r="H25" t="e">
            <v>#N/A</v>
          </cell>
          <cell r="I25" t="e">
            <v>#N/A</v>
          </cell>
        </row>
        <row r="26">
          <cell r="A26">
            <v>0</v>
          </cell>
          <cell r="B26" t="e">
            <v>#N/A</v>
          </cell>
          <cell r="C26" t="e">
            <v>#N/A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  <cell r="H26" t="e">
            <v>#N/A</v>
          </cell>
          <cell r="I26" t="e">
            <v>#N/A</v>
          </cell>
        </row>
        <row r="27">
          <cell r="A27">
            <v>0</v>
          </cell>
          <cell r="B27" t="e">
            <v>#N/A</v>
          </cell>
          <cell r="C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  <cell r="H27" t="e">
            <v>#N/A</v>
          </cell>
          <cell r="I27" t="e">
            <v>#N/A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ga"/>
      <sheetName val="valdxx3"/>
      <sheetName val="Tamsalu"/>
      <sheetName val="VäikeMaarja"/>
      <sheetName val="püssi"/>
      <sheetName val="valdx1"/>
      <sheetName val="valdx2"/>
      <sheetName val="valdx3"/>
      <sheetName val="valdx4"/>
      <sheetName val="vald5"/>
      <sheetName val="valdx6"/>
      <sheetName val="valdx7"/>
      <sheetName val="valdx8"/>
      <sheetName val="valdx9"/>
      <sheetName val="Kadrina"/>
      <sheetName val="Haljala"/>
      <sheetName val="Torma"/>
      <sheetName val="Anija"/>
      <sheetName val="finantssisendid"/>
      <sheetName val="Tartu"/>
      <sheetName val="baseline"/>
      <sheetName val="liitujad"/>
      <sheetName val="LCD"/>
      <sheetName val="jaotus"/>
      <sheetName val="Valga LA"/>
      <sheetName val="Haljala LA"/>
      <sheetName val="TM3 LA"/>
      <sheetName val="VM1 LA"/>
      <sheetName val="Torma VK"/>
      <sheetName val="Torma SV"/>
      <sheetName val="Torma RVP"/>
      <sheetName val="Torma LA"/>
      <sheetName val="labourVALGA"/>
      <sheetName val="labKAD"/>
      <sheetName val="labTM3"/>
      <sheetName val="labVM1"/>
      <sheetName val="admLA"/>
      <sheetName val="admLA1"/>
      <sheetName val="masinTartu"/>
      <sheetName val="LabTartu"/>
      <sheetName val="labour"/>
      <sheetName val="struktuur"/>
      <sheetName val="struktuurVALGA"/>
      <sheetName val="strukHALJALA"/>
      <sheetName val="labourHALJALA"/>
      <sheetName val="struRapla"/>
      <sheetName val="admTartu"/>
      <sheetName val="inv_WO"/>
      <sheetName val="De1_WO"/>
      <sheetName val="De2_WO"/>
      <sheetName val="LVIRUsisend"/>
      <sheetName val="Tartu LA"/>
      <sheetName val="inv_program"/>
      <sheetName val="De1_p"/>
      <sheetName val="De2_p"/>
      <sheetName val="struTorma"/>
      <sheetName val="admKAD"/>
      <sheetName val="admTM3"/>
      <sheetName val="admVM1"/>
      <sheetName val="Workings"/>
      <sheetName val="uhikhinnad"/>
      <sheetName val=" "/>
      <sheetName val="Tõrva LA"/>
      <sheetName val="notes"/>
      <sheetName val="Assumptions and Results"/>
      <sheetName val="ben1"/>
      <sheetName val="balance_sheet"/>
      <sheetName val="Risk"/>
      <sheetName val="RISKI diagramm"/>
      <sheetName val="KA3 LA"/>
      <sheetName val="PVajastus"/>
      <sheetName val="lisainvest"/>
      <sheetName val="consumption With"/>
      <sheetName val="consumption WO"/>
      <sheetName val="consumption incr"/>
      <sheetName val="hinnad"/>
      <sheetName val="Benchmark"/>
      <sheetName val="Ben grant"/>
      <sheetName val="KOOND"/>
      <sheetName val="data"/>
      <sheetName val="Inputs"/>
      <sheetName val="CF "/>
      <sheetName val="OH"/>
      <sheetName val="omaosalused"/>
      <sheetName val="CBA"/>
      <sheetName val="CBA1"/>
      <sheetName val="CBA0"/>
      <sheetName val="CBAincr"/>
      <sheetName val="Grant"/>
      <sheetName val="Grant1"/>
      <sheetName val="Grant0"/>
      <sheetName val="GRANTincr"/>
      <sheetName val="admRK"/>
      <sheetName val="E.1.2"/>
      <sheetName val="grantrate"/>
      <sheetName val="MFA tulemus"/>
      <sheetName val="tundlikkus"/>
      <sheetName val="oncost"/>
      <sheetName val="Sensibility"/>
      <sheetName val="Riskianalyys"/>
      <sheetName val="PV"/>
      <sheetName val="jaakBASELINE"/>
      <sheetName val="DSCR"/>
      <sheetName val="1tabel"/>
      <sheetName val="E.1.3"/>
      <sheetName val="H.1"/>
      <sheetName val="H.2.1"/>
      <sheetName val="muud tabelid"/>
      <sheetName val="tka"/>
      <sheetName val="projekti grantrate2"/>
      <sheetName val="ESTcharts"/>
      <sheetName val="benefits"/>
      <sheetName val="tarbijad"/>
      <sheetName val="ehitushind"/>
      <sheetName val="elanikud"/>
      <sheetName val="jaakvaartus"/>
      <sheetName val="area"/>
      <sheetName val="Pan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31">
          <cell r="D131">
            <v>0.63539425825104134</v>
          </cell>
          <cell r="E131">
            <v>0.63539425825104134</v>
          </cell>
          <cell r="F131">
            <v>0.63539425825104134</v>
          </cell>
          <cell r="G131">
            <v>0.63539425825104134</v>
          </cell>
          <cell r="H131">
            <v>0.63539425825104134</v>
          </cell>
          <cell r="I131">
            <v>0.63539425825104134</v>
          </cell>
          <cell r="J131">
            <v>0.63539425825104134</v>
          </cell>
          <cell r="K131">
            <v>0.63539425825104134</v>
          </cell>
          <cell r="L131">
            <v>0.63539425825104134</v>
          </cell>
          <cell r="M131">
            <v>0.63539425825104134</v>
          </cell>
          <cell r="N131">
            <v>0.63539425825104134</v>
          </cell>
          <cell r="O131">
            <v>0.63539425825104134</v>
          </cell>
          <cell r="P131">
            <v>0.63539425825104134</v>
          </cell>
          <cell r="Q131">
            <v>0.63539425825104134</v>
          </cell>
          <cell r="R131">
            <v>0.63539425825104134</v>
          </cell>
          <cell r="S131">
            <v>0.63539425825104134</v>
          </cell>
          <cell r="T131">
            <v>0.63539425825104134</v>
          </cell>
          <cell r="U131">
            <v>0.63539425825104134</v>
          </cell>
          <cell r="V131">
            <v>0.63539425825104134</v>
          </cell>
          <cell r="W131">
            <v>0.63539425825104134</v>
          </cell>
          <cell r="X131">
            <v>0.63539425825104134</v>
          </cell>
          <cell r="Y131">
            <v>0.63539425825104134</v>
          </cell>
          <cell r="Z131">
            <v>0.63539425825104134</v>
          </cell>
          <cell r="AA131">
            <v>0.63539425825104134</v>
          </cell>
          <cell r="AB131">
            <v>0.63539425825104134</v>
          </cell>
          <cell r="AC131">
            <v>0.63539425825104134</v>
          </cell>
          <cell r="AD131">
            <v>0.63539425825104134</v>
          </cell>
          <cell r="AE131">
            <v>0.63539425825104134</v>
          </cell>
          <cell r="AF131">
            <v>0.63539425825104134</v>
          </cell>
          <cell r="AG131">
            <v>0.63539425825104134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</row>
        <row r="948"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15000000</v>
          </cell>
          <cell r="N948">
            <v>10000000</v>
          </cell>
          <cell r="O948">
            <v>10000000</v>
          </cell>
          <cell r="P948">
            <v>20000000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7000000</v>
          </cell>
          <cell r="W948">
            <v>9000000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O948">
            <v>0</v>
          </cell>
          <cell r="AP948">
            <v>0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>
        <row r="5">
          <cell r="D5" t="b">
            <v>1</v>
          </cell>
        </row>
      </sheetData>
      <sheetData sheetId="79"/>
      <sheetData sheetId="80" refreshError="1"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</row>
        <row r="348">
          <cell r="M348">
            <v>15000000</v>
          </cell>
          <cell r="N348">
            <v>10000000</v>
          </cell>
          <cell r="O348">
            <v>10000000</v>
          </cell>
          <cell r="P348">
            <v>20000000</v>
          </cell>
          <cell r="V348">
            <v>7000000</v>
          </cell>
          <cell r="W348">
            <v>9000000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dx3"/>
      <sheetName val="valdx4"/>
      <sheetName val="valdx5"/>
      <sheetName val="valdx6"/>
      <sheetName val="valdx7"/>
      <sheetName val="valdx8"/>
      <sheetName val="valdx9"/>
      <sheetName val="valdx10"/>
      <sheetName val="valdx11"/>
      <sheetName val="valdx12"/>
      <sheetName val="valdx13"/>
      <sheetName val="valdx14"/>
      <sheetName val="valdx15"/>
      <sheetName val="valdx1"/>
      <sheetName val="valdx2"/>
      <sheetName val="Viljandi"/>
      <sheetName val="finantssisendid"/>
      <sheetName val="bvo1"/>
      <sheetName val="Viljandi varad"/>
      <sheetName val="bvo_linn"/>
      <sheetName val="KOOND"/>
      <sheetName val="LVIRUsisend"/>
      <sheetName val="data"/>
      <sheetName val="vorm"/>
      <sheetName val="hinnatous"/>
      <sheetName val="Inputs"/>
      <sheetName val="SALDOD"/>
      <sheetName val="CBA"/>
      <sheetName val="Grant Rate"/>
      <sheetName val="BaseData"/>
      <sheetName val="Assumptions and Results"/>
      <sheetName val="Workings"/>
      <sheetName val="grantrate"/>
      <sheetName val="projekti tulu-kulu analüüs"/>
      <sheetName val="projekti grantrate2"/>
      <sheetName val="CF "/>
      <sheetName val="PandL"/>
      <sheetName val="balance_sheet"/>
      <sheetName val="ESTcharts"/>
      <sheetName val="notes"/>
      <sheetName val="benef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8">
          <cell r="D8">
            <v>2006</v>
          </cell>
          <cell r="E8">
            <v>2007</v>
          </cell>
          <cell r="F8">
            <v>2008</v>
          </cell>
          <cell r="G8">
            <v>2009</v>
          </cell>
          <cell r="H8">
            <v>2010</v>
          </cell>
          <cell r="I8">
            <v>2011</v>
          </cell>
          <cell r="J8">
            <v>2012</v>
          </cell>
          <cell r="K8">
            <v>2013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</row>
        <row r="22">
          <cell r="D22">
            <v>21388</v>
          </cell>
          <cell r="E22">
            <v>21441</v>
          </cell>
          <cell r="F22">
            <v>21476</v>
          </cell>
          <cell r="G22">
            <v>21511</v>
          </cell>
          <cell r="H22">
            <v>21511</v>
          </cell>
          <cell r="I22">
            <v>21511</v>
          </cell>
          <cell r="J22">
            <v>21511</v>
          </cell>
          <cell r="K22">
            <v>21511</v>
          </cell>
          <cell r="L22">
            <v>21511</v>
          </cell>
          <cell r="M22">
            <v>21511</v>
          </cell>
          <cell r="N22">
            <v>21511</v>
          </cell>
          <cell r="O22">
            <v>21511</v>
          </cell>
          <cell r="P22">
            <v>21511</v>
          </cell>
          <cell r="Q22">
            <v>21511</v>
          </cell>
          <cell r="R22">
            <v>21511</v>
          </cell>
          <cell r="S22">
            <v>21511</v>
          </cell>
        </row>
        <row r="175">
          <cell r="D175">
            <v>24043</v>
          </cell>
          <cell r="E175">
            <v>24043</v>
          </cell>
          <cell r="F175">
            <v>24043</v>
          </cell>
          <cell r="G175">
            <v>24043</v>
          </cell>
          <cell r="H175">
            <v>24043</v>
          </cell>
          <cell r="I175">
            <v>24043</v>
          </cell>
          <cell r="J175">
            <v>24043</v>
          </cell>
          <cell r="K175">
            <v>24043</v>
          </cell>
          <cell r="L175">
            <v>24043</v>
          </cell>
          <cell r="M175">
            <v>24043</v>
          </cell>
          <cell r="N175">
            <v>24043</v>
          </cell>
          <cell r="O175">
            <v>24043</v>
          </cell>
          <cell r="P175">
            <v>24043</v>
          </cell>
          <cell r="Q175">
            <v>24043</v>
          </cell>
          <cell r="R175">
            <v>24043</v>
          </cell>
          <cell r="S175">
            <v>24043</v>
          </cell>
        </row>
      </sheetData>
      <sheetData sheetId="16" refreshError="1">
        <row r="3">
          <cell r="A3" t="str">
            <v>labour_c_DW</v>
          </cell>
        </row>
        <row r="4">
          <cell r="A4" t="str">
            <v>labour_c_DW</v>
          </cell>
        </row>
        <row r="5">
          <cell r="A5" t="str">
            <v>labour_c_DW</v>
          </cell>
        </row>
        <row r="6">
          <cell r="A6" t="str">
            <v>other_c_DW</v>
          </cell>
        </row>
        <row r="7">
          <cell r="A7" t="str">
            <v>other_c_DW</v>
          </cell>
        </row>
        <row r="8">
          <cell r="A8" t="str">
            <v>other_c_DW</v>
          </cell>
        </row>
        <row r="9">
          <cell r="A9" t="str">
            <v>admin_c_DW</v>
          </cell>
        </row>
        <row r="10">
          <cell r="A10" t="str">
            <v>admin_c_DW</v>
          </cell>
        </row>
        <row r="11">
          <cell r="A11" t="str">
            <v>admin_c_DW</v>
          </cell>
        </row>
        <row r="12">
          <cell r="A12" t="str">
            <v>labour_c_WW</v>
          </cell>
        </row>
        <row r="13">
          <cell r="A13" t="str">
            <v>labour_c_WW</v>
          </cell>
        </row>
        <row r="14">
          <cell r="A14" t="str">
            <v>labour_c_WW</v>
          </cell>
        </row>
        <row r="15">
          <cell r="A15" t="str">
            <v>admin_c_WW</v>
          </cell>
        </row>
        <row r="16">
          <cell r="A16" t="str">
            <v>admin_c_WW</v>
          </cell>
        </row>
        <row r="17">
          <cell r="A17" t="str">
            <v>admin_c_WW</v>
          </cell>
        </row>
        <row r="18">
          <cell r="A18" t="str">
            <v>book_v_opening</v>
          </cell>
        </row>
        <row r="19">
          <cell r="A19" t="str">
            <v>book_v_opening</v>
          </cell>
        </row>
        <row r="20">
          <cell r="A20" t="str">
            <v>book_v_opening</v>
          </cell>
        </row>
        <row r="21">
          <cell r="A21" t="str">
            <v>invest_DW</v>
          </cell>
        </row>
        <row r="22">
          <cell r="A22" t="str">
            <v>invest_DW</v>
          </cell>
        </row>
        <row r="23">
          <cell r="A23" t="str">
            <v>invest_DW</v>
          </cell>
        </row>
        <row r="24">
          <cell r="A24" t="str">
            <v>invest_WW</v>
          </cell>
        </row>
        <row r="25">
          <cell r="A25" t="str">
            <v>invest_WW</v>
          </cell>
        </row>
        <row r="26">
          <cell r="A26" t="str">
            <v>invest_WW</v>
          </cell>
        </row>
        <row r="27">
          <cell r="A27" t="str">
            <v>connDW*income</v>
          </cell>
        </row>
        <row r="28">
          <cell r="A28" t="str">
            <v>connDW*income</v>
          </cell>
        </row>
        <row r="29">
          <cell r="A29" t="str">
            <v>connDW*income</v>
          </cell>
        </row>
        <row r="30">
          <cell r="A30" t="str">
            <v>income</v>
          </cell>
        </row>
        <row r="31">
          <cell r="A31" t="str">
            <v>income</v>
          </cell>
        </row>
        <row r="32">
          <cell r="A32" t="str">
            <v>income</v>
          </cell>
        </row>
        <row r="33">
          <cell r="A33" t="str">
            <v>septikVOL</v>
          </cell>
        </row>
        <row r="34">
          <cell r="A34" t="str">
            <v>septikVOL</v>
          </cell>
        </row>
        <row r="35">
          <cell r="A35" t="str">
            <v>septikVOL</v>
          </cell>
        </row>
        <row r="36">
          <cell r="A36" t="str">
            <v>septikPRICE</v>
          </cell>
        </row>
        <row r="37">
          <cell r="A37" t="str">
            <v>septikPRICE</v>
          </cell>
        </row>
        <row r="38">
          <cell r="A38" t="str">
            <v>septikPRICE</v>
          </cell>
        </row>
        <row r="39">
          <cell r="A39" t="str">
            <v>tax_DW*prod_DW</v>
          </cell>
        </row>
        <row r="40">
          <cell r="A40" t="str">
            <v>tax_DW*prod_DW</v>
          </cell>
        </row>
        <row r="41">
          <cell r="A41" t="str">
            <v>tax_DW*prod_DW</v>
          </cell>
        </row>
        <row r="42">
          <cell r="A42" t="str">
            <v>other_turnover</v>
          </cell>
        </row>
        <row r="43">
          <cell r="A43" t="str">
            <v>other_turnover</v>
          </cell>
        </row>
        <row r="44">
          <cell r="A44" t="str">
            <v>other_turnover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  <row r="1001">
          <cell r="A1001">
            <v>0</v>
          </cell>
        </row>
        <row r="1002">
          <cell r="A1002">
            <v>0</v>
          </cell>
        </row>
        <row r="1003">
          <cell r="A1003">
            <v>0</v>
          </cell>
        </row>
        <row r="1004">
          <cell r="A1004">
            <v>0</v>
          </cell>
        </row>
        <row r="1005">
          <cell r="A1005">
            <v>0</v>
          </cell>
        </row>
        <row r="1006">
          <cell r="A1006">
            <v>0</v>
          </cell>
        </row>
        <row r="1007">
          <cell r="A1007">
            <v>0</v>
          </cell>
        </row>
        <row r="1008">
          <cell r="A1008">
            <v>0</v>
          </cell>
        </row>
        <row r="1009">
          <cell r="A1009">
            <v>0</v>
          </cell>
        </row>
        <row r="1010">
          <cell r="A1010">
            <v>0</v>
          </cell>
        </row>
        <row r="1011">
          <cell r="A1011">
            <v>0</v>
          </cell>
        </row>
        <row r="1012">
          <cell r="A1012">
            <v>0</v>
          </cell>
        </row>
        <row r="1013">
          <cell r="A1013">
            <v>0</v>
          </cell>
        </row>
        <row r="1014">
          <cell r="A1014">
            <v>0</v>
          </cell>
        </row>
        <row r="1015">
          <cell r="A1015">
            <v>0</v>
          </cell>
        </row>
        <row r="1016">
          <cell r="A1016">
            <v>0</v>
          </cell>
        </row>
        <row r="1017">
          <cell r="A1017">
            <v>0</v>
          </cell>
        </row>
        <row r="1018">
          <cell r="A1018">
            <v>0</v>
          </cell>
        </row>
        <row r="1019">
          <cell r="A1019">
            <v>0</v>
          </cell>
        </row>
        <row r="1020">
          <cell r="A1020">
            <v>0</v>
          </cell>
        </row>
        <row r="1021">
          <cell r="A1021">
            <v>0</v>
          </cell>
        </row>
        <row r="1022">
          <cell r="A1022">
            <v>0</v>
          </cell>
        </row>
        <row r="1023">
          <cell r="A1023">
            <v>0</v>
          </cell>
        </row>
        <row r="1024">
          <cell r="A1024">
            <v>0</v>
          </cell>
        </row>
        <row r="1025">
          <cell r="A1025">
            <v>0</v>
          </cell>
        </row>
        <row r="1026">
          <cell r="A1026">
            <v>0</v>
          </cell>
        </row>
        <row r="1027">
          <cell r="A1027">
            <v>0</v>
          </cell>
        </row>
        <row r="1028">
          <cell r="A1028">
            <v>0</v>
          </cell>
        </row>
        <row r="1029">
          <cell r="A1029">
            <v>0</v>
          </cell>
        </row>
        <row r="1030">
          <cell r="A1030">
            <v>0</v>
          </cell>
        </row>
        <row r="1031">
          <cell r="A1031">
            <v>0</v>
          </cell>
        </row>
        <row r="1032">
          <cell r="A1032">
            <v>0</v>
          </cell>
        </row>
        <row r="1033">
          <cell r="A1033">
            <v>0</v>
          </cell>
        </row>
        <row r="1034">
          <cell r="A1034">
            <v>0</v>
          </cell>
        </row>
        <row r="1035">
          <cell r="A1035">
            <v>0</v>
          </cell>
        </row>
        <row r="1036">
          <cell r="A1036">
            <v>0</v>
          </cell>
        </row>
        <row r="1037">
          <cell r="A1037">
            <v>0</v>
          </cell>
        </row>
        <row r="1038">
          <cell r="A1038">
            <v>0</v>
          </cell>
        </row>
        <row r="1039">
          <cell r="A1039">
            <v>0</v>
          </cell>
        </row>
        <row r="1040">
          <cell r="A1040">
            <v>0</v>
          </cell>
        </row>
        <row r="1041">
          <cell r="A1041">
            <v>0</v>
          </cell>
        </row>
        <row r="1042">
          <cell r="A1042">
            <v>0</v>
          </cell>
        </row>
        <row r="1043">
          <cell r="A1043">
            <v>0</v>
          </cell>
        </row>
        <row r="1044">
          <cell r="A1044">
            <v>0</v>
          </cell>
        </row>
        <row r="1045">
          <cell r="A1045">
            <v>0</v>
          </cell>
        </row>
        <row r="1046">
          <cell r="A1046">
            <v>0</v>
          </cell>
        </row>
        <row r="1047">
          <cell r="A1047">
            <v>0</v>
          </cell>
        </row>
        <row r="1048">
          <cell r="A1048">
            <v>0</v>
          </cell>
        </row>
        <row r="1049">
          <cell r="A1049">
            <v>0</v>
          </cell>
        </row>
        <row r="1050">
          <cell r="A1050">
            <v>0</v>
          </cell>
        </row>
        <row r="1051">
          <cell r="A1051">
            <v>0</v>
          </cell>
        </row>
        <row r="1052">
          <cell r="A1052">
            <v>0</v>
          </cell>
        </row>
        <row r="1053">
          <cell r="A1053">
            <v>0</v>
          </cell>
        </row>
        <row r="1054">
          <cell r="A1054">
            <v>0</v>
          </cell>
        </row>
        <row r="1055">
          <cell r="A1055">
            <v>0</v>
          </cell>
        </row>
        <row r="1056">
          <cell r="A1056">
            <v>0</v>
          </cell>
        </row>
        <row r="1057">
          <cell r="A1057">
            <v>0</v>
          </cell>
        </row>
        <row r="1058">
          <cell r="A1058">
            <v>0</v>
          </cell>
        </row>
        <row r="1059">
          <cell r="A1059">
            <v>0</v>
          </cell>
        </row>
        <row r="1060">
          <cell r="A1060">
            <v>0</v>
          </cell>
        </row>
        <row r="1061">
          <cell r="A1061">
            <v>0</v>
          </cell>
        </row>
        <row r="1062">
          <cell r="A1062">
            <v>0</v>
          </cell>
        </row>
        <row r="1063">
          <cell r="A1063">
            <v>0</v>
          </cell>
        </row>
        <row r="1064">
          <cell r="A1064">
            <v>0</v>
          </cell>
        </row>
        <row r="1065">
          <cell r="A1065">
            <v>0</v>
          </cell>
        </row>
        <row r="1066">
          <cell r="A1066">
            <v>0</v>
          </cell>
        </row>
      </sheetData>
      <sheetData sheetId="17" refreshError="1">
        <row r="12">
          <cell r="L12">
            <v>584321.94619214977</v>
          </cell>
          <cell r="Y12">
            <v>1</v>
          </cell>
          <cell r="Z12">
            <v>40</v>
          </cell>
          <cell r="AC12">
            <v>13</v>
          </cell>
        </row>
        <row r="16">
          <cell r="L16">
            <v>574150.85277962254</v>
          </cell>
          <cell r="Y16">
            <v>1</v>
          </cell>
          <cell r="Z16">
            <v>40</v>
          </cell>
          <cell r="AC16">
            <v>13</v>
          </cell>
        </row>
        <row r="20">
          <cell r="L20">
            <v>2350555.2049060026</v>
          </cell>
          <cell r="Y20">
            <v>1</v>
          </cell>
          <cell r="Z20">
            <v>40</v>
          </cell>
          <cell r="AC20">
            <v>13</v>
          </cell>
        </row>
        <row r="23">
          <cell r="L23">
            <v>514450.95666261425</v>
          </cell>
          <cell r="Y23">
            <v>1</v>
          </cell>
          <cell r="Z23">
            <v>40</v>
          </cell>
          <cell r="AC23">
            <v>13</v>
          </cell>
        </row>
        <row r="28">
          <cell r="L28">
            <v>2689809.0785299763</v>
          </cell>
          <cell r="Y28">
            <v>1</v>
          </cell>
          <cell r="Z28">
            <v>43</v>
          </cell>
          <cell r="AC28">
            <v>16</v>
          </cell>
        </row>
        <row r="32">
          <cell r="L32">
            <v>10604798.052460173</v>
          </cell>
          <cell r="Y32">
            <v>1</v>
          </cell>
          <cell r="Z32">
            <v>50</v>
          </cell>
          <cell r="AC32">
            <v>23</v>
          </cell>
        </row>
        <row r="36">
          <cell r="L36">
            <v>10604798.052460173</v>
          </cell>
          <cell r="Y36">
            <v>1</v>
          </cell>
          <cell r="Z36">
            <v>50</v>
          </cell>
          <cell r="AC36">
            <v>23</v>
          </cell>
        </row>
        <row r="40">
          <cell r="L40">
            <v>5050570.7158014914</v>
          </cell>
          <cell r="Y40">
            <v>1</v>
          </cell>
          <cell r="Z40">
            <v>50</v>
          </cell>
          <cell r="AC40">
            <v>23</v>
          </cell>
        </row>
        <row r="44">
          <cell r="L44">
            <v>3916330.031994198</v>
          </cell>
          <cell r="Y44">
            <v>1</v>
          </cell>
          <cell r="Z44">
            <v>39.5</v>
          </cell>
          <cell r="AC44">
            <v>12.5</v>
          </cell>
        </row>
        <row r="48">
          <cell r="L48">
            <v>36889784.891786404</v>
          </cell>
        </row>
        <row r="52">
          <cell r="L52">
            <v>12712621.264730573</v>
          </cell>
          <cell r="Y52">
            <v>1</v>
          </cell>
          <cell r="Z52">
            <v>40</v>
          </cell>
          <cell r="AC52">
            <v>13</v>
          </cell>
        </row>
        <row r="54">
          <cell r="L54">
            <v>6036131.4715994708</v>
          </cell>
          <cell r="Y54">
            <v>1</v>
          </cell>
          <cell r="Z54">
            <v>40</v>
          </cell>
          <cell r="AC54">
            <v>13</v>
          </cell>
        </row>
        <row r="56">
          <cell r="L56">
            <v>2471960.7747071972</v>
          </cell>
          <cell r="Y56">
            <v>1</v>
          </cell>
          <cell r="Z56">
            <v>40</v>
          </cell>
          <cell r="AC56">
            <v>13</v>
          </cell>
        </row>
        <row r="58">
          <cell r="L58">
            <v>21220713.511037242</v>
          </cell>
        </row>
        <row r="62">
          <cell r="L62">
            <v>314537.87135333999</v>
          </cell>
          <cell r="Y62">
            <v>1</v>
          </cell>
          <cell r="Z62">
            <v>15</v>
          </cell>
          <cell r="AC62">
            <v>-12</v>
          </cell>
        </row>
        <row r="65">
          <cell r="L65">
            <v>314537.87135333999</v>
          </cell>
          <cell r="Y65">
            <v>1</v>
          </cell>
          <cell r="Z65">
            <v>15</v>
          </cell>
          <cell r="AC65">
            <v>-12</v>
          </cell>
        </row>
        <row r="68">
          <cell r="L68">
            <v>314537.87135333999</v>
          </cell>
          <cell r="Y68">
            <v>1</v>
          </cell>
          <cell r="Z68">
            <v>15</v>
          </cell>
          <cell r="AC68">
            <v>-12</v>
          </cell>
        </row>
        <row r="71">
          <cell r="L71">
            <v>3344130.252433286</v>
          </cell>
          <cell r="Y71">
            <v>1</v>
          </cell>
          <cell r="Z71">
            <v>15</v>
          </cell>
          <cell r="AC71">
            <v>-12</v>
          </cell>
        </row>
        <row r="81">
          <cell r="L81">
            <v>538892.52807104914</v>
          </cell>
          <cell r="Y81">
            <v>1</v>
          </cell>
          <cell r="Z81">
            <v>15</v>
          </cell>
          <cell r="AC81">
            <v>-12</v>
          </cell>
        </row>
        <row r="84">
          <cell r="L84">
            <v>153319.46765666828</v>
          </cell>
          <cell r="Y84">
            <v>1</v>
          </cell>
          <cell r="Z84">
            <v>15</v>
          </cell>
          <cell r="AC84">
            <v>-12</v>
          </cell>
        </row>
        <row r="86">
          <cell r="L86">
            <v>302662.68566872022</v>
          </cell>
          <cell r="Y86">
            <v>1</v>
          </cell>
          <cell r="Z86">
            <v>15</v>
          </cell>
          <cell r="AC86">
            <v>-12</v>
          </cell>
        </row>
        <row r="93">
          <cell r="L93">
            <v>197807.52266777525</v>
          </cell>
          <cell r="Y93">
            <v>1</v>
          </cell>
          <cell r="Z93">
            <v>15</v>
          </cell>
          <cell r="AC93">
            <v>-12</v>
          </cell>
        </row>
        <row r="101">
          <cell r="L101">
            <v>5480426.0705575179</v>
          </cell>
        </row>
        <row r="105">
          <cell r="L105">
            <v>301843.88044400001</v>
          </cell>
          <cell r="Y105">
            <v>1</v>
          </cell>
          <cell r="Z105">
            <v>15</v>
          </cell>
          <cell r="AC105">
            <v>-12</v>
          </cell>
        </row>
        <row r="107">
          <cell r="L107">
            <v>878290.12840199994</v>
          </cell>
          <cell r="Y107">
            <v>1</v>
          </cell>
          <cell r="Z107">
            <v>15</v>
          </cell>
          <cell r="AC107">
            <v>-12</v>
          </cell>
        </row>
        <row r="108">
          <cell r="L108">
            <v>2629617.6039160001</v>
          </cell>
          <cell r="Y108">
            <v>1</v>
          </cell>
          <cell r="Z108">
            <v>15</v>
          </cell>
          <cell r="AC108">
            <v>-12</v>
          </cell>
        </row>
        <row r="109">
          <cell r="L109">
            <v>383464.05641199998</v>
          </cell>
          <cell r="Y109">
            <v>1</v>
          </cell>
          <cell r="Z109">
            <v>15</v>
          </cell>
          <cell r="AC109">
            <v>-12</v>
          </cell>
        </row>
        <row r="110">
          <cell r="L110">
            <v>766928.11282399995</v>
          </cell>
          <cell r="Y110">
            <v>1</v>
          </cell>
          <cell r="Z110">
            <v>15</v>
          </cell>
          <cell r="AC110">
            <v>-12</v>
          </cell>
        </row>
        <row r="112">
          <cell r="L112">
            <v>4960143.7819979992</v>
          </cell>
        </row>
        <row r="113">
          <cell r="L113">
            <v>10440569.852555517</v>
          </cell>
        </row>
        <row r="118">
          <cell r="L118">
            <v>140029.26661942725</v>
          </cell>
          <cell r="Y118">
            <v>1</v>
          </cell>
          <cell r="Z118">
            <v>15</v>
          </cell>
          <cell r="AC118">
            <v>-12</v>
          </cell>
        </row>
        <row r="125">
          <cell r="L125">
            <v>267416.97219497128</v>
          </cell>
          <cell r="Y125">
            <v>1</v>
          </cell>
          <cell r="Z125">
            <v>15</v>
          </cell>
          <cell r="AC125">
            <v>-12</v>
          </cell>
        </row>
        <row r="135">
          <cell r="L135">
            <v>247987.8692899262</v>
          </cell>
          <cell r="Y135">
            <v>1</v>
          </cell>
          <cell r="Z135">
            <v>15</v>
          </cell>
          <cell r="AC135">
            <v>-12</v>
          </cell>
        </row>
        <row r="144">
          <cell r="L144">
            <v>89865.871122436016</v>
          </cell>
          <cell r="Y144">
            <v>1</v>
          </cell>
          <cell r="Z144">
            <v>15</v>
          </cell>
          <cell r="AC144">
            <v>-12</v>
          </cell>
        </row>
        <row r="151">
          <cell r="L151">
            <v>725927.95664113108</v>
          </cell>
          <cell r="Y151">
            <v>1</v>
          </cell>
          <cell r="Z151">
            <v>15</v>
          </cell>
          <cell r="AC151">
            <v>-12</v>
          </cell>
        </row>
        <row r="152">
          <cell r="L152">
            <v>930614.34968113306</v>
          </cell>
          <cell r="Y152">
            <v>1</v>
          </cell>
          <cell r="Z152">
            <v>15</v>
          </cell>
          <cell r="AC152">
            <v>-12</v>
          </cell>
        </row>
        <row r="153">
          <cell r="L153">
            <v>202112.07063436313</v>
          </cell>
          <cell r="Y153">
            <v>1</v>
          </cell>
          <cell r="Z153">
            <v>15</v>
          </cell>
          <cell r="AC153">
            <v>-12</v>
          </cell>
        </row>
        <row r="154">
          <cell r="L154">
            <v>292076.36206512467</v>
          </cell>
          <cell r="Y154">
            <v>1</v>
          </cell>
          <cell r="Z154">
            <v>15</v>
          </cell>
          <cell r="AC154">
            <v>-12</v>
          </cell>
        </row>
        <row r="155">
          <cell r="L155">
            <v>36300.488588281332</v>
          </cell>
          <cell r="Y155">
            <v>1</v>
          </cell>
          <cell r="Z155">
            <v>15</v>
          </cell>
          <cell r="AC155">
            <v>-12</v>
          </cell>
        </row>
        <row r="156">
          <cell r="L156">
            <v>86767.101660834232</v>
          </cell>
          <cell r="Y156">
            <v>1</v>
          </cell>
          <cell r="Z156">
            <v>15</v>
          </cell>
          <cell r="AC156">
            <v>-12</v>
          </cell>
        </row>
        <row r="157">
          <cell r="L157">
            <v>117591.33899852599</v>
          </cell>
          <cell r="Y157">
            <v>1</v>
          </cell>
          <cell r="Z157">
            <v>15</v>
          </cell>
          <cell r="AC157">
            <v>-12</v>
          </cell>
        </row>
        <row r="158">
          <cell r="L158">
            <v>287124.73084116296</v>
          </cell>
          <cell r="Y158">
            <v>1</v>
          </cell>
          <cell r="Z158">
            <v>15</v>
          </cell>
          <cell r="AC158">
            <v>-12</v>
          </cell>
        </row>
        <row r="159">
          <cell r="L159">
            <v>499156.66910727951</v>
          </cell>
          <cell r="Y159">
            <v>1</v>
          </cell>
          <cell r="Z159">
            <v>15</v>
          </cell>
          <cell r="AC159">
            <v>-12</v>
          </cell>
        </row>
        <row r="176">
          <cell r="L176">
            <v>563916.36713213718</v>
          </cell>
          <cell r="Y176">
            <v>1</v>
          </cell>
          <cell r="Z176">
            <v>10</v>
          </cell>
          <cell r="AC176">
            <v>-17</v>
          </cell>
        </row>
        <row r="178">
          <cell r="L178">
            <v>722543.78558245196</v>
          </cell>
          <cell r="Y178">
            <v>1</v>
          </cell>
          <cell r="Z178">
            <v>5</v>
          </cell>
          <cell r="AC178">
            <v>-22</v>
          </cell>
        </row>
        <row r="180">
          <cell r="L180">
            <v>5209431.2001591865</v>
          </cell>
        </row>
        <row r="182">
          <cell r="L182">
            <v>73760499.455538347</v>
          </cell>
        </row>
        <row r="183">
          <cell r="L183">
            <v>4960143.7819979992</v>
          </cell>
        </row>
        <row r="184">
          <cell r="L184">
            <v>68800355.673540354</v>
          </cell>
        </row>
        <row r="188">
          <cell r="L188">
            <v>68800355.673540354</v>
          </cell>
        </row>
        <row r="189">
          <cell r="L189">
            <v>4960143.7819979992</v>
          </cell>
        </row>
        <row r="190">
          <cell r="L190">
            <v>18645992.541643247</v>
          </cell>
          <cell r="Y190">
            <v>1</v>
          </cell>
          <cell r="Z190">
            <v>50</v>
          </cell>
          <cell r="AC190">
            <v>23</v>
          </cell>
        </row>
        <row r="191">
          <cell r="L191">
            <v>3309430.4137687851</v>
          </cell>
          <cell r="Y191">
            <v>1</v>
          </cell>
          <cell r="Z191">
            <v>37.537500000000001</v>
          </cell>
          <cell r="AC191">
            <v>10.537500000000001</v>
          </cell>
        </row>
        <row r="192">
          <cell r="L192">
            <v>3499725.1842376143</v>
          </cell>
          <cell r="Y192">
            <v>1</v>
          </cell>
          <cell r="Z192">
            <v>37.537500000000001</v>
          </cell>
          <cell r="AC192">
            <v>10.537500000000001</v>
          </cell>
        </row>
        <row r="193">
          <cell r="L193">
            <v>99215647.595187992</v>
          </cell>
        </row>
        <row r="194">
          <cell r="L194">
            <v>0</v>
          </cell>
        </row>
        <row r="228">
          <cell r="L228" t="str">
            <v>Soetus-</v>
          </cell>
        </row>
        <row r="229">
          <cell r="L229" t="str">
            <v>maksumus</v>
          </cell>
        </row>
        <row r="230">
          <cell r="L230" t="str">
            <v>EEK</v>
          </cell>
        </row>
        <row r="231">
          <cell r="L231">
            <v>3723292.31</v>
          </cell>
          <cell r="Y231">
            <v>1</v>
          </cell>
          <cell r="Z231">
            <v>39.5</v>
          </cell>
          <cell r="AC231">
            <v>12.5</v>
          </cell>
        </row>
        <row r="234">
          <cell r="L234">
            <v>193000</v>
          </cell>
          <cell r="Y234">
            <v>1</v>
          </cell>
          <cell r="Z234">
            <v>25</v>
          </cell>
          <cell r="AC234">
            <v>-2</v>
          </cell>
        </row>
        <row r="238">
          <cell r="L238">
            <v>3916292.31</v>
          </cell>
        </row>
      </sheetData>
      <sheetData sheetId="18" refreshError="1">
        <row r="2">
          <cell r="K2" t="str">
            <v>Ww pipeline</v>
          </cell>
        </row>
        <row r="3">
          <cell r="K3" t="str">
            <v>Lab equipment</v>
          </cell>
        </row>
        <row r="4">
          <cell r="K4" t="str">
            <v>Roads and landscape gardening</v>
          </cell>
        </row>
        <row r="5">
          <cell r="K5" t="str">
            <v>Burglar and fire alarm systems</v>
          </cell>
        </row>
        <row r="6">
          <cell r="K6" t="str">
            <v>Equipment</v>
          </cell>
        </row>
        <row r="7">
          <cell r="K7" t="str">
            <v xml:space="preserve">Buildings and constructions </v>
          </cell>
        </row>
        <row r="8">
          <cell r="K8" t="str">
            <v>Project studies, work management</v>
          </cell>
        </row>
        <row r="10">
          <cell r="K10" t="str">
            <v>reservuaarid ja tankid</v>
          </cell>
        </row>
        <row r="40">
          <cell r="I40">
            <v>0.4</v>
          </cell>
          <cell r="J40">
            <v>0.6</v>
          </cell>
        </row>
      </sheetData>
      <sheetData sheetId="19" refreshError="1"/>
      <sheetData sheetId="20" refreshError="1">
        <row r="7">
          <cell r="C7" t="str">
            <v>Viljandi</v>
          </cell>
        </row>
        <row r="12">
          <cell r="E12" t="str">
            <v>conn_DW</v>
          </cell>
        </row>
        <row r="13">
          <cell r="E13" t="str">
            <v>conn_WW</v>
          </cell>
        </row>
        <row r="14">
          <cell r="E14" t="str">
            <v>hh_DW</v>
          </cell>
        </row>
        <row r="15">
          <cell r="E15" t="str">
            <v>ind_DW</v>
          </cell>
        </row>
        <row r="16">
          <cell r="E16" t="str">
            <v>hh_WW</v>
          </cell>
        </row>
        <row r="17">
          <cell r="E17" t="str">
            <v>ind_WW</v>
          </cell>
        </row>
        <row r="18">
          <cell r="E18" t="str">
            <v>nc_DW</v>
          </cell>
        </row>
        <row r="19">
          <cell r="E19" t="str">
            <v>nc_new_DW</v>
          </cell>
        </row>
        <row r="20">
          <cell r="E20" t="str">
            <v>nc_old_DW</v>
          </cell>
        </row>
        <row r="21">
          <cell r="E21" t="str">
            <v>nc_WW</v>
          </cell>
        </row>
        <row r="22">
          <cell r="E22" t="str">
            <v>nc_new_WW</v>
          </cell>
        </row>
        <row r="23">
          <cell r="E23" t="str">
            <v>nc_old_WW</v>
          </cell>
        </row>
        <row r="24">
          <cell r="E24" t="str">
            <v>tax_DW</v>
          </cell>
        </row>
        <row r="25">
          <cell r="E25" t="str">
            <v>tax_WW</v>
          </cell>
        </row>
        <row r="26">
          <cell r="E26" t="str">
            <v>prod_DW</v>
          </cell>
        </row>
        <row r="27">
          <cell r="E27" t="str">
            <v>prod_WW</v>
          </cell>
        </row>
        <row r="28">
          <cell r="E28" t="str">
            <v>emp_prod</v>
          </cell>
        </row>
        <row r="29">
          <cell r="E29" t="str">
            <v>emp_prod_DW</v>
          </cell>
        </row>
        <row r="30">
          <cell r="E30" t="str">
            <v>emp_prod_WW</v>
          </cell>
        </row>
        <row r="31">
          <cell r="E31" t="str">
            <v>chem</v>
          </cell>
        </row>
        <row r="32">
          <cell r="E32" t="str">
            <v>chem_DW</v>
          </cell>
        </row>
        <row r="33">
          <cell r="E33" t="str">
            <v>chem_WW</v>
          </cell>
        </row>
        <row r="34">
          <cell r="E34" t="str">
            <v>inh</v>
          </cell>
        </row>
        <row r="35">
          <cell r="E35" t="str">
            <v>invest_DW_short</v>
          </cell>
        </row>
        <row r="36">
          <cell r="E36" t="str">
            <v>invest_DW_long</v>
          </cell>
        </row>
        <row r="37">
          <cell r="E37" t="str">
            <v>invest_WW_short</v>
          </cell>
        </row>
        <row r="38">
          <cell r="E38" t="str">
            <v>invest_WW_long</v>
          </cell>
        </row>
        <row r="39">
          <cell r="E39" t="str">
            <v>other_turnover</v>
          </cell>
        </row>
        <row r="40">
          <cell r="E40" t="str">
            <v>labour_c_DW</v>
          </cell>
        </row>
        <row r="41">
          <cell r="E41" t="str">
            <v>other_c_DW</v>
          </cell>
        </row>
        <row r="42">
          <cell r="E42" t="str">
            <v>admin_c_DW</v>
          </cell>
        </row>
        <row r="43">
          <cell r="E43" t="str">
            <v>labour_c_WW</v>
          </cell>
        </row>
        <row r="44">
          <cell r="E44" t="str">
            <v>admin_c_WW</v>
          </cell>
        </row>
        <row r="45">
          <cell r="E45" t="str">
            <v>book_v_opening</v>
          </cell>
        </row>
      </sheetData>
      <sheetData sheetId="21" refreshError="1"/>
      <sheetData sheetId="22" refreshError="1">
        <row r="5">
          <cell r="A5" t="str">
            <v>conn_DW</v>
          </cell>
        </row>
        <row r="6">
          <cell r="A6" t="str">
            <v>conn_DW</v>
          </cell>
        </row>
        <row r="7">
          <cell r="A7" t="str">
            <v>conn_DW</v>
          </cell>
        </row>
        <row r="9">
          <cell r="A9" t="str">
            <v>conn_WW</v>
          </cell>
        </row>
        <row r="10">
          <cell r="A10" t="str">
            <v>conn_WW</v>
          </cell>
        </row>
        <row r="11">
          <cell r="A11" t="str">
            <v>conn_WW</v>
          </cell>
        </row>
        <row r="13">
          <cell r="A13" t="str">
            <v>hh_DW</v>
          </cell>
        </row>
        <row r="14">
          <cell r="A14" t="str">
            <v>hh_DW</v>
          </cell>
        </row>
        <row r="15">
          <cell r="A15" t="str">
            <v>hh_DW</v>
          </cell>
        </row>
        <row r="17">
          <cell r="A17" t="str">
            <v>ind_DW</v>
          </cell>
        </row>
        <row r="18">
          <cell r="A18" t="str">
            <v>ind_DW</v>
          </cell>
        </row>
        <row r="19">
          <cell r="A19" t="str">
            <v>ind_DW</v>
          </cell>
        </row>
        <row r="21">
          <cell r="A21" t="str">
            <v>hh_WW</v>
          </cell>
        </row>
        <row r="22">
          <cell r="A22" t="str">
            <v>hh_WW</v>
          </cell>
        </row>
        <row r="23">
          <cell r="A23" t="str">
            <v>hh_WW</v>
          </cell>
        </row>
        <row r="25">
          <cell r="A25" t="str">
            <v>ind_WW</v>
          </cell>
        </row>
        <row r="26">
          <cell r="A26" t="str">
            <v>ind_WW</v>
          </cell>
        </row>
        <row r="27">
          <cell r="A27" t="str">
            <v>ind_WW</v>
          </cell>
        </row>
        <row r="29">
          <cell r="A29" t="str">
            <v>nc_DW</v>
          </cell>
        </row>
        <row r="30">
          <cell r="A30" t="str">
            <v>nc_DW</v>
          </cell>
        </row>
        <row r="31">
          <cell r="A31" t="str">
            <v>nc_DW</v>
          </cell>
        </row>
        <row r="33">
          <cell r="A33" t="str">
            <v>nc_new_DW</v>
          </cell>
        </row>
        <row r="34">
          <cell r="A34" t="str">
            <v>nc_new_DW</v>
          </cell>
        </row>
        <row r="35">
          <cell r="A35" t="str">
            <v>nc_new_DW</v>
          </cell>
        </row>
        <row r="37">
          <cell r="A37" t="str">
            <v>nc_old_DW</v>
          </cell>
        </row>
        <row r="38">
          <cell r="A38" t="str">
            <v>nc_old_DW</v>
          </cell>
        </row>
        <row r="39">
          <cell r="A39" t="str">
            <v>nc_old_DW</v>
          </cell>
        </row>
        <row r="41">
          <cell r="A41" t="str">
            <v>nc_WW</v>
          </cell>
        </row>
        <row r="42">
          <cell r="A42" t="str">
            <v>nc_WW</v>
          </cell>
        </row>
        <row r="43">
          <cell r="A43" t="str">
            <v>nc_WW</v>
          </cell>
        </row>
        <row r="45">
          <cell r="A45" t="str">
            <v>nc_new_WW</v>
          </cell>
        </row>
        <row r="46">
          <cell r="A46" t="str">
            <v>nc_new_WW</v>
          </cell>
        </row>
        <row r="47">
          <cell r="A47" t="str">
            <v>nc_new_WW</v>
          </cell>
        </row>
        <row r="49">
          <cell r="A49" t="str">
            <v>nc_old_WW</v>
          </cell>
        </row>
        <row r="50">
          <cell r="A50" t="str">
            <v>nc_old_WW</v>
          </cell>
        </row>
        <row r="51">
          <cell r="A51" t="str">
            <v>nc_old_WW</v>
          </cell>
        </row>
        <row r="53">
          <cell r="A53" t="str">
            <v>tax_DW</v>
          </cell>
        </row>
        <row r="54">
          <cell r="A54" t="str">
            <v>tax_DW</v>
          </cell>
        </row>
        <row r="55">
          <cell r="A55" t="str">
            <v>tax_DW</v>
          </cell>
        </row>
        <row r="57">
          <cell r="A57" t="str">
            <v>tax_WW</v>
          </cell>
        </row>
        <row r="58">
          <cell r="A58" t="str">
            <v>tax_WW</v>
          </cell>
        </row>
        <row r="59">
          <cell r="A59" t="str">
            <v>tax_WW</v>
          </cell>
        </row>
        <row r="61">
          <cell r="A61" t="str">
            <v>prod_DW</v>
          </cell>
        </row>
        <row r="62">
          <cell r="A62" t="str">
            <v>prod_DW</v>
          </cell>
        </row>
        <row r="63">
          <cell r="A63" t="str">
            <v>prod_DW</v>
          </cell>
        </row>
        <row r="65">
          <cell r="A65" t="str">
            <v>prod_WW</v>
          </cell>
        </row>
        <row r="66">
          <cell r="A66" t="str">
            <v>prod_WW</v>
          </cell>
        </row>
        <row r="67">
          <cell r="A67" t="str">
            <v>prod_WW</v>
          </cell>
        </row>
        <row r="69">
          <cell r="A69" t="str">
            <v>emp_prod</v>
          </cell>
        </row>
        <row r="70">
          <cell r="A70" t="str">
            <v>emp_prod</v>
          </cell>
        </row>
        <row r="71">
          <cell r="A71" t="str">
            <v>emp_prod</v>
          </cell>
        </row>
        <row r="73">
          <cell r="A73" t="str">
            <v>emp_prod_DW</v>
          </cell>
        </row>
        <row r="74">
          <cell r="A74" t="str">
            <v>emp_prod_DW</v>
          </cell>
        </row>
        <row r="75">
          <cell r="A75" t="str">
            <v>emp_prod_DW</v>
          </cell>
        </row>
        <row r="77">
          <cell r="A77" t="str">
            <v>emp_prod_WW</v>
          </cell>
        </row>
        <row r="78">
          <cell r="A78" t="str">
            <v>emp_prod_WW</v>
          </cell>
        </row>
        <row r="79">
          <cell r="A79" t="str">
            <v>emp_prod_WW</v>
          </cell>
        </row>
        <row r="81">
          <cell r="A81" t="str">
            <v>chem</v>
          </cell>
        </row>
        <row r="82">
          <cell r="A82" t="str">
            <v>chem</v>
          </cell>
        </row>
        <row r="83">
          <cell r="A83" t="str">
            <v>chem</v>
          </cell>
        </row>
        <row r="85">
          <cell r="A85" t="str">
            <v>chem_DW</v>
          </cell>
        </row>
        <row r="86">
          <cell r="A86" t="str">
            <v>chem_DW</v>
          </cell>
        </row>
        <row r="87">
          <cell r="A87" t="str">
            <v>chem_DW</v>
          </cell>
        </row>
        <row r="89">
          <cell r="A89" t="str">
            <v>chem_WW</v>
          </cell>
        </row>
        <row r="90">
          <cell r="A90" t="str">
            <v>chem_WW</v>
          </cell>
        </row>
        <row r="91">
          <cell r="A91" t="str">
            <v>chem_WW</v>
          </cell>
        </row>
        <row r="93">
          <cell r="A93" t="str">
            <v>inh</v>
          </cell>
        </row>
        <row r="94">
          <cell r="A94" t="str">
            <v>inh</v>
          </cell>
        </row>
        <row r="95">
          <cell r="A95" t="str">
            <v>inh</v>
          </cell>
        </row>
        <row r="97">
          <cell r="A97" t="str">
            <v>invest_DW_short</v>
          </cell>
        </row>
        <row r="98">
          <cell r="A98" t="str">
            <v>invest_DW_short</v>
          </cell>
        </row>
        <row r="99">
          <cell r="A99" t="str">
            <v>invest_DW_short</v>
          </cell>
        </row>
        <row r="101">
          <cell r="A101" t="str">
            <v>invest_DW_long</v>
          </cell>
        </row>
        <row r="102">
          <cell r="A102" t="str">
            <v>invest_DW_long</v>
          </cell>
        </row>
        <row r="103">
          <cell r="A103" t="str">
            <v>invest_DW_long</v>
          </cell>
        </row>
        <row r="105">
          <cell r="A105" t="str">
            <v>invest_WW_short</v>
          </cell>
        </row>
        <row r="106">
          <cell r="A106" t="str">
            <v>invest_WW_short</v>
          </cell>
        </row>
        <row r="107">
          <cell r="A107" t="str">
            <v>invest_WW_short</v>
          </cell>
        </row>
        <row r="109">
          <cell r="A109" t="str">
            <v>invest_WW_long</v>
          </cell>
        </row>
        <row r="110">
          <cell r="A110" t="str">
            <v>invest_WW_long</v>
          </cell>
        </row>
        <row r="111">
          <cell r="A111" t="str">
            <v>invest_WW_long</v>
          </cell>
        </row>
        <row r="113">
          <cell r="A113" t="str">
            <v>other_turnover</v>
          </cell>
        </row>
        <row r="114">
          <cell r="A114" t="str">
            <v>other_turnover</v>
          </cell>
        </row>
        <row r="115">
          <cell r="A115" t="str">
            <v>other_turnover</v>
          </cell>
        </row>
        <row r="117">
          <cell r="A117" t="str">
            <v>labour_c_DW</v>
          </cell>
        </row>
        <row r="118">
          <cell r="A118" t="str">
            <v>labour_c_DW</v>
          </cell>
        </row>
        <row r="119">
          <cell r="A119" t="str">
            <v>labour_c_DW</v>
          </cell>
        </row>
        <row r="121">
          <cell r="A121" t="str">
            <v>other_c_DW</v>
          </cell>
        </row>
        <row r="122">
          <cell r="A122" t="str">
            <v>other_c_DW</v>
          </cell>
        </row>
        <row r="123">
          <cell r="A123" t="str">
            <v>other_c_DW</v>
          </cell>
        </row>
        <row r="125">
          <cell r="A125" t="str">
            <v>admin_c_DW</v>
          </cell>
        </row>
        <row r="126">
          <cell r="A126" t="str">
            <v>admin_c_DW</v>
          </cell>
        </row>
        <row r="127">
          <cell r="A127" t="str">
            <v>admin_c_DW</v>
          </cell>
        </row>
        <row r="129">
          <cell r="A129" t="str">
            <v>labour_c_WW</v>
          </cell>
        </row>
        <row r="130">
          <cell r="A130" t="str">
            <v>labour_c_WW</v>
          </cell>
        </row>
        <row r="131">
          <cell r="A131" t="str">
            <v>labour_c_WW</v>
          </cell>
        </row>
        <row r="133">
          <cell r="A133" t="str">
            <v>admin_c_WW</v>
          </cell>
        </row>
        <row r="134">
          <cell r="A134" t="str">
            <v>admin_c_WW</v>
          </cell>
        </row>
        <row r="135">
          <cell r="A135" t="str">
            <v>admin_c_WW</v>
          </cell>
        </row>
        <row r="137">
          <cell r="A137" t="str">
            <v>book_v_opening</v>
          </cell>
        </row>
        <row r="138">
          <cell r="A138" t="str">
            <v>book_v_opening</v>
          </cell>
        </row>
        <row r="139">
          <cell r="A139" t="str">
            <v>book_v_opening</v>
          </cell>
        </row>
      </sheetData>
      <sheetData sheetId="23" refreshError="1"/>
      <sheetData sheetId="24" refreshError="1"/>
      <sheetData sheetId="25" refreshError="1">
        <row r="2">
          <cell r="H2">
            <v>2006</v>
          </cell>
          <cell r="I2">
            <v>2007</v>
          </cell>
          <cell r="J2">
            <v>2008</v>
          </cell>
          <cell r="K2">
            <v>2009</v>
          </cell>
          <cell r="L2">
            <v>2010</v>
          </cell>
          <cell r="M2">
            <v>2011</v>
          </cell>
          <cell r="N2">
            <v>2012</v>
          </cell>
          <cell r="O2">
            <v>2013</v>
          </cell>
          <cell r="P2">
            <v>2014</v>
          </cell>
          <cell r="Q2">
            <v>2015</v>
          </cell>
          <cell r="R2">
            <v>2016</v>
          </cell>
          <cell r="S2">
            <v>2017</v>
          </cell>
          <cell r="T2">
            <v>2018</v>
          </cell>
          <cell r="U2">
            <v>2019</v>
          </cell>
          <cell r="V2">
            <v>2020</v>
          </cell>
          <cell r="W2">
            <v>2021</v>
          </cell>
          <cell r="X2">
            <v>2022</v>
          </cell>
          <cell r="Y2">
            <v>2023</v>
          </cell>
          <cell r="Z2">
            <v>2024</v>
          </cell>
          <cell r="AA2">
            <v>2025</v>
          </cell>
          <cell r="AB2">
            <v>2026</v>
          </cell>
          <cell r="AC2">
            <v>2027</v>
          </cell>
          <cell r="AD2">
            <v>2028</v>
          </cell>
          <cell r="AE2">
            <v>2029</v>
          </cell>
          <cell r="AF2">
            <v>2030</v>
          </cell>
          <cell r="AG2">
            <v>2031</v>
          </cell>
          <cell r="AH2">
            <v>2032</v>
          </cell>
          <cell r="AI2">
            <v>2033</v>
          </cell>
          <cell r="AJ2">
            <v>2034</v>
          </cell>
          <cell r="AK2">
            <v>2035</v>
          </cell>
        </row>
        <row r="5">
          <cell r="G5" t="str">
            <v>Viljandi Veevärk</v>
          </cell>
        </row>
        <row r="7">
          <cell r="H7">
            <v>4.4999999999999998E-2</v>
          </cell>
          <cell r="I7">
            <v>3.9E-2</v>
          </cell>
          <cell r="J7">
            <v>4.2000000000000003E-2</v>
          </cell>
          <cell r="K7">
            <v>3.2000000000000001E-2</v>
          </cell>
          <cell r="L7">
            <v>3.1E-2</v>
          </cell>
          <cell r="M7">
            <v>2.5000000000000001E-2</v>
          </cell>
          <cell r="N7">
            <v>2.5000000000000001E-2</v>
          </cell>
          <cell r="O7">
            <v>2.5000000000000001E-2</v>
          </cell>
          <cell r="P7">
            <v>2.5000000000000001E-2</v>
          </cell>
          <cell r="Q7">
            <v>2.5000000000000001E-2</v>
          </cell>
          <cell r="R7">
            <v>0.02</v>
          </cell>
          <cell r="S7">
            <v>0.02</v>
          </cell>
          <cell r="T7">
            <v>0.02</v>
          </cell>
          <cell r="U7">
            <v>0.02</v>
          </cell>
          <cell r="V7">
            <v>0.02</v>
          </cell>
          <cell r="W7">
            <v>0.02</v>
          </cell>
          <cell r="X7">
            <v>0.02</v>
          </cell>
          <cell r="Y7">
            <v>0.02</v>
          </cell>
          <cell r="Z7">
            <v>0.02</v>
          </cell>
          <cell r="AA7">
            <v>0.02</v>
          </cell>
          <cell r="AB7">
            <v>0.02</v>
          </cell>
          <cell r="AC7">
            <v>0.02</v>
          </cell>
          <cell r="AD7">
            <v>0.02</v>
          </cell>
          <cell r="AE7">
            <v>0.02</v>
          </cell>
          <cell r="AF7">
            <v>0.02</v>
          </cell>
          <cell r="AG7">
            <v>0.02</v>
          </cell>
          <cell r="AH7">
            <v>0.02</v>
          </cell>
          <cell r="AI7">
            <v>0.02</v>
          </cell>
          <cell r="AJ7">
            <v>0.02</v>
          </cell>
          <cell r="AK7">
            <v>0.02</v>
          </cell>
        </row>
        <row r="8">
          <cell r="H8">
            <v>4.4999999999999998E-2</v>
          </cell>
          <cell r="I8">
            <v>3.9E-2</v>
          </cell>
          <cell r="J8">
            <v>4.2000000000000003E-2</v>
          </cell>
          <cell r="K8">
            <v>3.2000000000000001E-2</v>
          </cell>
          <cell r="L8">
            <v>3.1E-2</v>
          </cell>
          <cell r="M8">
            <v>2.5000000000000001E-2</v>
          </cell>
          <cell r="N8">
            <v>2.5000000000000001E-2</v>
          </cell>
          <cell r="O8">
            <v>2.5000000000000001E-2</v>
          </cell>
          <cell r="P8">
            <v>2.5000000000000001E-2</v>
          </cell>
          <cell r="Q8">
            <v>2.5000000000000001E-2</v>
          </cell>
          <cell r="R8">
            <v>0.02</v>
          </cell>
          <cell r="S8">
            <v>0.02</v>
          </cell>
          <cell r="T8">
            <v>0.02</v>
          </cell>
          <cell r="U8">
            <v>0.02</v>
          </cell>
          <cell r="V8">
            <v>0.02</v>
          </cell>
          <cell r="W8">
            <v>0.02</v>
          </cell>
          <cell r="X8">
            <v>0.02</v>
          </cell>
          <cell r="Y8">
            <v>0.02</v>
          </cell>
          <cell r="Z8">
            <v>0.02</v>
          </cell>
          <cell r="AA8">
            <v>0.02</v>
          </cell>
          <cell r="AB8">
            <v>0.02</v>
          </cell>
          <cell r="AC8">
            <v>0.02</v>
          </cell>
          <cell r="AD8">
            <v>0.02</v>
          </cell>
          <cell r="AE8">
            <v>0.02</v>
          </cell>
          <cell r="AF8">
            <v>0.02</v>
          </cell>
          <cell r="AG8">
            <v>0.02</v>
          </cell>
          <cell r="AH8">
            <v>0.02</v>
          </cell>
          <cell r="AI8">
            <v>0.02</v>
          </cell>
          <cell r="AJ8">
            <v>0.02</v>
          </cell>
          <cell r="AK8">
            <v>0.02</v>
          </cell>
        </row>
        <row r="9">
          <cell r="H9">
            <v>8.6999999999999994E-2</v>
          </cell>
          <cell r="I9">
            <v>7.6999999999999999E-2</v>
          </cell>
          <cell r="J9">
            <v>5.3999999999999999E-2</v>
          </cell>
          <cell r="K9">
            <v>5.6000000000000001E-2</v>
          </cell>
          <cell r="L9">
            <v>5.2999999999999999E-2</v>
          </cell>
          <cell r="M9">
            <v>4.4999999999999998E-2</v>
          </cell>
          <cell r="N9">
            <v>4.4999999999999998E-2</v>
          </cell>
          <cell r="O9">
            <v>4.4999999999999998E-2</v>
          </cell>
          <cell r="P9">
            <v>0.04</v>
          </cell>
          <cell r="Q9">
            <v>0.04</v>
          </cell>
          <cell r="R9">
            <v>0.04</v>
          </cell>
          <cell r="S9">
            <v>3.5000000000000003E-2</v>
          </cell>
          <cell r="T9">
            <v>3.5000000000000003E-2</v>
          </cell>
          <cell r="U9">
            <v>3.5000000000000003E-2</v>
          </cell>
          <cell r="V9">
            <v>3.2000000000000001E-2</v>
          </cell>
          <cell r="W9">
            <v>3.2000000000000001E-2</v>
          </cell>
          <cell r="X9">
            <v>3.2000000000000001E-2</v>
          </cell>
          <cell r="Y9">
            <v>3.2000000000000001E-2</v>
          </cell>
          <cell r="Z9">
            <v>3.2000000000000001E-2</v>
          </cell>
          <cell r="AA9">
            <v>3.2000000000000001E-2</v>
          </cell>
          <cell r="AB9">
            <v>3.2000000000000001E-2</v>
          </cell>
          <cell r="AC9">
            <v>3.2000000000000001E-2</v>
          </cell>
          <cell r="AD9">
            <v>3.2000000000000001E-2</v>
          </cell>
          <cell r="AE9">
            <v>3.2000000000000001E-2</v>
          </cell>
          <cell r="AF9">
            <v>3.2000000000000001E-2</v>
          </cell>
          <cell r="AG9">
            <v>3.2000000000000001E-2</v>
          </cell>
          <cell r="AH9">
            <v>3.2000000000000001E-2</v>
          </cell>
          <cell r="AI9">
            <v>3.2000000000000001E-2</v>
          </cell>
          <cell r="AJ9">
            <v>3.2000000000000001E-2</v>
          </cell>
          <cell r="AK9">
            <v>3.2000000000000001E-2</v>
          </cell>
        </row>
        <row r="10"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</row>
        <row r="13">
          <cell r="G13">
            <v>3200</v>
          </cell>
        </row>
        <row r="14">
          <cell r="H14">
            <v>3.5000000000000003E-2</v>
          </cell>
          <cell r="I14">
            <v>3.5000000000000003E-2</v>
          </cell>
          <cell r="J14">
            <v>3.5000000000000003E-2</v>
          </cell>
          <cell r="K14">
            <v>3.5000000000000003E-2</v>
          </cell>
          <cell r="L14">
            <v>0.03</v>
          </cell>
          <cell r="M14">
            <v>2.5000000000000001E-2</v>
          </cell>
          <cell r="N14">
            <v>2.5000000000000001E-2</v>
          </cell>
          <cell r="O14">
            <v>2.5000000000000001E-2</v>
          </cell>
          <cell r="P14">
            <v>2.5000000000000001E-2</v>
          </cell>
          <cell r="Q14">
            <v>2.5000000000000001E-2</v>
          </cell>
          <cell r="R14">
            <v>2.5000000000000001E-2</v>
          </cell>
          <cell r="S14">
            <v>2.5000000000000001E-2</v>
          </cell>
          <cell r="T14">
            <v>2.5000000000000001E-2</v>
          </cell>
          <cell r="U14">
            <v>2.5000000000000001E-2</v>
          </cell>
          <cell r="V14">
            <v>2.5000000000000001E-2</v>
          </cell>
          <cell r="W14">
            <v>2.5000000000000001E-2</v>
          </cell>
          <cell r="X14">
            <v>2.5000000000000001E-2</v>
          </cell>
          <cell r="Y14">
            <v>2.5000000000000001E-2</v>
          </cell>
          <cell r="Z14">
            <v>2.5000000000000001E-2</v>
          </cell>
          <cell r="AA14">
            <v>2.5000000000000001E-2</v>
          </cell>
          <cell r="AB14">
            <v>2.5000000000000001E-2</v>
          </cell>
          <cell r="AC14">
            <v>2.5000000000000001E-2</v>
          </cell>
          <cell r="AD14">
            <v>2.5000000000000001E-2</v>
          </cell>
          <cell r="AE14">
            <v>2.5000000000000001E-2</v>
          </cell>
          <cell r="AF14">
            <v>2.5000000000000001E-2</v>
          </cell>
          <cell r="AG14">
            <v>2.5000000000000001E-2</v>
          </cell>
          <cell r="AH14">
            <v>2.5000000000000001E-2</v>
          </cell>
          <cell r="AI14">
            <v>2.5000000000000001E-2</v>
          </cell>
          <cell r="AJ14">
            <v>2.5000000000000001E-2</v>
          </cell>
          <cell r="AK14">
            <v>2.5000000000000001E-2</v>
          </cell>
        </row>
        <row r="15">
          <cell r="G15">
            <v>0.04</v>
          </cell>
        </row>
        <row r="16">
          <cell r="G16">
            <v>2.5</v>
          </cell>
        </row>
        <row r="17">
          <cell r="H17">
            <v>2.5</v>
          </cell>
          <cell r="I17">
            <v>2.5</v>
          </cell>
          <cell r="J17">
            <v>2.5</v>
          </cell>
          <cell r="K17">
            <v>2.5</v>
          </cell>
          <cell r="L17">
            <v>2.5</v>
          </cell>
          <cell r="M17">
            <v>2.5</v>
          </cell>
          <cell r="N17">
            <v>2.5</v>
          </cell>
          <cell r="O17">
            <v>2.5</v>
          </cell>
          <cell r="P17">
            <v>2.5</v>
          </cell>
          <cell r="Q17">
            <v>2.5</v>
          </cell>
          <cell r="R17">
            <v>2.5</v>
          </cell>
          <cell r="S17">
            <v>2.5</v>
          </cell>
          <cell r="T17">
            <v>2.5</v>
          </cell>
          <cell r="U17">
            <v>2.5</v>
          </cell>
          <cell r="V17">
            <v>2.5</v>
          </cell>
          <cell r="W17">
            <v>2.5</v>
          </cell>
          <cell r="X17">
            <v>2.5</v>
          </cell>
          <cell r="Y17">
            <v>2.5</v>
          </cell>
          <cell r="Z17">
            <v>2.5</v>
          </cell>
          <cell r="AA17">
            <v>2.5</v>
          </cell>
          <cell r="AB17">
            <v>2.5</v>
          </cell>
          <cell r="AC17">
            <v>2.5</v>
          </cell>
          <cell r="AD17">
            <v>2.5</v>
          </cell>
          <cell r="AE17">
            <v>2.5</v>
          </cell>
          <cell r="AF17">
            <v>2.5</v>
          </cell>
          <cell r="AG17">
            <v>2.5</v>
          </cell>
          <cell r="AH17">
            <v>2.5</v>
          </cell>
          <cell r="AI17">
            <v>2.5</v>
          </cell>
          <cell r="AJ17">
            <v>2.5</v>
          </cell>
          <cell r="AK17">
            <v>2.5</v>
          </cell>
        </row>
        <row r="19">
          <cell r="G19">
            <v>0.18</v>
          </cell>
        </row>
        <row r="21">
          <cell r="G21">
            <v>67.109318177197451</v>
          </cell>
        </row>
        <row r="22">
          <cell r="H22">
            <v>72.171778194980192</v>
          </cell>
          <cell r="I22">
            <v>72.546413802937394</v>
          </cell>
          <cell r="J22">
            <v>72.54511830812271</v>
          </cell>
          <cell r="K22">
            <v>72.543828941766392</v>
          </cell>
          <cell r="L22">
            <v>72</v>
          </cell>
          <cell r="M22">
            <v>72</v>
          </cell>
          <cell r="N22">
            <v>72</v>
          </cell>
          <cell r="O22">
            <v>72</v>
          </cell>
          <cell r="P22">
            <v>72</v>
          </cell>
          <cell r="Q22">
            <v>72</v>
          </cell>
          <cell r="R22">
            <v>72</v>
          </cell>
          <cell r="S22">
            <v>72</v>
          </cell>
          <cell r="T22">
            <v>72</v>
          </cell>
          <cell r="U22">
            <v>72</v>
          </cell>
          <cell r="V22">
            <v>72</v>
          </cell>
          <cell r="W22">
            <v>72</v>
          </cell>
          <cell r="X22">
            <v>72</v>
          </cell>
          <cell r="Y22">
            <v>72</v>
          </cell>
          <cell r="Z22">
            <v>72</v>
          </cell>
          <cell r="AA22">
            <v>72</v>
          </cell>
          <cell r="AB22">
            <v>72</v>
          </cell>
          <cell r="AC22">
            <v>72</v>
          </cell>
          <cell r="AD22">
            <v>72</v>
          </cell>
          <cell r="AE22">
            <v>72</v>
          </cell>
          <cell r="AF22">
            <v>72</v>
          </cell>
          <cell r="AG22">
            <v>72</v>
          </cell>
          <cell r="AH22">
            <v>72</v>
          </cell>
          <cell r="AI22">
            <v>72</v>
          </cell>
          <cell r="AJ22">
            <v>72</v>
          </cell>
          <cell r="AK22">
            <v>72</v>
          </cell>
        </row>
        <row r="23">
          <cell r="G23">
            <v>1</v>
          </cell>
        </row>
        <row r="25">
          <cell r="G25">
            <v>15.65</v>
          </cell>
        </row>
        <row r="26">
          <cell r="H26">
            <v>15.65</v>
          </cell>
          <cell r="I26">
            <v>15.65</v>
          </cell>
          <cell r="J26">
            <v>15.65</v>
          </cell>
          <cell r="K26">
            <v>15.65</v>
          </cell>
          <cell r="L26">
            <v>15.65</v>
          </cell>
          <cell r="M26">
            <v>15.65</v>
          </cell>
          <cell r="N26">
            <v>15.65</v>
          </cell>
          <cell r="O26">
            <v>15.65</v>
          </cell>
          <cell r="P26">
            <v>15.65</v>
          </cell>
          <cell r="Q26">
            <v>15.65</v>
          </cell>
          <cell r="R26">
            <v>15.65</v>
          </cell>
          <cell r="S26">
            <v>15.65</v>
          </cell>
          <cell r="T26">
            <v>15.65</v>
          </cell>
          <cell r="U26">
            <v>15.65</v>
          </cell>
          <cell r="V26">
            <v>15.65</v>
          </cell>
          <cell r="W26">
            <v>15.65</v>
          </cell>
          <cell r="X26">
            <v>15.65</v>
          </cell>
          <cell r="Y26">
            <v>15.65</v>
          </cell>
          <cell r="Z26">
            <v>15.65</v>
          </cell>
          <cell r="AA26">
            <v>15.65</v>
          </cell>
          <cell r="AB26">
            <v>15.65</v>
          </cell>
          <cell r="AC26">
            <v>15.65</v>
          </cell>
          <cell r="AD26">
            <v>15.65</v>
          </cell>
          <cell r="AE26">
            <v>15.65</v>
          </cell>
          <cell r="AF26">
            <v>15.65</v>
          </cell>
          <cell r="AG26">
            <v>15.65</v>
          </cell>
          <cell r="AH26">
            <v>15.65</v>
          </cell>
          <cell r="AI26">
            <v>15.65</v>
          </cell>
          <cell r="AJ26">
            <v>15.65</v>
          </cell>
          <cell r="AK26">
            <v>15.65</v>
          </cell>
        </row>
        <row r="27">
          <cell r="G27">
            <v>1</v>
          </cell>
        </row>
        <row r="28">
          <cell r="G28">
            <v>12</v>
          </cell>
        </row>
        <row r="30">
          <cell r="G30">
            <v>0.06</v>
          </cell>
        </row>
        <row r="32">
          <cell r="G32">
            <v>2005</v>
          </cell>
        </row>
        <row r="33">
          <cell r="G33">
            <v>2034</v>
          </cell>
        </row>
        <row r="34">
          <cell r="G34">
            <v>2034</v>
          </cell>
        </row>
        <row r="36">
          <cell r="G36">
            <v>2</v>
          </cell>
        </row>
        <row r="38">
          <cell r="G38">
            <v>1</v>
          </cell>
        </row>
        <row r="41">
          <cell r="G41">
            <v>0.1</v>
          </cell>
        </row>
        <row r="44">
          <cell r="H44">
            <v>0.1</v>
          </cell>
          <cell r="I44">
            <v>0.1</v>
          </cell>
          <cell r="J44">
            <v>0.1</v>
          </cell>
          <cell r="K44">
            <v>0.1</v>
          </cell>
          <cell r="L44">
            <v>0.1</v>
          </cell>
          <cell r="M44">
            <v>0.1</v>
          </cell>
          <cell r="N44">
            <v>0.1</v>
          </cell>
          <cell r="O44">
            <v>0.1</v>
          </cell>
          <cell r="P44">
            <v>0.1</v>
          </cell>
          <cell r="Q44">
            <v>0.1</v>
          </cell>
          <cell r="R44">
            <v>0.1</v>
          </cell>
          <cell r="S44">
            <v>0.1</v>
          </cell>
          <cell r="T44">
            <v>0.1</v>
          </cell>
          <cell r="U44">
            <v>0.1</v>
          </cell>
          <cell r="V44">
            <v>0.1</v>
          </cell>
          <cell r="W44">
            <v>0.1</v>
          </cell>
          <cell r="X44">
            <v>0.1</v>
          </cell>
          <cell r="Y44">
            <v>0.1</v>
          </cell>
          <cell r="Z44">
            <v>0.1</v>
          </cell>
          <cell r="AA44">
            <v>0.1</v>
          </cell>
          <cell r="AB44">
            <v>0.1</v>
          </cell>
          <cell r="AC44">
            <v>0.1</v>
          </cell>
          <cell r="AD44">
            <v>0.1</v>
          </cell>
          <cell r="AE44">
            <v>0.1</v>
          </cell>
          <cell r="AF44">
            <v>0.1</v>
          </cell>
          <cell r="AG44">
            <v>0.1</v>
          </cell>
          <cell r="AH44">
            <v>0.1</v>
          </cell>
          <cell r="AI44">
            <v>0.1</v>
          </cell>
          <cell r="AJ44">
            <v>0.1</v>
          </cell>
          <cell r="AK44">
            <v>0.1</v>
          </cell>
        </row>
        <row r="49">
          <cell r="G49">
            <v>7.63</v>
          </cell>
        </row>
        <row r="50">
          <cell r="H50">
            <v>-4.3062200956937691E-2</v>
          </cell>
          <cell r="I50">
            <v>0.13527852797263229</v>
          </cell>
          <cell r="J50">
            <v>6.6325442525058564E-2</v>
          </cell>
          <cell r="K50">
            <v>6.5891472868217171E-2</v>
          </cell>
          <cell r="L50">
            <v>0</v>
          </cell>
          <cell r="M50">
            <v>0</v>
          </cell>
          <cell r="N50">
            <v>0</v>
          </cell>
          <cell r="O50">
            <v>0.03</v>
          </cell>
          <cell r="P50">
            <v>0.03</v>
          </cell>
          <cell r="Q50">
            <v>0</v>
          </cell>
          <cell r="R50">
            <v>0.03</v>
          </cell>
          <cell r="S50">
            <v>0.03</v>
          </cell>
          <cell r="T50">
            <v>0.03</v>
          </cell>
          <cell r="U50">
            <v>0.03</v>
          </cell>
          <cell r="V50">
            <v>0.03</v>
          </cell>
          <cell r="W50">
            <v>0</v>
          </cell>
          <cell r="X50">
            <v>0</v>
          </cell>
          <cell r="Y50">
            <v>0.03</v>
          </cell>
          <cell r="Z50">
            <v>0</v>
          </cell>
          <cell r="AA50">
            <v>0.03</v>
          </cell>
          <cell r="AB50">
            <v>0.03</v>
          </cell>
          <cell r="AC50">
            <v>0.03</v>
          </cell>
          <cell r="AD50">
            <v>0.03</v>
          </cell>
          <cell r="AE50">
            <v>0.03</v>
          </cell>
          <cell r="AF50">
            <v>0.03</v>
          </cell>
          <cell r="AG50">
            <v>0.03</v>
          </cell>
          <cell r="AH50">
            <v>0.03</v>
          </cell>
          <cell r="AI50">
            <v>0.03</v>
          </cell>
          <cell r="AJ50">
            <v>0.03</v>
          </cell>
          <cell r="AK50">
            <v>0.03</v>
          </cell>
        </row>
        <row r="51">
          <cell r="G51">
            <v>8.92</v>
          </cell>
        </row>
        <row r="52">
          <cell r="H52">
            <v>-5.0571802518934894E-2</v>
          </cell>
          <cell r="I52">
            <v>8.7529839099960371E-2</v>
          </cell>
          <cell r="J52">
            <v>5.5662188099808052E-2</v>
          </cell>
          <cell r="K52">
            <v>1.3037350246652535E-2</v>
          </cell>
          <cell r="L52">
            <v>0</v>
          </cell>
          <cell r="M52">
            <v>0</v>
          </cell>
          <cell r="N52">
            <v>0</v>
          </cell>
          <cell r="O52">
            <v>0.03</v>
          </cell>
          <cell r="P52">
            <v>0.03</v>
          </cell>
          <cell r="Q52">
            <v>0</v>
          </cell>
          <cell r="R52">
            <v>0.03</v>
          </cell>
          <cell r="S52">
            <v>0.03</v>
          </cell>
          <cell r="T52">
            <v>0.03</v>
          </cell>
          <cell r="U52">
            <v>0.03</v>
          </cell>
          <cell r="V52">
            <v>0.03</v>
          </cell>
          <cell r="W52">
            <v>0</v>
          </cell>
          <cell r="X52">
            <v>0</v>
          </cell>
          <cell r="Y52">
            <v>0.03</v>
          </cell>
          <cell r="Z52">
            <v>0</v>
          </cell>
          <cell r="AA52">
            <v>0.03</v>
          </cell>
          <cell r="AB52">
            <v>0.03</v>
          </cell>
          <cell r="AC52">
            <v>0.03</v>
          </cell>
          <cell r="AD52">
            <v>0.03</v>
          </cell>
          <cell r="AE52">
            <v>0.03</v>
          </cell>
          <cell r="AF52">
            <v>0.03</v>
          </cell>
          <cell r="AG52">
            <v>0.03</v>
          </cell>
          <cell r="AH52">
            <v>0.03</v>
          </cell>
          <cell r="AI52">
            <v>0.03</v>
          </cell>
          <cell r="AJ52">
            <v>0.03</v>
          </cell>
          <cell r="AK52">
            <v>0.03</v>
          </cell>
        </row>
        <row r="53">
          <cell r="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</row>
        <row r="55">
          <cell r="G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</row>
        <row r="57">
          <cell r="G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59">
          <cell r="G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</row>
        <row r="63">
          <cell r="G63">
            <v>10.17</v>
          </cell>
        </row>
        <row r="64">
          <cell r="H64">
            <v>-4.3062200956937691E-2</v>
          </cell>
          <cell r="I64">
            <v>8.8331852255638887E-2</v>
          </cell>
          <cell r="J64">
            <v>8.4870232829842074E-2</v>
          </cell>
          <cell r="K64">
            <v>8.0799045915324941E-2</v>
          </cell>
          <cell r="L64">
            <v>0</v>
          </cell>
          <cell r="M64">
            <v>0</v>
          </cell>
          <cell r="N64">
            <v>0</v>
          </cell>
          <cell r="O64">
            <v>0.03</v>
          </cell>
          <cell r="P64">
            <v>0.03</v>
          </cell>
          <cell r="Q64">
            <v>0</v>
          </cell>
          <cell r="R64">
            <v>0.03</v>
          </cell>
          <cell r="S64">
            <v>0.03</v>
          </cell>
          <cell r="T64">
            <v>0.03</v>
          </cell>
          <cell r="U64">
            <v>0.03</v>
          </cell>
          <cell r="V64">
            <v>0.03</v>
          </cell>
          <cell r="W64">
            <v>0</v>
          </cell>
          <cell r="X64">
            <v>0</v>
          </cell>
          <cell r="Y64">
            <v>0.03</v>
          </cell>
          <cell r="Z64">
            <v>0</v>
          </cell>
          <cell r="AA64">
            <v>0.03</v>
          </cell>
          <cell r="AB64">
            <v>0.03</v>
          </cell>
          <cell r="AC64">
            <v>0.03</v>
          </cell>
          <cell r="AD64">
            <v>0.03</v>
          </cell>
          <cell r="AE64">
            <v>0.03</v>
          </cell>
          <cell r="AF64">
            <v>0.03</v>
          </cell>
          <cell r="AG64">
            <v>0.03</v>
          </cell>
          <cell r="AH64">
            <v>0.03</v>
          </cell>
          <cell r="AI64">
            <v>0.03</v>
          </cell>
          <cell r="AJ64">
            <v>0.03</v>
          </cell>
          <cell r="AK64">
            <v>0.03</v>
          </cell>
        </row>
        <row r="65">
          <cell r="G65">
            <v>13.48</v>
          </cell>
        </row>
        <row r="66">
          <cell r="H66">
            <v>-5.4377919441170874E-3</v>
          </cell>
          <cell r="I66">
            <v>9.6425693458337181E-2</v>
          </cell>
          <cell r="J66">
            <v>2.8843702346076139E-2</v>
          </cell>
          <cell r="K66">
            <v>6.9799156393423489E-2</v>
          </cell>
          <cell r="L66">
            <v>0</v>
          </cell>
          <cell r="M66">
            <v>0</v>
          </cell>
          <cell r="N66">
            <v>0</v>
          </cell>
          <cell r="O66">
            <v>0.03</v>
          </cell>
          <cell r="P66">
            <v>0.03</v>
          </cell>
          <cell r="Q66">
            <v>0</v>
          </cell>
          <cell r="R66">
            <v>0.03</v>
          </cell>
          <cell r="S66">
            <v>0.03</v>
          </cell>
          <cell r="T66">
            <v>0.03</v>
          </cell>
          <cell r="U66">
            <v>0.03</v>
          </cell>
          <cell r="V66">
            <v>0.03</v>
          </cell>
          <cell r="W66">
            <v>0</v>
          </cell>
          <cell r="X66">
            <v>0</v>
          </cell>
          <cell r="Y66">
            <v>0.03</v>
          </cell>
          <cell r="Z66">
            <v>0</v>
          </cell>
          <cell r="AA66">
            <v>0.03</v>
          </cell>
          <cell r="AB66">
            <v>0.03</v>
          </cell>
          <cell r="AC66">
            <v>0.03</v>
          </cell>
          <cell r="AD66">
            <v>0.03</v>
          </cell>
          <cell r="AE66">
            <v>0.03</v>
          </cell>
          <cell r="AF66">
            <v>0.03</v>
          </cell>
          <cell r="AG66">
            <v>0.03</v>
          </cell>
          <cell r="AH66">
            <v>0.03</v>
          </cell>
          <cell r="AI66">
            <v>0.03</v>
          </cell>
          <cell r="AJ66">
            <v>0.03</v>
          </cell>
          <cell r="AK66">
            <v>0.03</v>
          </cell>
        </row>
        <row r="67">
          <cell r="G67">
            <v>0</v>
          </cell>
        </row>
        <row r="68">
          <cell r="H68">
            <v>0</v>
          </cell>
          <cell r="I68">
            <v>0.05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0.05</v>
          </cell>
          <cell r="T68">
            <v>0</v>
          </cell>
          <cell r="U68">
            <v>0</v>
          </cell>
          <cell r="V68">
            <v>0.05</v>
          </cell>
          <cell r="W68">
            <v>0</v>
          </cell>
          <cell r="X68">
            <v>0.05</v>
          </cell>
          <cell r="Y68">
            <v>0</v>
          </cell>
          <cell r="Z68">
            <v>0.05</v>
          </cell>
          <cell r="AA68">
            <v>0</v>
          </cell>
          <cell r="AB68">
            <v>0.05</v>
          </cell>
          <cell r="AC68">
            <v>0</v>
          </cell>
          <cell r="AD68">
            <v>0.05</v>
          </cell>
          <cell r="AE68">
            <v>0</v>
          </cell>
          <cell r="AF68">
            <v>0.05</v>
          </cell>
          <cell r="AG68">
            <v>0</v>
          </cell>
          <cell r="AH68">
            <v>0.05</v>
          </cell>
          <cell r="AI68">
            <v>0</v>
          </cell>
          <cell r="AJ68">
            <v>0.05</v>
          </cell>
          <cell r="AK68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</row>
        <row r="73">
          <cell r="G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</row>
        <row r="75">
          <cell r="G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</row>
        <row r="77">
          <cell r="G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</row>
        <row r="79">
          <cell r="G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</row>
        <row r="81">
          <cell r="G81">
            <v>0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</row>
        <row r="83">
          <cell r="G83">
            <v>0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</row>
        <row r="87">
          <cell r="G87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</row>
        <row r="89">
          <cell r="G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</row>
        <row r="91">
          <cell r="G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</row>
        <row r="96">
          <cell r="G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</row>
        <row r="98">
          <cell r="G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</row>
        <row r="101">
          <cell r="G101">
            <v>511625</v>
          </cell>
        </row>
        <row r="102">
          <cell r="H102">
            <v>552222</v>
          </cell>
          <cell r="I102">
            <v>557100.96</v>
          </cell>
          <cell r="J102">
            <v>558414.96</v>
          </cell>
          <cell r="K102">
            <v>559728.96</v>
          </cell>
          <cell r="L102">
            <v>555532.92000000004</v>
          </cell>
          <cell r="M102">
            <v>555532.92000000004</v>
          </cell>
          <cell r="N102">
            <v>555532.92000000004</v>
          </cell>
          <cell r="O102">
            <v>555532.92000000004</v>
          </cell>
          <cell r="P102">
            <v>555532.92000000004</v>
          </cell>
          <cell r="Q102">
            <v>555532.92000000004</v>
          </cell>
          <cell r="R102">
            <v>555532.92000000004</v>
          </cell>
          <cell r="S102">
            <v>555532.92000000004</v>
          </cell>
          <cell r="T102">
            <v>555532.92000000004</v>
          </cell>
          <cell r="U102">
            <v>555532.92000000004</v>
          </cell>
          <cell r="V102">
            <v>555532.92000000004</v>
          </cell>
          <cell r="W102">
            <v>555532.92000000004</v>
          </cell>
          <cell r="X102">
            <v>555532.92000000004</v>
          </cell>
          <cell r="Y102">
            <v>555532.92000000004</v>
          </cell>
          <cell r="Z102">
            <v>555532.92000000004</v>
          </cell>
          <cell r="AA102">
            <v>555532.92000000004</v>
          </cell>
          <cell r="AB102">
            <v>555532.92000000004</v>
          </cell>
          <cell r="AC102">
            <v>555532.92000000004</v>
          </cell>
          <cell r="AD102">
            <v>555532.92000000004</v>
          </cell>
          <cell r="AE102">
            <v>555532.92000000004</v>
          </cell>
          <cell r="AF102">
            <v>555532.92000000004</v>
          </cell>
          <cell r="AG102">
            <v>555532.92000000004</v>
          </cell>
          <cell r="AH102">
            <v>555532.92000000004</v>
          </cell>
          <cell r="AI102">
            <v>555532.92000000004</v>
          </cell>
          <cell r="AJ102">
            <v>555532.92000000004</v>
          </cell>
          <cell r="AK102">
            <v>555532.92000000004</v>
          </cell>
        </row>
        <row r="103">
          <cell r="G103">
            <v>226711</v>
          </cell>
        </row>
        <row r="104">
          <cell r="H104">
            <v>236400</v>
          </cell>
          <cell r="I104">
            <v>236400</v>
          </cell>
          <cell r="J104">
            <v>236400</v>
          </cell>
          <cell r="K104">
            <v>236400</v>
          </cell>
          <cell r="L104">
            <v>236400</v>
          </cell>
          <cell r="M104">
            <v>236400</v>
          </cell>
          <cell r="N104">
            <v>236400</v>
          </cell>
          <cell r="O104">
            <v>236400</v>
          </cell>
          <cell r="P104">
            <v>236400</v>
          </cell>
          <cell r="Q104">
            <v>236400</v>
          </cell>
          <cell r="R104">
            <v>236400</v>
          </cell>
          <cell r="S104">
            <v>236400</v>
          </cell>
          <cell r="T104">
            <v>236400</v>
          </cell>
          <cell r="U104">
            <v>236400</v>
          </cell>
          <cell r="V104">
            <v>236400</v>
          </cell>
          <cell r="W104">
            <v>236400</v>
          </cell>
          <cell r="X104">
            <v>236400</v>
          </cell>
          <cell r="Y104">
            <v>236400</v>
          </cell>
          <cell r="Z104">
            <v>236400</v>
          </cell>
          <cell r="AA104">
            <v>236400</v>
          </cell>
          <cell r="AB104">
            <v>236400</v>
          </cell>
          <cell r="AC104">
            <v>236400</v>
          </cell>
          <cell r="AD104">
            <v>236400</v>
          </cell>
          <cell r="AE104">
            <v>236400</v>
          </cell>
          <cell r="AF104">
            <v>236400</v>
          </cell>
          <cell r="AG104">
            <v>236400</v>
          </cell>
          <cell r="AH104">
            <v>236400</v>
          </cell>
          <cell r="AI104">
            <v>236400</v>
          </cell>
          <cell r="AJ104">
            <v>236400</v>
          </cell>
          <cell r="AK104">
            <v>236400</v>
          </cell>
        </row>
        <row r="105">
          <cell r="G105">
            <v>0</v>
          </cell>
        </row>
        <row r="106"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</row>
        <row r="107">
          <cell r="G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</row>
        <row r="109">
          <cell r="G109">
            <v>0</v>
          </cell>
        </row>
        <row r="110"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</row>
        <row r="111">
          <cell r="G111">
            <v>0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</row>
        <row r="114">
          <cell r="G114">
            <v>520193</v>
          </cell>
        </row>
        <row r="115">
          <cell r="H115">
            <v>561911</v>
          </cell>
          <cell r="I115">
            <v>567027.92486000003</v>
          </cell>
          <cell r="J115">
            <v>566487.30000000005</v>
          </cell>
          <cell r="K115">
            <v>567407.1</v>
          </cell>
          <cell r="L115">
            <v>565309.07999999996</v>
          </cell>
          <cell r="M115">
            <v>565309.07999999996</v>
          </cell>
          <cell r="N115">
            <v>565309.07999999996</v>
          </cell>
          <cell r="O115">
            <v>565309.07999999996</v>
          </cell>
          <cell r="P115">
            <v>565309.07999999996</v>
          </cell>
          <cell r="Q115">
            <v>565309.07999999996</v>
          </cell>
          <cell r="R115">
            <v>565309.07999999996</v>
          </cell>
          <cell r="S115">
            <v>565309.07999999996</v>
          </cell>
          <cell r="T115">
            <v>565309.07999999996</v>
          </cell>
          <cell r="U115">
            <v>565309.07999999996</v>
          </cell>
          <cell r="V115">
            <v>565309.07999999996</v>
          </cell>
          <cell r="W115">
            <v>565309.07999999996</v>
          </cell>
          <cell r="X115">
            <v>565309.07999999996</v>
          </cell>
          <cell r="Y115">
            <v>565309.07999999996</v>
          </cell>
          <cell r="Z115">
            <v>565309.07999999996</v>
          </cell>
          <cell r="AA115">
            <v>565309.07999999996</v>
          </cell>
          <cell r="AB115">
            <v>565309.07999999996</v>
          </cell>
          <cell r="AC115">
            <v>565309.07999999996</v>
          </cell>
          <cell r="AD115">
            <v>565309.07999999996</v>
          </cell>
          <cell r="AE115">
            <v>565309.07999999996</v>
          </cell>
          <cell r="AF115">
            <v>565309.07999999996</v>
          </cell>
          <cell r="AG115">
            <v>565309.07999999996</v>
          </cell>
          <cell r="AH115">
            <v>565309.07999999996</v>
          </cell>
          <cell r="AI115">
            <v>565309.07999999996</v>
          </cell>
          <cell r="AJ115">
            <v>565309.07999999996</v>
          </cell>
          <cell r="AK115">
            <v>565309.07999999996</v>
          </cell>
        </row>
        <row r="116">
          <cell r="G116">
            <v>477335</v>
          </cell>
        </row>
        <row r="117">
          <cell r="H117">
            <v>445533</v>
          </cell>
          <cell r="I117">
            <v>401268</v>
          </cell>
          <cell r="J117">
            <v>401268</v>
          </cell>
          <cell r="K117">
            <v>401268</v>
          </cell>
          <cell r="L117">
            <v>401268</v>
          </cell>
          <cell r="M117">
            <v>401268</v>
          </cell>
          <cell r="N117">
            <v>401268</v>
          </cell>
          <cell r="O117">
            <v>401268</v>
          </cell>
          <cell r="P117">
            <v>401268</v>
          </cell>
          <cell r="Q117">
            <v>401268</v>
          </cell>
          <cell r="R117">
            <v>401268</v>
          </cell>
          <cell r="S117">
            <v>401268</v>
          </cell>
          <cell r="T117">
            <v>401268</v>
          </cell>
          <cell r="U117">
            <v>401268</v>
          </cell>
          <cell r="V117">
            <v>401268</v>
          </cell>
          <cell r="W117">
            <v>401268</v>
          </cell>
          <cell r="X117">
            <v>401268</v>
          </cell>
          <cell r="Y117">
            <v>401268</v>
          </cell>
          <cell r="Z117">
            <v>401268</v>
          </cell>
          <cell r="AA117">
            <v>401268</v>
          </cell>
          <cell r="AB117">
            <v>401268</v>
          </cell>
          <cell r="AC117">
            <v>401268</v>
          </cell>
          <cell r="AD117">
            <v>401268</v>
          </cell>
          <cell r="AE117">
            <v>401268</v>
          </cell>
          <cell r="AF117">
            <v>401268</v>
          </cell>
          <cell r="AG117">
            <v>401268</v>
          </cell>
          <cell r="AH117">
            <v>401268</v>
          </cell>
          <cell r="AI117">
            <v>401268</v>
          </cell>
          <cell r="AJ117">
            <v>401268</v>
          </cell>
          <cell r="AK117">
            <v>401268</v>
          </cell>
        </row>
        <row r="118">
          <cell r="G118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</row>
        <row r="120">
          <cell r="G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</row>
        <row r="123">
          <cell r="H123">
            <v>1</v>
          </cell>
          <cell r="I123">
            <v>1</v>
          </cell>
          <cell r="J123">
            <v>1</v>
          </cell>
          <cell r="K123">
            <v>1</v>
          </cell>
          <cell r="L123">
            <v>1</v>
          </cell>
          <cell r="M123">
            <v>1</v>
          </cell>
          <cell r="N123">
            <v>1</v>
          </cell>
          <cell r="O123">
            <v>1</v>
          </cell>
          <cell r="P123">
            <v>1</v>
          </cell>
          <cell r="Q123">
            <v>1</v>
          </cell>
          <cell r="R123">
            <v>1</v>
          </cell>
          <cell r="S123">
            <v>1</v>
          </cell>
          <cell r="T123">
            <v>1</v>
          </cell>
          <cell r="U123">
            <v>1</v>
          </cell>
          <cell r="V123">
            <v>1</v>
          </cell>
          <cell r="W123">
            <v>1</v>
          </cell>
          <cell r="X123">
            <v>1</v>
          </cell>
          <cell r="Y123">
            <v>1</v>
          </cell>
          <cell r="Z123">
            <v>1</v>
          </cell>
          <cell r="AA123">
            <v>1</v>
          </cell>
          <cell r="AB123">
            <v>1</v>
          </cell>
          <cell r="AC123">
            <v>1</v>
          </cell>
          <cell r="AD123">
            <v>1</v>
          </cell>
          <cell r="AE123">
            <v>1</v>
          </cell>
          <cell r="AF123">
            <v>1</v>
          </cell>
          <cell r="AG123">
            <v>1</v>
          </cell>
          <cell r="AH123">
            <v>1</v>
          </cell>
          <cell r="AI123">
            <v>1</v>
          </cell>
          <cell r="AJ123">
            <v>1</v>
          </cell>
          <cell r="AK123">
            <v>1</v>
          </cell>
        </row>
        <row r="124">
          <cell r="H124">
            <v>1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1</v>
          </cell>
          <cell r="S124">
            <v>1</v>
          </cell>
          <cell r="T124">
            <v>1</v>
          </cell>
          <cell r="U124">
            <v>1</v>
          </cell>
          <cell r="V124">
            <v>1</v>
          </cell>
          <cell r="W124">
            <v>1</v>
          </cell>
          <cell r="X124">
            <v>1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>
            <v>1</v>
          </cell>
          <cell r="AD124">
            <v>1</v>
          </cell>
          <cell r="AE124">
            <v>1</v>
          </cell>
          <cell r="AF124">
            <v>1</v>
          </cell>
          <cell r="AG124">
            <v>1</v>
          </cell>
          <cell r="AH124">
            <v>1</v>
          </cell>
          <cell r="AI124">
            <v>1</v>
          </cell>
          <cell r="AJ124">
            <v>1</v>
          </cell>
          <cell r="AK124">
            <v>1</v>
          </cell>
        </row>
        <row r="125">
          <cell r="H125">
            <v>1</v>
          </cell>
          <cell r="I125">
            <v>1</v>
          </cell>
          <cell r="J125">
            <v>1</v>
          </cell>
          <cell r="K125">
            <v>1</v>
          </cell>
          <cell r="L125">
            <v>1</v>
          </cell>
          <cell r="M125">
            <v>1</v>
          </cell>
          <cell r="N125">
            <v>1</v>
          </cell>
          <cell r="O125">
            <v>1</v>
          </cell>
          <cell r="P125">
            <v>1</v>
          </cell>
          <cell r="Q125">
            <v>1</v>
          </cell>
          <cell r="R125">
            <v>1</v>
          </cell>
          <cell r="S125">
            <v>1</v>
          </cell>
          <cell r="T125">
            <v>1</v>
          </cell>
          <cell r="U125">
            <v>1</v>
          </cell>
          <cell r="V125">
            <v>1</v>
          </cell>
          <cell r="W125">
            <v>1</v>
          </cell>
          <cell r="X125">
            <v>1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>
            <v>1</v>
          </cell>
          <cell r="AD125">
            <v>1</v>
          </cell>
          <cell r="AE125">
            <v>1</v>
          </cell>
          <cell r="AF125">
            <v>1</v>
          </cell>
          <cell r="AG125">
            <v>1</v>
          </cell>
          <cell r="AH125">
            <v>1</v>
          </cell>
          <cell r="AI125">
            <v>1</v>
          </cell>
          <cell r="AJ125">
            <v>1</v>
          </cell>
          <cell r="AK125">
            <v>1</v>
          </cell>
        </row>
        <row r="126">
          <cell r="H126">
            <v>1</v>
          </cell>
          <cell r="I126">
            <v>1</v>
          </cell>
          <cell r="J126">
            <v>1</v>
          </cell>
          <cell r="K126">
            <v>1</v>
          </cell>
          <cell r="L126">
            <v>1</v>
          </cell>
          <cell r="M126">
            <v>1</v>
          </cell>
          <cell r="N126">
            <v>1</v>
          </cell>
          <cell r="O126">
            <v>1</v>
          </cell>
          <cell r="P126">
            <v>1</v>
          </cell>
          <cell r="Q126">
            <v>1</v>
          </cell>
          <cell r="R126">
            <v>1</v>
          </cell>
          <cell r="S126">
            <v>1</v>
          </cell>
          <cell r="T126">
            <v>1</v>
          </cell>
          <cell r="U126">
            <v>1</v>
          </cell>
          <cell r="V126">
            <v>1</v>
          </cell>
          <cell r="W126">
            <v>1</v>
          </cell>
          <cell r="X126">
            <v>1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>
            <v>1</v>
          </cell>
          <cell r="AD126">
            <v>1</v>
          </cell>
          <cell r="AE126">
            <v>1</v>
          </cell>
          <cell r="AF126">
            <v>1</v>
          </cell>
          <cell r="AG126">
            <v>1</v>
          </cell>
          <cell r="AH126">
            <v>1</v>
          </cell>
          <cell r="AI126">
            <v>1</v>
          </cell>
          <cell r="AJ126">
            <v>1</v>
          </cell>
          <cell r="AK126">
            <v>1</v>
          </cell>
        </row>
        <row r="127">
          <cell r="H127">
            <v>1</v>
          </cell>
          <cell r="I127">
            <v>1</v>
          </cell>
          <cell r="J127">
            <v>1</v>
          </cell>
          <cell r="K127">
            <v>1</v>
          </cell>
          <cell r="L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U127">
            <v>1</v>
          </cell>
          <cell r="V127">
            <v>1</v>
          </cell>
          <cell r="W127">
            <v>1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>
            <v>1</v>
          </cell>
          <cell r="AD127">
            <v>1</v>
          </cell>
          <cell r="AE127">
            <v>1</v>
          </cell>
          <cell r="AF127">
            <v>1</v>
          </cell>
          <cell r="AG127">
            <v>1</v>
          </cell>
          <cell r="AH127">
            <v>1</v>
          </cell>
          <cell r="AI127">
            <v>1</v>
          </cell>
          <cell r="AJ127">
            <v>1</v>
          </cell>
          <cell r="AK127">
            <v>1</v>
          </cell>
        </row>
        <row r="128">
          <cell r="H128">
            <v>1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1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W128">
            <v>1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>
            <v>1</v>
          </cell>
          <cell r="AD128">
            <v>1</v>
          </cell>
          <cell r="AE128">
            <v>1</v>
          </cell>
          <cell r="AF128">
            <v>1</v>
          </cell>
          <cell r="AG128">
            <v>1</v>
          </cell>
          <cell r="AH128">
            <v>1</v>
          </cell>
          <cell r="AI128">
            <v>1</v>
          </cell>
          <cell r="AJ128">
            <v>1</v>
          </cell>
          <cell r="AK128">
            <v>1</v>
          </cell>
        </row>
        <row r="129">
          <cell r="H129">
            <v>1</v>
          </cell>
          <cell r="I129">
            <v>1</v>
          </cell>
          <cell r="J129">
            <v>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W129">
            <v>1</v>
          </cell>
          <cell r="X129">
            <v>1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>
            <v>1</v>
          </cell>
          <cell r="AD129">
            <v>1</v>
          </cell>
          <cell r="AE129">
            <v>1</v>
          </cell>
          <cell r="AF129">
            <v>1</v>
          </cell>
          <cell r="AG129">
            <v>1</v>
          </cell>
          <cell r="AH129">
            <v>1</v>
          </cell>
          <cell r="AI129">
            <v>1</v>
          </cell>
          <cell r="AJ129">
            <v>1</v>
          </cell>
          <cell r="AK129">
            <v>1</v>
          </cell>
        </row>
        <row r="131">
          <cell r="H131">
            <v>1</v>
          </cell>
          <cell r="I131">
            <v>1</v>
          </cell>
          <cell r="J131">
            <v>1</v>
          </cell>
          <cell r="K131">
            <v>1</v>
          </cell>
          <cell r="L131">
            <v>1</v>
          </cell>
          <cell r="M131">
            <v>1</v>
          </cell>
          <cell r="N131">
            <v>1</v>
          </cell>
          <cell r="O131">
            <v>1</v>
          </cell>
          <cell r="P131">
            <v>1</v>
          </cell>
          <cell r="Q131">
            <v>1</v>
          </cell>
          <cell r="R131">
            <v>1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W131">
            <v>1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>
            <v>1</v>
          </cell>
          <cell r="AD131">
            <v>1</v>
          </cell>
          <cell r="AE131">
            <v>1</v>
          </cell>
          <cell r="AF131">
            <v>1</v>
          </cell>
          <cell r="AG131">
            <v>1</v>
          </cell>
          <cell r="AH131">
            <v>1</v>
          </cell>
          <cell r="AI131">
            <v>1</v>
          </cell>
          <cell r="AJ131">
            <v>1</v>
          </cell>
          <cell r="AK131">
            <v>1</v>
          </cell>
        </row>
        <row r="132">
          <cell r="H132">
            <v>1</v>
          </cell>
          <cell r="I132">
            <v>1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1</v>
          </cell>
          <cell r="O132">
            <v>1</v>
          </cell>
          <cell r="P132">
            <v>1</v>
          </cell>
          <cell r="Q132">
            <v>1</v>
          </cell>
          <cell r="R132">
            <v>1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  <cell r="AI132">
            <v>1</v>
          </cell>
          <cell r="AJ132">
            <v>1</v>
          </cell>
          <cell r="AK132">
            <v>1</v>
          </cell>
        </row>
        <row r="133">
          <cell r="H133">
            <v>0.5</v>
          </cell>
          <cell r="I133">
            <v>1</v>
          </cell>
          <cell r="J133">
            <v>1</v>
          </cell>
          <cell r="K133">
            <v>1</v>
          </cell>
          <cell r="L133">
            <v>1</v>
          </cell>
          <cell r="M133">
            <v>1</v>
          </cell>
          <cell r="N133">
            <v>1</v>
          </cell>
          <cell r="O133">
            <v>1</v>
          </cell>
          <cell r="P133">
            <v>1</v>
          </cell>
          <cell r="Q133">
            <v>1</v>
          </cell>
          <cell r="R133">
            <v>1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W133">
            <v>1</v>
          </cell>
          <cell r="X133">
            <v>1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>
            <v>1</v>
          </cell>
          <cell r="AD133">
            <v>1</v>
          </cell>
          <cell r="AE133">
            <v>1</v>
          </cell>
          <cell r="AF133">
            <v>1</v>
          </cell>
          <cell r="AG133">
            <v>1</v>
          </cell>
          <cell r="AH133">
            <v>1</v>
          </cell>
          <cell r="AI133">
            <v>1</v>
          </cell>
          <cell r="AJ133">
            <v>1</v>
          </cell>
          <cell r="AK133">
            <v>1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</row>
        <row r="137">
          <cell r="H137">
            <v>8385.2000000000007</v>
          </cell>
          <cell r="I137">
            <v>8415.6</v>
          </cell>
          <cell r="J137">
            <v>8435.6</v>
          </cell>
          <cell r="K137">
            <v>8455.6</v>
          </cell>
          <cell r="L137">
            <v>8455.6</v>
          </cell>
          <cell r="M137">
            <v>8455.6</v>
          </cell>
          <cell r="N137">
            <v>8455.6</v>
          </cell>
          <cell r="O137">
            <v>8455.6</v>
          </cell>
          <cell r="P137">
            <v>8455.6</v>
          </cell>
          <cell r="Q137">
            <v>8455.6</v>
          </cell>
          <cell r="R137">
            <v>8455.6</v>
          </cell>
          <cell r="S137">
            <v>8455.6</v>
          </cell>
          <cell r="T137">
            <v>8455.6</v>
          </cell>
          <cell r="U137">
            <v>8455.6</v>
          </cell>
          <cell r="V137">
            <v>8455.6</v>
          </cell>
          <cell r="W137">
            <v>8455.6</v>
          </cell>
          <cell r="X137">
            <v>8455.6</v>
          </cell>
          <cell r="Y137">
            <v>8455.6</v>
          </cell>
          <cell r="Z137">
            <v>8455.6</v>
          </cell>
          <cell r="AA137">
            <v>8455.6</v>
          </cell>
          <cell r="AB137">
            <v>8455.6</v>
          </cell>
          <cell r="AC137">
            <v>8455.6</v>
          </cell>
          <cell r="AD137">
            <v>8455.6</v>
          </cell>
          <cell r="AE137">
            <v>8455.6</v>
          </cell>
          <cell r="AF137">
            <v>8455.6</v>
          </cell>
          <cell r="AG137">
            <v>8455.6</v>
          </cell>
          <cell r="AH137">
            <v>8455.6</v>
          </cell>
          <cell r="AI137">
            <v>8455.6</v>
          </cell>
          <cell r="AJ137">
            <v>8455.6</v>
          </cell>
          <cell r="AK137">
            <v>8455.6</v>
          </cell>
        </row>
        <row r="138">
          <cell r="H138">
            <v>100</v>
          </cell>
          <cell r="I138">
            <v>100</v>
          </cell>
          <cell r="J138">
            <v>100</v>
          </cell>
          <cell r="K138">
            <v>100</v>
          </cell>
          <cell r="L138">
            <v>100</v>
          </cell>
          <cell r="M138">
            <v>100</v>
          </cell>
          <cell r="N138">
            <v>100</v>
          </cell>
          <cell r="O138">
            <v>100</v>
          </cell>
          <cell r="P138">
            <v>100</v>
          </cell>
          <cell r="Q138">
            <v>100</v>
          </cell>
          <cell r="R138">
            <v>100</v>
          </cell>
          <cell r="S138">
            <v>100</v>
          </cell>
          <cell r="T138">
            <v>100</v>
          </cell>
          <cell r="U138">
            <v>100</v>
          </cell>
          <cell r="V138">
            <v>100</v>
          </cell>
          <cell r="W138">
            <v>100</v>
          </cell>
          <cell r="X138">
            <v>100</v>
          </cell>
          <cell r="Y138">
            <v>100</v>
          </cell>
          <cell r="Z138">
            <v>100</v>
          </cell>
          <cell r="AA138">
            <v>100</v>
          </cell>
          <cell r="AB138">
            <v>100</v>
          </cell>
          <cell r="AC138">
            <v>100</v>
          </cell>
          <cell r="AD138">
            <v>100</v>
          </cell>
          <cell r="AE138">
            <v>100</v>
          </cell>
          <cell r="AF138">
            <v>100</v>
          </cell>
          <cell r="AG138">
            <v>100</v>
          </cell>
          <cell r="AH138">
            <v>100</v>
          </cell>
          <cell r="AI138">
            <v>100</v>
          </cell>
          <cell r="AJ138">
            <v>100</v>
          </cell>
          <cell r="AK138">
            <v>100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</row>
        <row r="142"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</row>
        <row r="143"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</row>
        <row r="147">
          <cell r="H147">
            <v>1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1</v>
          </cell>
          <cell r="V147">
            <v>1</v>
          </cell>
          <cell r="W147">
            <v>1</v>
          </cell>
          <cell r="X147">
            <v>1</v>
          </cell>
          <cell r="Y147">
            <v>1</v>
          </cell>
          <cell r="Z147">
            <v>1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  <cell r="AI147">
            <v>1</v>
          </cell>
          <cell r="AJ147">
            <v>1</v>
          </cell>
          <cell r="AK147">
            <v>1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10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</row>
        <row r="155">
          <cell r="G155">
            <v>5932</v>
          </cell>
        </row>
        <row r="156">
          <cell r="G156">
            <v>5932</v>
          </cell>
        </row>
        <row r="159">
          <cell r="H159">
            <v>1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  <cell r="T159">
            <v>1</v>
          </cell>
          <cell r="U159">
            <v>1</v>
          </cell>
          <cell r="V159">
            <v>1</v>
          </cell>
          <cell r="W159">
            <v>1</v>
          </cell>
          <cell r="X159">
            <v>1</v>
          </cell>
          <cell r="Y159">
            <v>1</v>
          </cell>
          <cell r="Z159">
            <v>1</v>
          </cell>
          <cell r="AA159">
            <v>1</v>
          </cell>
          <cell r="AB159">
            <v>1</v>
          </cell>
          <cell r="AC159">
            <v>1</v>
          </cell>
          <cell r="AD159">
            <v>1</v>
          </cell>
          <cell r="AE159">
            <v>1</v>
          </cell>
          <cell r="AF159">
            <v>1</v>
          </cell>
          <cell r="AG159">
            <v>1</v>
          </cell>
          <cell r="AH159">
            <v>1</v>
          </cell>
          <cell r="AI159">
            <v>1</v>
          </cell>
          <cell r="AJ159">
            <v>1</v>
          </cell>
          <cell r="AK159">
            <v>1</v>
          </cell>
        </row>
        <row r="160"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</row>
        <row r="163">
          <cell r="G163">
            <v>1145357.25</v>
          </cell>
        </row>
        <row r="166">
          <cell r="G166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</row>
        <row r="171">
          <cell r="G171">
            <v>17646811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8385.2000000000007</v>
          </cell>
        </row>
        <row r="176">
          <cell r="H176">
            <v>877053.75</v>
          </cell>
          <cell r="I176">
            <v>883190.54999999993</v>
          </cell>
          <cell r="J176">
            <v>884833.04999999993</v>
          </cell>
          <cell r="K176">
            <v>886475.54999999993</v>
          </cell>
          <cell r="L176">
            <v>886475.54999999993</v>
          </cell>
          <cell r="M176">
            <v>886475.54999999993</v>
          </cell>
          <cell r="N176">
            <v>886475.54999999993</v>
          </cell>
          <cell r="O176">
            <v>886475.54999999993</v>
          </cell>
          <cell r="P176">
            <v>886475.54999999993</v>
          </cell>
          <cell r="Q176">
            <v>886475.54999999993</v>
          </cell>
          <cell r="R176">
            <v>886475.54999999993</v>
          </cell>
          <cell r="S176">
            <v>886475.54999999993</v>
          </cell>
          <cell r="T176">
            <v>886475.54999999993</v>
          </cell>
          <cell r="U176">
            <v>886475.54999999993</v>
          </cell>
          <cell r="V176">
            <v>886475.54999999993</v>
          </cell>
          <cell r="W176">
            <v>886475.54999999993</v>
          </cell>
          <cell r="X176">
            <v>886475.54999999993</v>
          </cell>
          <cell r="Y176">
            <v>886475.54999999993</v>
          </cell>
          <cell r="Z176">
            <v>886475.54999999993</v>
          </cell>
          <cell r="AA176">
            <v>886475.54999999993</v>
          </cell>
          <cell r="AB176">
            <v>886475.54999999993</v>
          </cell>
          <cell r="AC176">
            <v>886475.54999999993</v>
          </cell>
          <cell r="AD176">
            <v>886475.54999999993</v>
          </cell>
          <cell r="AE176">
            <v>886475.54999999993</v>
          </cell>
          <cell r="AF176">
            <v>886475.54999999993</v>
          </cell>
          <cell r="AG176">
            <v>886475.54999999993</v>
          </cell>
          <cell r="AH176">
            <v>886475.54999999993</v>
          </cell>
          <cell r="AI176">
            <v>886475.54999999993</v>
          </cell>
          <cell r="AJ176">
            <v>886475.54999999993</v>
          </cell>
          <cell r="AK176">
            <v>886475.54999999993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</row>
        <row r="180">
          <cell r="H180">
            <v>1536988.524590164</v>
          </cell>
          <cell r="I180">
            <v>1472786.5450819673</v>
          </cell>
          <cell r="J180">
            <v>1472191.4754098363</v>
          </cell>
          <cell r="K180">
            <v>1473699.3442622952</v>
          </cell>
          <cell r="L180">
            <v>1473699.3442622952</v>
          </cell>
          <cell r="M180">
            <v>1473699.3442622952</v>
          </cell>
          <cell r="N180">
            <v>1473699.3442622952</v>
          </cell>
          <cell r="O180">
            <v>1473699.3442622952</v>
          </cell>
          <cell r="P180">
            <v>1473699.3442622952</v>
          </cell>
          <cell r="Q180">
            <v>1473699.3442622952</v>
          </cell>
          <cell r="R180">
            <v>1473699.3442622952</v>
          </cell>
          <cell r="S180">
            <v>1473699.3442622952</v>
          </cell>
          <cell r="T180">
            <v>1473699.3442622952</v>
          </cell>
          <cell r="U180">
            <v>1473699.3442622952</v>
          </cell>
          <cell r="V180">
            <v>1473699.3442622952</v>
          </cell>
          <cell r="W180">
            <v>1473699.3442622952</v>
          </cell>
          <cell r="X180">
            <v>1473699.3442622952</v>
          </cell>
          <cell r="Y180">
            <v>1473699.3442622952</v>
          </cell>
          <cell r="Z180">
            <v>1473699.3442622952</v>
          </cell>
          <cell r="AA180">
            <v>1473699.3442622952</v>
          </cell>
          <cell r="AB180">
            <v>1473699.3442622952</v>
          </cell>
          <cell r="AC180">
            <v>1473699.3442622952</v>
          </cell>
          <cell r="AD180">
            <v>1473699.3442622952</v>
          </cell>
          <cell r="AE180">
            <v>1473699.3442622952</v>
          </cell>
          <cell r="AF180">
            <v>1473699.3442622952</v>
          </cell>
          <cell r="AG180">
            <v>1473699.3442622952</v>
          </cell>
          <cell r="AH180">
            <v>1473699.3442622952</v>
          </cell>
          <cell r="AI180">
            <v>1473699.3442622952</v>
          </cell>
          <cell r="AJ180">
            <v>1473699.3442622952</v>
          </cell>
          <cell r="AK180">
            <v>1473699.3442622952</v>
          </cell>
        </row>
        <row r="181">
          <cell r="H181">
            <v>1536988.524590164</v>
          </cell>
          <cell r="I181">
            <v>1472786.5450819673</v>
          </cell>
          <cell r="J181">
            <v>1472191.4754098363</v>
          </cell>
          <cell r="K181">
            <v>1473699.3442622952</v>
          </cell>
          <cell r="L181">
            <v>1473699.3442622952</v>
          </cell>
          <cell r="M181">
            <v>1473699.3442622952</v>
          </cell>
          <cell r="N181">
            <v>1473699.3442622952</v>
          </cell>
          <cell r="O181">
            <v>1473699.3442622952</v>
          </cell>
          <cell r="P181">
            <v>1473699.3442622952</v>
          </cell>
          <cell r="Q181">
            <v>1473699.3442622952</v>
          </cell>
          <cell r="R181">
            <v>1473699.3442622952</v>
          </cell>
          <cell r="S181">
            <v>1473699.3442622952</v>
          </cell>
          <cell r="T181">
            <v>1473699.3442622952</v>
          </cell>
          <cell r="U181">
            <v>1473699.3442622952</v>
          </cell>
          <cell r="V181">
            <v>1473699.3442622952</v>
          </cell>
          <cell r="W181">
            <v>1473699.3442622952</v>
          </cell>
          <cell r="X181">
            <v>1473699.3442622952</v>
          </cell>
          <cell r="Y181">
            <v>1473699.3442622952</v>
          </cell>
          <cell r="Z181">
            <v>1473699.3442622952</v>
          </cell>
          <cell r="AA181">
            <v>1473699.3442622952</v>
          </cell>
          <cell r="AB181">
            <v>1473699.3442622952</v>
          </cell>
          <cell r="AC181">
            <v>1473699.3442622952</v>
          </cell>
          <cell r="AD181">
            <v>1473699.3442622952</v>
          </cell>
          <cell r="AE181">
            <v>1473699.3442622952</v>
          </cell>
          <cell r="AF181">
            <v>1473699.3442622952</v>
          </cell>
          <cell r="AG181">
            <v>1473699.3442622952</v>
          </cell>
          <cell r="AH181">
            <v>1473699.3442622952</v>
          </cell>
          <cell r="AI181">
            <v>1473699.3442622952</v>
          </cell>
          <cell r="AJ181">
            <v>1473699.3442622952</v>
          </cell>
          <cell r="AK181">
            <v>1473699.3442622952</v>
          </cell>
        </row>
        <row r="182">
          <cell r="G182">
            <v>1.22</v>
          </cell>
        </row>
        <row r="183">
          <cell r="E183">
            <v>0.78</v>
          </cell>
          <cell r="G183">
            <v>0.61</v>
          </cell>
        </row>
        <row r="184">
          <cell r="G184">
            <v>0</v>
          </cell>
        </row>
        <row r="185">
          <cell r="G185">
            <v>0.16314563670898385</v>
          </cell>
        </row>
        <row r="186">
          <cell r="G186">
            <v>0</v>
          </cell>
        </row>
        <row r="187">
          <cell r="G187">
            <v>0.59</v>
          </cell>
        </row>
        <row r="188">
          <cell r="H188">
            <v>0.1</v>
          </cell>
          <cell r="I188">
            <v>0.1</v>
          </cell>
          <cell r="J188">
            <v>0.1</v>
          </cell>
          <cell r="K188">
            <v>0.1</v>
          </cell>
          <cell r="L188">
            <v>0.1</v>
          </cell>
          <cell r="M188">
            <v>0.1</v>
          </cell>
          <cell r="N188">
            <v>0.05</v>
          </cell>
          <cell r="O188">
            <v>0.05</v>
          </cell>
          <cell r="P188">
            <v>0.05</v>
          </cell>
          <cell r="Q188">
            <v>0.05</v>
          </cell>
          <cell r="R188">
            <v>0.05</v>
          </cell>
          <cell r="S188">
            <v>0.05</v>
          </cell>
          <cell r="T188">
            <v>0.05</v>
          </cell>
          <cell r="U188">
            <v>0.05</v>
          </cell>
          <cell r="V188">
            <v>0.05</v>
          </cell>
          <cell r="W188">
            <v>0.05</v>
          </cell>
          <cell r="X188">
            <v>0.05</v>
          </cell>
          <cell r="Y188">
            <v>0.05</v>
          </cell>
          <cell r="Z188">
            <v>0.05</v>
          </cell>
          <cell r="AA188">
            <v>0.05</v>
          </cell>
          <cell r="AB188">
            <v>0.05</v>
          </cell>
          <cell r="AC188">
            <v>0.05</v>
          </cell>
          <cell r="AD188">
            <v>0.05</v>
          </cell>
          <cell r="AE188">
            <v>0.05</v>
          </cell>
          <cell r="AF188">
            <v>0.05</v>
          </cell>
          <cell r="AG188">
            <v>0.05</v>
          </cell>
          <cell r="AH188">
            <v>0.05</v>
          </cell>
          <cell r="AI188">
            <v>0.05</v>
          </cell>
          <cell r="AJ188">
            <v>0.05</v>
          </cell>
          <cell r="AK188">
            <v>0.05</v>
          </cell>
        </row>
        <row r="189">
          <cell r="G189">
            <v>0</v>
          </cell>
        </row>
        <row r="190">
          <cell r="E190">
            <v>1.4980886173185146</v>
          </cell>
          <cell r="G190">
            <v>0.22</v>
          </cell>
        </row>
        <row r="191">
          <cell r="H191">
            <v>0</v>
          </cell>
          <cell r="I191">
            <v>0.2</v>
          </cell>
          <cell r="J191">
            <v>0.2</v>
          </cell>
          <cell r="K191">
            <v>0.2</v>
          </cell>
          <cell r="L191">
            <v>0.2</v>
          </cell>
          <cell r="M191">
            <v>0.2</v>
          </cell>
          <cell r="N191">
            <v>0.05</v>
          </cell>
          <cell r="O191">
            <v>0.05</v>
          </cell>
          <cell r="P191">
            <v>0.05</v>
          </cell>
          <cell r="Q191">
            <v>0.05</v>
          </cell>
          <cell r="R191">
            <v>0.05</v>
          </cell>
          <cell r="S191">
            <v>0.05</v>
          </cell>
          <cell r="T191">
            <v>0.05</v>
          </cell>
          <cell r="U191">
            <v>0.05</v>
          </cell>
          <cell r="V191">
            <v>0.05</v>
          </cell>
          <cell r="W191">
            <v>0.05</v>
          </cell>
          <cell r="X191">
            <v>0.05</v>
          </cell>
          <cell r="Y191">
            <v>0.05</v>
          </cell>
          <cell r="Z191">
            <v>0.05</v>
          </cell>
          <cell r="AA191">
            <v>0.05</v>
          </cell>
          <cell r="AB191">
            <v>0.05</v>
          </cell>
          <cell r="AC191">
            <v>0.05</v>
          </cell>
          <cell r="AD191">
            <v>0.05</v>
          </cell>
          <cell r="AE191">
            <v>0.05</v>
          </cell>
          <cell r="AF191">
            <v>0.05</v>
          </cell>
          <cell r="AG191">
            <v>0.05</v>
          </cell>
          <cell r="AH191">
            <v>0.05</v>
          </cell>
          <cell r="AI191">
            <v>0.05</v>
          </cell>
          <cell r="AJ191">
            <v>0.05</v>
          </cell>
          <cell r="AK191">
            <v>0.05</v>
          </cell>
        </row>
        <row r="194">
          <cell r="G194">
            <v>1735809.4575738504</v>
          </cell>
        </row>
        <row r="195">
          <cell r="H195">
            <v>1</v>
          </cell>
          <cell r="I195">
            <v>1</v>
          </cell>
          <cell r="J195">
            <v>1</v>
          </cell>
          <cell r="K195">
            <v>1</v>
          </cell>
          <cell r="L195">
            <v>1</v>
          </cell>
          <cell r="M195">
            <v>1</v>
          </cell>
          <cell r="N195">
            <v>1</v>
          </cell>
          <cell r="O195">
            <v>1</v>
          </cell>
          <cell r="P195">
            <v>1</v>
          </cell>
          <cell r="Q195">
            <v>1</v>
          </cell>
          <cell r="R195">
            <v>1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W195">
            <v>1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>
            <v>1</v>
          </cell>
          <cell r="AD195">
            <v>1</v>
          </cell>
          <cell r="AE195">
            <v>1</v>
          </cell>
          <cell r="AF195">
            <v>1</v>
          </cell>
          <cell r="AG195">
            <v>1</v>
          </cell>
          <cell r="AH195">
            <v>1</v>
          </cell>
          <cell r="AI195">
            <v>1</v>
          </cell>
          <cell r="AJ195">
            <v>1</v>
          </cell>
          <cell r="AK195">
            <v>1</v>
          </cell>
        </row>
        <row r="196">
          <cell r="E196">
            <v>1.4999999999999999E-2</v>
          </cell>
          <cell r="G196">
            <v>813215.55299999996</v>
          </cell>
        </row>
        <row r="197">
          <cell r="H197">
            <v>1</v>
          </cell>
          <cell r="I197">
            <v>2.8203817773744415</v>
          </cell>
          <cell r="J197">
            <v>2.8203817773744415</v>
          </cell>
          <cell r="K197">
            <v>2.8203817773744415</v>
          </cell>
          <cell r="L197">
            <v>2.8203817773744415</v>
          </cell>
          <cell r="M197">
            <v>2.8203817773744415</v>
          </cell>
          <cell r="N197">
            <v>2.8203817773744415</v>
          </cell>
          <cell r="O197">
            <v>2.8203817773744415</v>
          </cell>
          <cell r="P197">
            <v>2.8203817773744415</v>
          </cell>
          <cell r="Q197">
            <v>2.8203817773744415</v>
          </cell>
          <cell r="R197">
            <v>2.8203817773744415</v>
          </cell>
          <cell r="S197">
            <v>2.8203817773744415</v>
          </cell>
          <cell r="T197">
            <v>2.8203817773744415</v>
          </cell>
          <cell r="U197">
            <v>2.8203817773744415</v>
          </cell>
          <cell r="V197">
            <v>2.8203817773744415</v>
          </cell>
          <cell r="W197">
            <v>2.8203817773744415</v>
          </cell>
          <cell r="X197">
            <v>2.8203817773744415</v>
          </cell>
          <cell r="Y197">
            <v>2.8203817773744415</v>
          </cell>
          <cell r="Z197">
            <v>2.8203817773744415</v>
          </cell>
          <cell r="AA197">
            <v>2.8203817773744415</v>
          </cell>
          <cell r="AB197">
            <v>2.8203817773744415</v>
          </cell>
          <cell r="AC197">
            <v>2.8203817773744415</v>
          </cell>
          <cell r="AD197">
            <v>2.8203817773744415</v>
          </cell>
          <cell r="AE197">
            <v>2.8203817773744415</v>
          </cell>
          <cell r="AF197">
            <v>2.8203817773744415</v>
          </cell>
          <cell r="AG197">
            <v>2.8203817773744415</v>
          </cell>
          <cell r="AH197">
            <v>2.8203817773744415</v>
          </cell>
          <cell r="AI197">
            <v>2.8203817773744415</v>
          </cell>
          <cell r="AJ197">
            <v>2.8203817773744415</v>
          </cell>
          <cell r="AK197">
            <v>2.8203817773744415</v>
          </cell>
        </row>
        <row r="198">
          <cell r="G198">
            <v>374335.6722310537</v>
          </cell>
        </row>
        <row r="199">
          <cell r="H199">
            <v>1</v>
          </cell>
          <cell r="I199">
            <v>1</v>
          </cell>
          <cell r="J199">
            <v>1</v>
          </cell>
          <cell r="K199">
            <v>1</v>
          </cell>
          <cell r="L199">
            <v>1</v>
          </cell>
          <cell r="M199">
            <v>1</v>
          </cell>
          <cell r="N199">
            <v>1</v>
          </cell>
          <cell r="O199">
            <v>1</v>
          </cell>
          <cell r="P199">
            <v>1</v>
          </cell>
          <cell r="Q199">
            <v>1</v>
          </cell>
          <cell r="R199">
            <v>1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W199">
            <v>1</v>
          </cell>
          <cell r="X199">
            <v>1</v>
          </cell>
          <cell r="Y199">
            <v>1</v>
          </cell>
          <cell r="Z199">
            <v>1</v>
          </cell>
          <cell r="AA199">
            <v>1</v>
          </cell>
          <cell r="AB199">
            <v>1</v>
          </cell>
          <cell r="AC199">
            <v>1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1</v>
          </cell>
          <cell r="AI199">
            <v>1</v>
          </cell>
          <cell r="AJ199">
            <v>1</v>
          </cell>
          <cell r="AK199">
            <v>1</v>
          </cell>
        </row>
        <row r="200">
          <cell r="G200">
            <v>0</v>
          </cell>
        </row>
        <row r="201">
          <cell r="H201">
            <v>1</v>
          </cell>
          <cell r="I201">
            <v>1</v>
          </cell>
          <cell r="J201">
            <v>1</v>
          </cell>
          <cell r="K201">
            <v>1</v>
          </cell>
          <cell r="L201">
            <v>1</v>
          </cell>
          <cell r="M201">
            <v>1</v>
          </cell>
          <cell r="N201">
            <v>1</v>
          </cell>
          <cell r="O201">
            <v>1</v>
          </cell>
          <cell r="P201">
            <v>1</v>
          </cell>
          <cell r="Q201">
            <v>1</v>
          </cell>
          <cell r="R201">
            <v>1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W201">
            <v>1</v>
          </cell>
          <cell r="X201">
            <v>1</v>
          </cell>
          <cell r="Y201">
            <v>1</v>
          </cell>
          <cell r="Z201">
            <v>1</v>
          </cell>
          <cell r="AA201">
            <v>1</v>
          </cell>
          <cell r="AB201">
            <v>1</v>
          </cell>
          <cell r="AC201">
            <v>1</v>
          </cell>
          <cell r="AD201">
            <v>1</v>
          </cell>
          <cell r="AE201">
            <v>1</v>
          </cell>
          <cell r="AF201">
            <v>1</v>
          </cell>
          <cell r="AG201">
            <v>1</v>
          </cell>
          <cell r="AH201">
            <v>1</v>
          </cell>
          <cell r="AI201">
            <v>1</v>
          </cell>
          <cell r="AJ201">
            <v>1</v>
          </cell>
          <cell r="AK201">
            <v>1</v>
          </cell>
        </row>
        <row r="204">
          <cell r="G204">
            <v>0</v>
          </cell>
        </row>
        <row r="205">
          <cell r="H205">
            <v>0</v>
          </cell>
          <cell r="I205">
            <v>1</v>
          </cell>
          <cell r="J205">
            <v>1</v>
          </cell>
          <cell r="K205">
            <v>1</v>
          </cell>
          <cell r="L205">
            <v>1</v>
          </cell>
          <cell r="M205">
            <v>1</v>
          </cell>
          <cell r="N205">
            <v>1</v>
          </cell>
          <cell r="O205">
            <v>1</v>
          </cell>
          <cell r="P205">
            <v>1</v>
          </cell>
          <cell r="Q205">
            <v>1</v>
          </cell>
          <cell r="R205">
            <v>1</v>
          </cell>
          <cell r="S205">
            <v>1</v>
          </cell>
          <cell r="T205">
            <v>1</v>
          </cell>
          <cell r="U205">
            <v>1</v>
          </cell>
          <cell r="V205">
            <v>1</v>
          </cell>
          <cell r="W205">
            <v>1</v>
          </cell>
          <cell r="X205">
            <v>1</v>
          </cell>
          <cell r="Y205">
            <v>1</v>
          </cell>
          <cell r="Z205">
            <v>1</v>
          </cell>
          <cell r="AA205">
            <v>1</v>
          </cell>
          <cell r="AB205">
            <v>1</v>
          </cell>
          <cell r="AC205">
            <v>1</v>
          </cell>
          <cell r="AD205">
            <v>1</v>
          </cell>
          <cell r="AE205">
            <v>1</v>
          </cell>
          <cell r="AF205">
            <v>1</v>
          </cell>
          <cell r="AG205">
            <v>1</v>
          </cell>
          <cell r="AH205">
            <v>1</v>
          </cell>
          <cell r="AI205">
            <v>1</v>
          </cell>
          <cell r="AJ205">
            <v>1</v>
          </cell>
          <cell r="AK205">
            <v>1</v>
          </cell>
        </row>
        <row r="206">
          <cell r="G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</row>
        <row r="208">
          <cell r="G208">
            <v>0</v>
          </cell>
        </row>
        <row r="209">
          <cell r="G209">
            <v>16280.324324324325</v>
          </cell>
        </row>
        <row r="211">
          <cell r="G211">
            <v>0</v>
          </cell>
        </row>
        <row r="212">
          <cell r="G212">
            <v>42</v>
          </cell>
        </row>
        <row r="215">
          <cell r="G215">
            <v>0.6</v>
          </cell>
        </row>
        <row r="216">
          <cell r="H216">
            <v>1</v>
          </cell>
          <cell r="I216">
            <v>1</v>
          </cell>
          <cell r="J216">
            <v>1</v>
          </cell>
          <cell r="K216">
            <v>1</v>
          </cell>
          <cell r="L216">
            <v>1.04</v>
          </cell>
          <cell r="M216">
            <v>1.03</v>
          </cell>
          <cell r="N216">
            <v>1.03</v>
          </cell>
          <cell r="O216">
            <v>1.03</v>
          </cell>
          <cell r="P216">
            <v>1.03</v>
          </cell>
          <cell r="Q216">
            <v>1.03</v>
          </cell>
          <cell r="R216">
            <v>1.03</v>
          </cell>
          <cell r="S216">
            <v>1.03</v>
          </cell>
          <cell r="T216">
            <v>1.03</v>
          </cell>
          <cell r="U216">
            <v>1.03</v>
          </cell>
          <cell r="V216">
            <v>1.03</v>
          </cell>
          <cell r="W216">
            <v>1.03</v>
          </cell>
          <cell r="X216">
            <v>1.03</v>
          </cell>
          <cell r="Y216">
            <v>1.03</v>
          </cell>
          <cell r="Z216">
            <v>1.03</v>
          </cell>
          <cell r="AA216">
            <v>1.03</v>
          </cell>
          <cell r="AB216">
            <v>1.03</v>
          </cell>
          <cell r="AC216">
            <v>1.03</v>
          </cell>
          <cell r="AD216">
            <v>1.03</v>
          </cell>
          <cell r="AE216">
            <v>1.03</v>
          </cell>
          <cell r="AF216">
            <v>1.03</v>
          </cell>
          <cell r="AG216">
            <v>1.03</v>
          </cell>
          <cell r="AH216">
            <v>1.03</v>
          </cell>
          <cell r="AI216">
            <v>1.03</v>
          </cell>
          <cell r="AJ216">
            <v>1.03</v>
          </cell>
          <cell r="AK216">
            <v>1.03</v>
          </cell>
        </row>
        <row r="217">
          <cell r="G217">
            <v>0</v>
          </cell>
        </row>
        <row r="218">
          <cell r="H218">
            <v>1</v>
          </cell>
          <cell r="I218">
            <v>1</v>
          </cell>
          <cell r="J218">
            <v>1</v>
          </cell>
          <cell r="K218">
            <v>1</v>
          </cell>
          <cell r="L218">
            <v>1</v>
          </cell>
          <cell r="M218">
            <v>1</v>
          </cell>
          <cell r="N218">
            <v>1</v>
          </cell>
          <cell r="O218">
            <v>1</v>
          </cell>
          <cell r="P218">
            <v>1</v>
          </cell>
          <cell r="Q218">
            <v>1</v>
          </cell>
          <cell r="R218">
            <v>1</v>
          </cell>
          <cell r="S218">
            <v>1</v>
          </cell>
          <cell r="T218">
            <v>1</v>
          </cell>
          <cell r="U218">
            <v>1</v>
          </cell>
          <cell r="V218">
            <v>1</v>
          </cell>
          <cell r="W218">
            <v>1</v>
          </cell>
          <cell r="X218">
            <v>1</v>
          </cell>
          <cell r="Y218">
            <v>1</v>
          </cell>
          <cell r="Z218">
            <v>1</v>
          </cell>
          <cell r="AA218">
            <v>1</v>
          </cell>
          <cell r="AB218">
            <v>1</v>
          </cell>
          <cell r="AC218">
            <v>1</v>
          </cell>
          <cell r="AD218">
            <v>1</v>
          </cell>
          <cell r="AE218">
            <v>1</v>
          </cell>
          <cell r="AF218">
            <v>1</v>
          </cell>
          <cell r="AG218">
            <v>1</v>
          </cell>
          <cell r="AH218">
            <v>1</v>
          </cell>
          <cell r="AI218">
            <v>1</v>
          </cell>
          <cell r="AJ218">
            <v>1</v>
          </cell>
          <cell r="AK218">
            <v>1</v>
          </cell>
        </row>
        <row r="219">
          <cell r="G219">
            <v>0</v>
          </cell>
        </row>
        <row r="220">
          <cell r="H220">
            <v>1</v>
          </cell>
          <cell r="I220">
            <v>1</v>
          </cell>
          <cell r="J220">
            <v>1</v>
          </cell>
          <cell r="K220">
            <v>1</v>
          </cell>
          <cell r="L220">
            <v>1</v>
          </cell>
          <cell r="M220">
            <v>1</v>
          </cell>
          <cell r="N220">
            <v>1</v>
          </cell>
          <cell r="O220">
            <v>1</v>
          </cell>
          <cell r="P220">
            <v>1</v>
          </cell>
          <cell r="Q220">
            <v>1</v>
          </cell>
          <cell r="R220">
            <v>1</v>
          </cell>
          <cell r="S220">
            <v>1</v>
          </cell>
          <cell r="T220">
            <v>1</v>
          </cell>
          <cell r="U220">
            <v>1</v>
          </cell>
          <cell r="V220">
            <v>1</v>
          </cell>
          <cell r="W220">
            <v>1</v>
          </cell>
          <cell r="X220">
            <v>1</v>
          </cell>
          <cell r="Y220">
            <v>1</v>
          </cell>
          <cell r="Z220">
            <v>1</v>
          </cell>
          <cell r="AA220">
            <v>1</v>
          </cell>
          <cell r="AB220">
            <v>1</v>
          </cell>
          <cell r="AC220">
            <v>1</v>
          </cell>
          <cell r="AD220">
            <v>1</v>
          </cell>
          <cell r="AE220">
            <v>1</v>
          </cell>
          <cell r="AF220">
            <v>1</v>
          </cell>
          <cell r="AG220">
            <v>1</v>
          </cell>
          <cell r="AH220">
            <v>1</v>
          </cell>
          <cell r="AI220">
            <v>1</v>
          </cell>
          <cell r="AJ220">
            <v>1</v>
          </cell>
          <cell r="AK220">
            <v>1</v>
          </cell>
        </row>
        <row r="221">
          <cell r="G221">
            <v>0</v>
          </cell>
        </row>
        <row r="222">
          <cell r="H222">
            <v>1</v>
          </cell>
          <cell r="I222">
            <v>1</v>
          </cell>
          <cell r="J222">
            <v>1</v>
          </cell>
          <cell r="K222">
            <v>1</v>
          </cell>
          <cell r="L222">
            <v>1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S222">
            <v>1</v>
          </cell>
          <cell r="T222">
            <v>1</v>
          </cell>
          <cell r="U222">
            <v>1</v>
          </cell>
          <cell r="V222">
            <v>1</v>
          </cell>
          <cell r="W222">
            <v>1</v>
          </cell>
          <cell r="X222">
            <v>1</v>
          </cell>
          <cell r="Y222">
            <v>1</v>
          </cell>
          <cell r="Z222">
            <v>1</v>
          </cell>
          <cell r="AA222">
            <v>1</v>
          </cell>
          <cell r="AB222">
            <v>1</v>
          </cell>
          <cell r="AC222">
            <v>1</v>
          </cell>
          <cell r="AD222">
            <v>1</v>
          </cell>
          <cell r="AE222">
            <v>1</v>
          </cell>
          <cell r="AF222">
            <v>1</v>
          </cell>
          <cell r="AG222">
            <v>1</v>
          </cell>
          <cell r="AH222">
            <v>1</v>
          </cell>
          <cell r="AI222">
            <v>1</v>
          </cell>
          <cell r="AJ222">
            <v>1</v>
          </cell>
          <cell r="AK222">
            <v>1</v>
          </cell>
        </row>
        <row r="224">
          <cell r="G224">
            <v>1</v>
          </cell>
        </row>
        <row r="225">
          <cell r="H225">
            <v>1</v>
          </cell>
          <cell r="I225">
            <v>1</v>
          </cell>
          <cell r="J225">
            <v>1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1</v>
          </cell>
          <cell r="P225">
            <v>1</v>
          </cell>
          <cell r="Q225">
            <v>1</v>
          </cell>
          <cell r="R225">
            <v>1</v>
          </cell>
          <cell r="S225">
            <v>1</v>
          </cell>
          <cell r="T225">
            <v>1</v>
          </cell>
          <cell r="U225">
            <v>1</v>
          </cell>
          <cell r="V225">
            <v>1</v>
          </cell>
          <cell r="W225">
            <v>1</v>
          </cell>
          <cell r="X225">
            <v>1</v>
          </cell>
          <cell r="Y225">
            <v>1</v>
          </cell>
          <cell r="Z225">
            <v>1</v>
          </cell>
          <cell r="AA225">
            <v>1</v>
          </cell>
          <cell r="AB225">
            <v>1</v>
          </cell>
          <cell r="AC225">
            <v>1</v>
          </cell>
          <cell r="AD225">
            <v>1</v>
          </cell>
          <cell r="AE225">
            <v>1</v>
          </cell>
          <cell r="AF225">
            <v>1</v>
          </cell>
          <cell r="AG225">
            <v>1</v>
          </cell>
          <cell r="AH225">
            <v>1</v>
          </cell>
          <cell r="AI225">
            <v>1</v>
          </cell>
          <cell r="AJ225">
            <v>1</v>
          </cell>
          <cell r="AK225">
            <v>1</v>
          </cell>
        </row>
        <row r="229">
          <cell r="G229">
            <v>4018841.1985051706</v>
          </cell>
        </row>
        <row r="230">
          <cell r="H230">
            <v>1.2</v>
          </cell>
          <cell r="I230">
            <v>1.2</v>
          </cell>
          <cell r="J230">
            <v>1.2</v>
          </cell>
          <cell r="K230">
            <v>1.2</v>
          </cell>
          <cell r="L230">
            <v>1.2</v>
          </cell>
          <cell r="M230">
            <v>1.2</v>
          </cell>
          <cell r="N230">
            <v>1.2</v>
          </cell>
          <cell r="O230">
            <v>1.2</v>
          </cell>
          <cell r="P230">
            <v>1.2</v>
          </cell>
          <cell r="Q230">
            <v>1.2</v>
          </cell>
          <cell r="R230">
            <v>1.2</v>
          </cell>
          <cell r="S230">
            <v>1.2</v>
          </cell>
          <cell r="T230">
            <v>1.2</v>
          </cell>
          <cell r="U230">
            <v>1.2</v>
          </cell>
          <cell r="V230">
            <v>1.2</v>
          </cell>
          <cell r="W230">
            <v>1.2</v>
          </cell>
          <cell r="X230">
            <v>1.2</v>
          </cell>
          <cell r="Y230">
            <v>1.2</v>
          </cell>
          <cell r="Z230">
            <v>1.2</v>
          </cell>
          <cell r="AA230">
            <v>1.2</v>
          </cell>
          <cell r="AB230">
            <v>1.2</v>
          </cell>
          <cell r="AC230">
            <v>1.2</v>
          </cell>
          <cell r="AD230">
            <v>1.2</v>
          </cell>
          <cell r="AE230">
            <v>1.2</v>
          </cell>
          <cell r="AF230">
            <v>1.2</v>
          </cell>
          <cell r="AG230">
            <v>1.2</v>
          </cell>
          <cell r="AH230">
            <v>1.2</v>
          </cell>
          <cell r="AI230">
            <v>1.2</v>
          </cell>
          <cell r="AJ230">
            <v>1.2</v>
          </cell>
          <cell r="AK230">
            <v>1.2</v>
          </cell>
        </row>
        <row r="231">
          <cell r="G231">
            <v>1851062.2009569379</v>
          </cell>
        </row>
        <row r="232">
          <cell r="H232">
            <v>1</v>
          </cell>
          <cell r="I232">
            <v>1</v>
          </cell>
          <cell r="J232">
            <v>1</v>
          </cell>
          <cell r="K232">
            <v>1</v>
          </cell>
          <cell r="L232">
            <v>1.1499999999999999</v>
          </cell>
          <cell r="M232">
            <v>1.35</v>
          </cell>
          <cell r="N232">
            <v>1.35</v>
          </cell>
          <cell r="O232">
            <v>1.35</v>
          </cell>
          <cell r="P232">
            <v>1.35</v>
          </cell>
          <cell r="Q232">
            <v>1.35</v>
          </cell>
          <cell r="R232">
            <v>1.35</v>
          </cell>
          <cell r="S232">
            <v>1.35</v>
          </cell>
          <cell r="T232">
            <v>1.35</v>
          </cell>
          <cell r="U232">
            <v>1.35</v>
          </cell>
          <cell r="V232">
            <v>1.35</v>
          </cell>
          <cell r="W232">
            <v>1.35</v>
          </cell>
          <cell r="X232">
            <v>1.35</v>
          </cell>
          <cell r="Y232">
            <v>1.35</v>
          </cell>
          <cell r="Z232">
            <v>1.35</v>
          </cell>
          <cell r="AA232">
            <v>1.35</v>
          </cell>
          <cell r="AB232">
            <v>1.35</v>
          </cell>
          <cell r="AC232">
            <v>1.35</v>
          </cell>
          <cell r="AD232">
            <v>1.35</v>
          </cell>
          <cell r="AE232">
            <v>1.35</v>
          </cell>
          <cell r="AF232">
            <v>1.35</v>
          </cell>
          <cell r="AG232">
            <v>1.35</v>
          </cell>
          <cell r="AH232">
            <v>1.35</v>
          </cell>
          <cell r="AI232">
            <v>1.35</v>
          </cell>
          <cell r="AJ232">
            <v>1.35</v>
          </cell>
          <cell r="AK232">
            <v>1.35</v>
          </cell>
        </row>
        <row r="238">
          <cell r="G238">
            <v>0.04</v>
          </cell>
        </row>
        <row r="239">
          <cell r="H239">
            <v>1</v>
          </cell>
          <cell r="I239">
            <v>1</v>
          </cell>
          <cell r="J239">
            <v>1</v>
          </cell>
          <cell r="K239">
            <v>1</v>
          </cell>
          <cell r="L239">
            <v>1</v>
          </cell>
          <cell r="M239">
            <v>1</v>
          </cell>
          <cell r="N239">
            <v>1</v>
          </cell>
          <cell r="O239">
            <v>1</v>
          </cell>
          <cell r="P239">
            <v>1</v>
          </cell>
          <cell r="Q239">
            <v>1</v>
          </cell>
          <cell r="R239">
            <v>1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W239">
            <v>1</v>
          </cell>
          <cell r="X239">
            <v>1</v>
          </cell>
          <cell r="Y239">
            <v>1</v>
          </cell>
          <cell r="Z239">
            <v>1</v>
          </cell>
          <cell r="AA239">
            <v>1</v>
          </cell>
          <cell r="AB239">
            <v>1</v>
          </cell>
          <cell r="AC239">
            <v>1</v>
          </cell>
          <cell r="AD239">
            <v>1</v>
          </cell>
          <cell r="AE239">
            <v>1</v>
          </cell>
          <cell r="AF239">
            <v>1</v>
          </cell>
          <cell r="AG239">
            <v>1</v>
          </cell>
          <cell r="AH239">
            <v>1</v>
          </cell>
          <cell r="AI239">
            <v>1</v>
          </cell>
          <cell r="AJ239">
            <v>1</v>
          </cell>
          <cell r="AK239">
            <v>1</v>
          </cell>
        </row>
        <row r="240">
          <cell r="E240">
            <v>1.21</v>
          </cell>
          <cell r="G240">
            <v>0.65</v>
          </cell>
        </row>
        <row r="241">
          <cell r="H241">
            <v>1</v>
          </cell>
          <cell r="I241">
            <v>1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</v>
          </cell>
          <cell r="O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  <cell r="T241">
            <v>1</v>
          </cell>
          <cell r="U241">
            <v>1</v>
          </cell>
          <cell r="V241">
            <v>1</v>
          </cell>
          <cell r="W241">
            <v>1</v>
          </cell>
          <cell r="X241">
            <v>1</v>
          </cell>
          <cell r="Y241">
            <v>1</v>
          </cell>
          <cell r="Z241">
            <v>1</v>
          </cell>
          <cell r="AA241">
            <v>1</v>
          </cell>
          <cell r="AB241">
            <v>1</v>
          </cell>
          <cell r="AC241">
            <v>1</v>
          </cell>
          <cell r="AD241">
            <v>1</v>
          </cell>
          <cell r="AE241">
            <v>1</v>
          </cell>
          <cell r="AF241">
            <v>1</v>
          </cell>
          <cell r="AG241">
            <v>1</v>
          </cell>
          <cell r="AH241">
            <v>1</v>
          </cell>
          <cell r="AI241">
            <v>1</v>
          </cell>
          <cell r="AJ241">
            <v>1</v>
          </cell>
          <cell r="AK241">
            <v>1</v>
          </cell>
        </row>
        <row r="243">
          <cell r="G243">
            <v>1</v>
          </cell>
        </row>
        <row r="244">
          <cell r="H244">
            <v>1</v>
          </cell>
          <cell r="I244">
            <v>1</v>
          </cell>
          <cell r="J244">
            <v>1</v>
          </cell>
          <cell r="K244">
            <v>1</v>
          </cell>
          <cell r="L244">
            <v>1</v>
          </cell>
          <cell r="M244">
            <v>1</v>
          </cell>
          <cell r="N244">
            <v>1</v>
          </cell>
          <cell r="O244">
            <v>1</v>
          </cell>
          <cell r="P244">
            <v>1</v>
          </cell>
          <cell r="Q244">
            <v>1</v>
          </cell>
          <cell r="R244">
            <v>1</v>
          </cell>
          <cell r="S244">
            <v>1</v>
          </cell>
          <cell r="T244">
            <v>1</v>
          </cell>
          <cell r="U244">
            <v>1</v>
          </cell>
          <cell r="V244">
            <v>1</v>
          </cell>
          <cell r="W244">
            <v>1</v>
          </cell>
          <cell r="X244">
            <v>1</v>
          </cell>
          <cell r="Y244">
            <v>1</v>
          </cell>
          <cell r="Z244">
            <v>1</v>
          </cell>
          <cell r="AA244">
            <v>1</v>
          </cell>
          <cell r="AB244">
            <v>1</v>
          </cell>
          <cell r="AC244">
            <v>1</v>
          </cell>
          <cell r="AD244">
            <v>1</v>
          </cell>
          <cell r="AE244">
            <v>1</v>
          </cell>
          <cell r="AF244">
            <v>1</v>
          </cell>
          <cell r="AG244">
            <v>1</v>
          </cell>
          <cell r="AH244">
            <v>1</v>
          </cell>
          <cell r="AI244">
            <v>1</v>
          </cell>
          <cell r="AJ244">
            <v>1</v>
          </cell>
          <cell r="AK244">
            <v>1</v>
          </cell>
        </row>
        <row r="245">
          <cell r="H245">
            <v>931156.93779904314</v>
          </cell>
          <cell r="I245">
            <v>795759.63269798446</v>
          </cell>
          <cell r="J245">
            <v>824779.65769080922</v>
          </cell>
          <cell r="K245">
            <v>863141.50223456766</v>
          </cell>
          <cell r="L245">
            <v>904163.74627869378</v>
          </cell>
          <cell r="M245">
            <v>904163.74627869378</v>
          </cell>
          <cell r="N245">
            <v>904163.74627869378</v>
          </cell>
          <cell r="O245">
            <v>904163.74627869378</v>
          </cell>
          <cell r="P245">
            <v>904163.74627869378</v>
          </cell>
          <cell r="Q245">
            <v>904163.74627869378</v>
          </cell>
          <cell r="R245">
            <v>904163.74627869378</v>
          </cell>
          <cell r="S245">
            <v>904163.74627869378</v>
          </cell>
          <cell r="T245">
            <v>904163.74627869378</v>
          </cell>
          <cell r="U245">
            <v>904163.74627869378</v>
          </cell>
          <cell r="V245">
            <v>904163.74627869378</v>
          </cell>
          <cell r="W245">
            <v>904163.74627869378</v>
          </cell>
          <cell r="X245">
            <v>904163.74627869378</v>
          </cell>
          <cell r="Y245">
            <v>904163.74627869378</v>
          </cell>
          <cell r="Z245">
            <v>904163.74627869378</v>
          </cell>
          <cell r="AA245">
            <v>904163.74627869378</v>
          </cell>
          <cell r="AB245">
            <v>904163.74627869378</v>
          </cell>
          <cell r="AC245">
            <v>904163.74627869378</v>
          </cell>
          <cell r="AD245">
            <v>904163.74627869378</v>
          </cell>
          <cell r="AE245">
            <v>904163.74627869378</v>
          </cell>
          <cell r="AF245">
            <v>904163.74627869378</v>
          </cell>
          <cell r="AG245">
            <v>904163.74627869378</v>
          </cell>
          <cell r="AH245">
            <v>904163.74627869378</v>
          </cell>
          <cell r="AI245">
            <v>904163.74627869378</v>
          </cell>
          <cell r="AJ245">
            <v>904163.74627869378</v>
          </cell>
          <cell r="AK245">
            <v>904163.74627869378</v>
          </cell>
        </row>
        <row r="249">
          <cell r="G249">
            <v>0</v>
          </cell>
        </row>
        <row r="250">
          <cell r="H250">
            <v>0.9</v>
          </cell>
          <cell r="I250">
            <v>0.9</v>
          </cell>
          <cell r="J250">
            <v>0.9</v>
          </cell>
          <cell r="K250">
            <v>0.9</v>
          </cell>
          <cell r="L250">
            <v>0.9</v>
          </cell>
          <cell r="M250">
            <v>0.9</v>
          </cell>
          <cell r="N250">
            <v>0.9</v>
          </cell>
          <cell r="O250">
            <v>0.9</v>
          </cell>
          <cell r="P250">
            <v>0.9</v>
          </cell>
          <cell r="Q250">
            <v>0.9</v>
          </cell>
          <cell r="R250">
            <v>0.9</v>
          </cell>
          <cell r="S250">
            <v>0.9</v>
          </cell>
          <cell r="T250">
            <v>0.9</v>
          </cell>
          <cell r="U250">
            <v>0.9</v>
          </cell>
          <cell r="V250">
            <v>0.9</v>
          </cell>
          <cell r="W250">
            <v>0.9</v>
          </cell>
          <cell r="X250">
            <v>0.9</v>
          </cell>
          <cell r="Y250">
            <v>0.9</v>
          </cell>
          <cell r="Z250">
            <v>0.9</v>
          </cell>
          <cell r="AA250">
            <v>0.9</v>
          </cell>
          <cell r="AB250">
            <v>0.9</v>
          </cell>
          <cell r="AC250">
            <v>0.9</v>
          </cell>
          <cell r="AD250">
            <v>0.9</v>
          </cell>
          <cell r="AE250">
            <v>0.9</v>
          </cell>
          <cell r="AF250">
            <v>0.9</v>
          </cell>
          <cell r="AG250">
            <v>0.9</v>
          </cell>
          <cell r="AH250">
            <v>0.9</v>
          </cell>
          <cell r="AI250">
            <v>0.9</v>
          </cell>
          <cell r="AJ250">
            <v>0.9</v>
          </cell>
          <cell r="AK250">
            <v>0.9</v>
          </cell>
        </row>
        <row r="251">
          <cell r="H251">
            <v>0.7</v>
          </cell>
          <cell r="I251">
            <v>0.7</v>
          </cell>
          <cell r="J251">
            <v>0.7</v>
          </cell>
          <cell r="K251">
            <v>0.7</v>
          </cell>
          <cell r="L251">
            <v>0.7</v>
          </cell>
          <cell r="M251">
            <v>0.7</v>
          </cell>
          <cell r="N251">
            <v>0.7</v>
          </cell>
          <cell r="O251">
            <v>0.7</v>
          </cell>
          <cell r="P251">
            <v>0.7</v>
          </cell>
          <cell r="Q251">
            <v>0.7</v>
          </cell>
          <cell r="R251">
            <v>0.7</v>
          </cell>
          <cell r="S251">
            <v>0.7</v>
          </cell>
          <cell r="T251">
            <v>0.7</v>
          </cell>
          <cell r="U251">
            <v>0.7</v>
          </cell>
          <cell r="V251">
            <v>0.7</v>
          </cell>
          <cell r="W251">
            <v>0.7</v>
          </cell>
          <cell r="X251">
            <v>0.7</v>
          </cell>
          <cell r="Y251">
            <v>0.7</v>
          </cell>
          <cell r="Z251">
            <v>0.7</v>
          </cell>
          <cell r="AA251">
            <v>0.7</v>
          </cell>
          <cell r="AB251">
            <v>0.7</v>
          </cell>
          <cell r="AC251">
            <v>0.7</v>
          </cell>
          <cell r="AD251">
            <v>0.7</v>
          </cell>
          <cell r="AE251">
            <v>0.7</v>
          </cell>
          <cell r="AF251">
            <v>0.7</v>
          </cell>
          <cell r="AG251">
            <v>0.7</v>
          </cell>
          <cell r="AH251">
            <v>0.7</v>
          </cell>
          <cell r="AI251">
            <v>0.7</v>
          </cell>
          <cell r="AJ251">
            <v>0.7</v>
          </cell>
          <cell r="AK251">
            <v>0.7</v>
          </cell>
        </row>
        <row r="253">
          <cell r="G253">
            <v>0</v>
          </cell>
        </row>
        <row r="254">
          <cell r="H254">
            <v>0.9</v>
          </cell>
          <cell r="I254">
            <v>0.9</v>
          </cell>
          <cell r="J254">
            <v>0.9</v>
          </cell>
          <cell r="K254">
            <v>0.9</v>
          </cell>
          <cell r="L254">
            <v>0.9</v>
          </cell>
          <cell r="M254">
            <v>0.9</v>
          </cell>
          <cell r="N254">
            <v>0.9</v>
          </cell>
          <cell r="O254">
            <v>0.9</v>
          </cell>
          <cell r="P254">
            <v>0.9</v>
          </cell>
          <cell r="Q254">
            <v>0.9</v>
          </cell>
          <cell r="R254">
            <v>0.9</v>
          </cell>
          <cell r="S254">
            <v>0.9</v>
          </cell>
          <cell r="T254">
            <v>0.9</v>
          </cell>
          <cell r="U254">
            <v>0.9</v>
          </cell>
          <cell r="V254">
            <v>0.9</v>
          </cell>
          <cell r="W254">
            <v>0.9</v>
          </cell>
          <cell r="X254">
            <v>0.9</v>
          </cell>
          <cell r="Y254">
            <v>0.9</v>
          </cell>
          <cell r="Z254">
            <v>0.9</v>
          </cell>
          <cell r="AA254">
            <v>0.9</v>
          </cell>
          <cell r="AB254">
            <v>0.9</v>
          </cell>
          <cell r="AC254">
            <v>0.9</v>
          </cell>
          <cell r="AD254">
            <v>0.9</v>
          </cell>
          <cell r="AE254">
            <v>0.9</v>
          </cell>
          <cell r="AF254">
            <v>0.9</v>
          </cell>
          <cell r="AG254">
            <v>0.9</v>
          </cell>
          <cell r="AH254">
            <v>0.9</v>
          </cell>
          <cell r="AI254">
            <v>0.9</v>
          </cell>
          <cell r="AJ254">
            <v>0.9</v>
          </cell>
          <cell r="AK254">
            <v>0.9</v>
          </cell>
        </row>
        <row r="255"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</row>
        <row r="257">
          <cell r="G257">
            <v>8032045</v>
          </cell>
        </row>
        <row r="259">
          <cell r="G259">
            <v>0.1</v>
          </cell>
        </row>
        <row r="261">
          <cell r="G261">
            <v>1</v>
          </cell>
        </row>
        <row r="262">
          <cell r="G262">
            <v>2005</v>
          </cell>
        </row>
        <row r="263">
          <cell r="G263">
            <v>200000000</v>
          </cell>
        </row>
        <row r="266">
          <cell r="H266">
            <v>79967125.877964869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</row>
        <row r="267">
          <cell r="G267">
            <v>0</v>
          </cell>
        </row>
        <row r="268">
          <cell r="G268">
            <v>40</v>
          </cell>
        </row>
        <row r="271">
          <cell r="H271">
            <v>18723725.705947086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</row>
        <row r="272">
          <cell r="G272">
            <v>0</v>
          </cell>
        </row>
        <row r="273">
          <cell r="G273">
            <v>15</v>
          </cell>
        </row>
        <row r="275">
          <cell r="G275">
            <v>30</v>
          </cell>
        </row>
        <row r="277">
          <cell r="H277">
            <v>5054572.2006789269</v>
          </cell>
          <cell r="I277">
            <v>5054572.2006789269</v>
          </cell>
          <cell r="J277">
            <v>5054572.2006789269</v>
          </cell>
          <cell r="K277">
            <v>5054572.2006789269</v>
          </cell>
          <cell r="L277">
            <v>5054572.2006789269</v>
          </cell>
          <cell r="M277">
            <v>5054572.2006789269</v>
          </cell>
          <cell r="N277">
            <v>5054572.2006789269</v>
          </cell>
          <cell r="O277">
            <v>5054572.2006789269</v>
          </cell>
          <cell r="P277">
            <v>5054572.2006789269</v>
          </cell>
          <cell r="Q277">
            <v>5054572.2006789269</v>
          </cell>
          <cell r="R277">
            <v>5054572.2006789269</v>
          </cell>
          <cell r="S277">
            <v>5054572.2006789269</v>
          </cell>
          <cell r="T277">
            <v>5054572.2006789269</v>
          </cell>
          <cell r="U277">
            <v>5054572.2006789269</v>
          </cell>
          <cell r="V277">
            <v>5054572.2006789269</v>
          </cell>
          <cell r="W277">
            <v>5054572.2006789269</v>
          </cell>
          <cell r="X277">
            <v>5054572.2006789269</v>
          </cell>
          <cell r="Y277">
            <v>5054572.2006789269</v>
          </cell>
          <cell r="Z277">
            <v>5054572.2006789269</v>
          </cell>
          <cell r="AA277">
            <v>5054572.2006789269</v>
          </cell>
          <cell r="AB277">
            <v>5054572.2006789269</v>
          </cell>
          <cell r="AC277">
            <v>5054572.2006789269</v>
          </cell>
          <cell r="AD277">
            <v>5054572.2006789269</v>
          </cell>
          <cell r="AE277">
            <v>5054572.2006789269</v>
          </cell>
          <cell r="AF277">
            <v>5054572.2006789269</v>
          </cell>
          <cell r="AG277">
            <v>5054572.2006789269</v>
          </cell>
          <cell r="AH277">
            <v>5054572.2006789269</v>
          </cell>
          <cell r="AI277">
            <v>5054572.2006789269</v>
          </cell>
          <cell r="AJ277">
            <v>5054572.2006789269</v>
          </cell>
          <cell r="AK277">
            <v>5054572.2006789269</v>
          </cell>
        </row>
        <row r="278">
          <cell r="G278">
            <v>0</v>
          </cell>
        </row>
        <row r="279">
          <cell r="G279">
            <v>20</v>
          </cell>
        </row>
        <row r="282">
          <cell r="G282">
            <v>1</v>
          </cell>
        </row>
        <row r="285">
          <cell r="G285">
            <v>54214370.199999996</v>
          </cell>
        </row>
        <row r="286">
          <cell r="G286">
            <v>54214370.199999996</v>
          </cell>
        </row>
        <row r="287">
          <cell r="G287">
            <v>30</v>
          </cell>
        </row>
        <row r="290">
          <cell r="G290">
            <v>2</v>
          </cell>
        </row>
        <row r="291">
          <cell r="G291">
            <v>0</v>
          </cell>
        </row>
        <row r="292">
          <cell r="G292">
            <v>0</v>
          </cell>
        </row>
        <row r="293">
          <cell r="G293">
            <v>0</v>
          </cell>
        </row>
        <row r="296">
          <cell r="H296">
            <v>1080482.73</v>
          </cell>
          <cell r="I296">
            <v>1002825.1790321394</v>
          </cell>
          <cell r="J296">
            <v>921595.38071975729</v>
          </cell>
          <cell r="K296">
            <v>836629.01168500551</v>
          </cell>
          <cell r="L296">
            <v>747754.18967465521</v>
          </cell>
          <cell r="M296">
            <v>654791.12585182872</v>
          </cell>
          <cell r="N296">
            <v>557551.76109315234</v>
          </cell>
          <cell r="O296">
            <v>455839.38555557671</v>
          </cell>
          <cell r="P296">
            <v>349448.24074327265</v>
          </cell>
          <cell r="Q296">
            <v>238163.10326960258</v>
          </cell>
          <cell r="R296">
            <v>121758.84947214372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</row>
        <row r="297">
          <cell r="H297">
            <v>1688207.6297360999</v>
          </cell>
          <cell r="I297">
            <v>1765865.1807039604</v>
          </cell>
          <cell r="J297">
            <v>1847094.9790163427</v>
          </cell>
          <cell r="K297">
            <v>1932061.3480510945</v>
          </cell>
          <cell r="L297">
            <v>2020936.1700614446</v>
          </cell>
          <cell r="M297">
            <v>2113899.2338842712</v>
          </cell>
          <cell r="N297">
            <v>2211138.5986429476</v>
          </cell>
          <cell r="O297">
            <v>2312850.9741805233</v>
          </cell>
          <cell r="P297">
            <v>2419242.1189928274</v>
          </cell>
          <cell r="Q297">
            <v>2530527.2564664972</v>
          </cell>
          <cell r="R297">
            <v>2646931.5102639562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</row>
        <row r="304">
          <cell r="G304">
            <v>2006</v>
          </cell>
        </row>
        <row r="305">
          <cell r="G305">
            <v>0</v>
          </cell>
        </row>
        <row r="306">
          <cell r="G306">
            <v>11</v>
          </cell>
        </row>
        <row r="308">
          <cell r="G308" t="str">
            <v>NEFCO investeerimislaen</v>
          </cell>
        </row>
        <row r="309">
          <cell r="G309">
            <v>2006</v>
          </cell>
        </row>
        <row r="310">
          <cell r="G310">
            <v>2006</v>
          </cell>
        </row>
        <row r="311">
          <cell r="G311">
            <v>0</v>
          </cell>
        </row>
        <row r="312">
          <cell r="G312">
            <v>11</v>
          </cell>
        </row>
        <row r="316">
          <cell r="G316">
            <v>1.0000000000000001E-5</v>
          </cell>
        </row>
        <row r="317">
          <cell r="G317">
            <v>0</v>
          </cell>
        </row>
        <row r="318">
          <cell r="G318">
            <v>0.70760000000000001</v>
          </cell>
        </row>
        <row r="319">
          <cell r="G319" t="str">
            <v>ISPA</v>
          </cell>
        </row>
        <row r="320">
          <cell r="G320">
            <v>0</v>
          </cell>
        </row>
        <row r="322">
          <cell r="G322">
            <v>0</v>
          </cell>
        </row>
        <row r="326">
          <cell r="G326" t="str">
            <v>-</v>
          </cell>
        </row>
        <row r="327">
          <cell r="G327">
            <v>2010</v>
          </cell>
        </row>
        <row r="328">
          <cell r="G328">
            <v>2010</v>
          </cell>
        </row>
        <row r="329">
          <cell r="G329">
            <v>5</v>
          </cell>
        </row>
        <row r="330">
          <cell r="G330">
            <v>20</v>
          </cell>
        </row>
        <row r="332">
          <cell r="G332" t="str">
            <v>-</v>
          </cell>
        </row>
        <row r="333">
          <cell r="G333">
            <v>2010</v>
          </cell>
        </row>
        <row r="334">
          <cell r="G334">
            <v>2010</v>
          </cell>
        </row>
        <row r="335">
          <cell r="G335">
            <v>5</v>
          </cell>
        </row>
        <row r="336">
          <cell r="G336">
            <v>20</v>
          </cell>
        </row>
        <row r="340">
          <cell r="G340">
            <v>0</v>
          </cell>
        </row>
        <row r="341">
          <cell r="G341">
            <v>0</v>
          </cell>
        </row>
        <row r="342">
          <cell r="G342">
            <v>0</v>
          </cell>
        </row>
        <row r="344">
          <cell r="G344">
            <v>0</v>
          </cell>
        </row>
        <row r="346">
          <cell r="G346">
            <v>0</v>
          </cell>
        </row>
        <row r="349">
          <cell r="G349">
            <v>1</v>
          </cell>
        </row>
        <row r="350">
          <cell r="G350">
            <v>0</v>
          </cell>
        </row>
        <row r="353">
          <cell r="G353">
            <v>990000000000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I356">
            <v>0</v>
          </cell>
          <cell r="AJ356">
            <v>0</v>
          </cell>
          <cell r="AK356">
            <v>0</v>
          </cell>
        </row>
        <row r="358">
          <cell r="G358">
            <v>4.5999999999999999E-2</v>
          </cell>
        </row>
        <row r="359">
          <cell r="G359">
            <v>0</v>
          </cell>
        </row>
        <row r="360">
          <cell r="G360">
            <v>4.5999999999999999E-2</v>
          </cell>
        </row>
        <row r="361">
          <cell r="G361">
            <v>0</v>
          </cell>
        </row>
        <row r="362">
          <cell r="G362">
            <v>4.5999999999999999E-2</v>
          </cell>
        </row>
        <row r="363">
          <cell r="G363">
            <v>0</v>
          </cell>
        </row>
        <row r="366">
          <cell r="G366">
            <v>2005</v>
          </cell>
        </row>
        <row r="370">
          <cell r="G370" t="b">
            <v>0</v>
          </cell>
        </row>
        <row r="452">
          <cell r="H452">
            <v>0</v>
          </cell>
        </row>
        <row r="566">
          <cell r="H566">
            <v>57745000</v>
          </cell>
          <cell r="I566">
            <v>63579000</v>
          </cell>
          <cell r="J566">
            <v>68259000</v>
          </cell>
          <cell r="K566">
            <v>73037000</v>
          </cell>
          <cell r="L566">
            <v>78390000</v>
          </cell>
          <cell r="M566">
            <v>84135000</v>
          </cell>
          <cell r="N566">
            <v>90299000</v>
          </cell>
          <cell r="O566">
            <v>96915000</v>
          </cell>
          <cell r="P566">
            <v>104329000</v>
          </cell>
          <cell r="Q566">
            <v>112138000</v>
          </cell>
          <cell r="R566">
            <v>120529000</v>
          </cell>
          <cell r="S566">
            <v>129545000</v>
          </cell>
          <cell r="T566">
            <v>141120000</v>
          </cell>
        </row>
        <row r="568">
          <cell r="H568">
            <v>4089000</v>
          </cell>
          <cell r="I568">
            <v>2460000</v>
          </cell>
          <cell r="J568">
            <v>1246000</v>
          </cell>
          <cell r="K568">
            <v>1695000</v>
          </cell>
          <cell r="L568">
            <v>1943000</v>
          </cell>
          <cell r="M568">
            <v>2096000</v>
          </cell>
          <cell r="N568">
            <v>21095000</v>
          </cell>
          <cell r="O568">
            <v>-8098000</v>
          </cell>
          <cell r="P568">
            <v>6235000</v>
          </cell>
          <cell r="Q568">
            <v>2757000</v>
          </cell>
          <cell r="R568">
            <v>3980000</v>
          </cell>
          <cell r="S568">
            <v>4033000</v>
          </cell>
          <cell r="T568">
            <v>6130000</v>
          </cell>
        </row>
        <row r="574">
          <cell r="G574">
            <v>43279153.152099714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1">
          <cell r="G1" t="str">
            <v>Viljandi Veevärk</v>
          </cell>
        </row>
        <row r="2">
          <cell r="H2">
            <v>2006</v>
          </cell>
          <cell r="I2">
            <v>2007</v>
          </cell>
          <cell r="J2">
            <v>2008</v>
          </cell>
          <cell r="K2">
            <v>2009</v>
          </cell>
          <cell r="L2">
            <v>2010</v>
          </cell>
          <cell r="M2">
            <v>2011</v>
          </cell>
          <cell r="N2">
            <v>2012</v>
          </cell>
          <cell r="O2">
            <v>2013</v>
          </cell>
          <cell r="P2">
            <v>2014</v>
          </cell>
          <cell r="Q2">
            <v>2015</v>
          </cell>
          <cell r="R2">
            <v>2016</v>
          </cell>
          <cell r="S2">
            <v>2017</v>
          </cell>
          <cell r="T2">
            <v>2018</v>
          </cell>
          <cell r="U2">
            <v>2019</v>
          </cell>
          <cell r="V2">
            <v>2020</v>
          </cell>
          <cell r="W2">
            <v>2021</v>
          </cell>
          <cell r="X2">
            <v>2022</v>
          </cell>
          <cell r="Y2">
            <v>2023</v>
          </cell>
          <cell r="Z2">
            <v>2024</v>
          </cell>
          <cell r="AA2">
            <v>2025</v>
          </cell>
          <cell r="AB2">
            <v>2026</v>
          </cell>
          <cell r="AC2">
            <v>2027</v>
          </cell>
          <cell r="AD2">
            <v>2028</v>
          </cell>
          <cell r="AE2">
            <v>2029</v>
          </cell>
          <cell r="AF2">
            <v>2030</v>
          </cell>
          <cell r="AG2">
            <v>2031</v>
          </cell>
          <cell r="AH2">
            <v>2032</v>
          </cell>
          <cell r="AI2">
            <v>2033</v>
          </cell>
          <cell r="AJ2">
            <v>2034</v>
          </cell>
          <cell r="AK2">
            <v>2035</v>
          </cell>
        </row>
        <row r="3">
          <cell r="G3">
            <v>30</v>
          </cell>
        </row>
        <row r="4">
          <cell r="G4">
            <v>2006</v>
          </cell>
        </row>
        <row r="5">
          <cell r="G5">
            <v>2034</v>
          </cell>
        </row>
        <row r="6">
          <cell r="G6">
            <v>2005</v>
          </cell>
        </row>
        <row r="8">
          <cell r="H8">
            <v>4.4999999999999998E-2</v>
          </cell>
          <cell r="I8">
            <v>3.9E-2</v>
          </cell>
          <cell r="J8">
            <v>4.2000000000000003E-2</v>
          </cell>
          <cell r="K8">
            <v>3.2000000000000001E-2</v>
          </cell>
          <cell r="L8">
            <v>3.1E-2</v>
          </cell>
          <cell r="M8">
            <v>2.5000000000000001E-2</v>
          </cell>
          <cell r="N8">
            <v>2.5000000000000001E-2</v>
          </cell>
          <cell r="O8">
            <v>2.5000000000000001E-2</v>
          </cell>
          <cell r="P8">
            <v>2.5000000000000001E-2</v>
          </cell>
          <cell r="Q8">
            <v>2.5000000000000001E-2</v>
          </cell>
          <cell r="R8">
            <v>0.02</v>
          </cell>
          <cell r="S8">
            <v>0.02</v>
          </cell>
          <cell r="T8">
            <v>0.02</v>
          </cell>
          <cell r="U8">
            <v>0.02</v>
          </cell>
          <cell r="V8">
            <v>0.02</v>
          </cell>
          <cell r="W8">
            <v>0.02</v>
          </cell>
          <cell r="X8">
            <v>0.02</v>
          </cell>
          <cell r="Y8">
            <v>0.02</v>
          </cell>
          <cell r="Z8">
            <v>0.02</v>
          </cell>
          <cell r="AA8">
            <v>0.02</v>
          </cell>
          <cell r="AB8">
            <v>0.02</v>
          </cell>
          <cell r="AC8">
            <v>0.02</v>
          </cell>
          <cell r="AD8">
            <v>0.02</v>
          </cell>
          <cell r="AE8">
            <v>0.02</v>
          </cell>
          <cell r="AF8">
            <v>0.02</v>
          </cell>
          <cell r="AG8">
            <v>0.02</v>
          </cell>
          <cell r="AH8">
            <v>0.02</v>
          </cell>
          <cell r="AI8">
            <v>0.02</v>
          </cell>
          <cell r="AJ8">
            <v>0.02</v>
          </cell>
          <cell r="AK8">
            <v>0.02</v>
          </cell>
        </row>
        <row r="9">
          <cell r="H9">
            <v>1.0449999999999999</v>
          </cell>
          <cell r="I9">
            <v>1.0857549999999998</v>
          </cell>
          <cell r="J9">
            <v>1.1313567099999999</v>
          </cell>
          <cell r="K9">
            <v>1.16756012472</v>
          </cell>
          <cell r="L9">
            <v>1.2037544885863198</v>
          </cell>
          <cell r="M9">
            <v>1.2338483508009777</v>
          </cell>
          <cell r="N9">
            <v>1.264694559571002</v>
          </cell>
          <cell r="O9">
            <v>1.2963119235602769</v>
          </cell>
          <cell r="P9">
            <v>1.3287197216492836</v>
          </cell>
          <cell r="Q9">
            <v>1.3619377146905156</v>
          </cell>
          <cell r="R9">
            <v>1.389176468984326</v>
          </cell>
          <cell r="S9">
            <v>1.4169599983640127</v>
          </cell>
          <cell r="T9">
            <v>1.4452991983312928</v>
          </cell>
          <cell r="U9">
            <v>1.4742051822979187</v>
          </cell>
          <cell r="V9">
            <v>1.5036892859438771</v>
          </cell>
          <cell r="W9">
            <v>1.5337630716627546</v>
          </cell>
          <cell r="X9">
            <v>1.5644383330960097</v>
          </cell>
          <cell r="Y9">
            <v>1.5957270997579298</v>
          </cell>
          <cell r="Z9">
            <v>1.6276416417530883</v>
          </cell>
          <cell r="AA9">
            <v>1.6601944745881501</v>
          </cell>
          <cell r="AB9">
            <v>1.6933983640799131</v>
          </cell>
          <cell r="AC9">
            <v>1.7272663313615113</v>
          </cell>
          <cell r="AD9">
            <v>1.7618116579887415</v>
          </cell>
          <cell r="AE9">
            <v>1.7970478911485164</v>
          </cell>
          <cell r="AF9">
            <v>1.8329888489714867</v>
          </cell>
          <cell r="AG9">
            <v>1.8696486259509164</v>
          </cell>
          <cell r="AH9">
            <v>1.9070415984699347</v>
          </cell>
          <cell r="AI9">
            <v>1.9451824304393335</v>
          </cell>
          <cell r="AJ9">
            <v>1.9840860790481203</v>
          </cell>
          <cell r="AK9">
            <v>2.0237678006290829</v>
          </cell>
        </row>
        <row r="11">
          <cell r="H11">
            <v>4.4999999999999998E-2</v>
          </cell>
          <cell r="I11">
            <v>3.9E-2</v>
          </cell>
          <cell r="J11">
            <v>4.2000000000000003E-2</v>
          </cell>
          <cell r="K11">
            <v>3.2000000000000001E-2</v>
          </cell>
          <cell r="L11">
            <v>3.1E-2</v>
          </cell>
          <cell r="M11">
            <v>2.5000000000000001E-2</v>
          </cell>
          <cell r="N11">
            <v>2.5000000000000001E-2</v>
          </cell>
          <cell r="O11">
            <v>2.5000000000000001E-2</v>
          </cell>
          <cell r="P11">
            <v>2.5000000000000001E-2</v>
          </cell>
          <cell r="Q11">
            <v>2.5000000000000001E-2</v>
          </cell>
          <cell r="R11">
            <v>0.02</v>
          </cell>
          <cell r="S11">
            <v>0.02</v>
          </cell>
          <cell r="T11">
            <v>0.02</v>
          </cell>
          <cell r="U11">
            <v>0.02</v>
          </cell>
          <cell r="V11">
            <v>0.02</v>
          </cell>
          <cell r="W11">
            <v>0.02</v>
          </cell>
          <cell r="X11">
            <v>0.02</v>
          </cell>
          <cell r="Y11">
            <v>0.02</v>
          </cell>
          <cell r="Z11">
            <v>0.02</v>
          </cell>
          <cell r="AA11">
            <v>0.02</v>
          </cell>
          <cell r="AB11">
            <v>0.02</v>
          </cell>
          <cell r="AC11">
            <v>0.02</v>
          </cell>
          <cell r="AD11">
            <v>0.02</v>
          </cell>
          <cell r="AE11">
            <v>0.02</v>
          </cell>
          <cell r="AF11">
            <v>0.02</v>
          </cell>
          <cell r="AG11">
            <v>0.02</v>
          </cell>
          <cell r="AH11">
            <v>0.02</v>
          </cell>
          <cell r="AI11">
            <v>0.02</v>
          </cell>
          <cell r="AJ11">
            <v>0.02</v>
          </cell>
          <cell r="AK11">
            <v>0.02</v>
          </cell>
        </row>
        <row r="12">
          <cell r="H12">
            <v>1.0449999999999999</v>
          </cell>
          <cell r="I12">
            <v>1.0857549999999998</v>
          </cell>
          <cell r="J12">
            <v>1.1313567099999999</v>
          </cell>
          <cell r="K12">
            <v>1.16756012472</v>
          </cell>
          <cell r="L12">
            <v>1.2037544885863198</v>
          </cell>
          <cell r="M12">
            <v>1.2338483508009777</v>
          </cell>
          <cell r="N12">
            <v>1.264694559571002</v>
          </cell>
          <cell r="O12">
            <v>1.2963119235602769</v>
          </cell>
          <cell r="P12">
            <v>1.3287197216492836</v>
          </cell>
          <cell r="Q12">
            <v>1.3619377146905156</v>
          </cell>
          <cell r="R12">
            <v>1.389176468984326</v>
          </cell>
          <cell r="S12">
            <v>1.4169599983640127</v>
          </cell>
          <cell r="T12">
            <v>1.4452991983312928</v>
          </cell>
          <cell r="U12">
            <v>1.4742051822979187</v>
          </cell>
          <cell r="V12">
            <v>1.5036892859438771</v>
          </cell>
          <cell r="W12">
            <v>1.5337630716627546</v>
          </cell>
          <cell r="X12">
            <v>1.5644383330960097</v>
          </cell>
          <cell r="Y12">
            <v>1.5957270997579298</v>
          </cell>
          <cell r="Z12">
            <v>1.6276416417530883</v>
          </cell>
          <cell r="AA12">
            <v>1.6601944745881501</v>
          </cell>
          <cell r="AB12">
            <v>1.6933983640799131</v>
          </cell>
          <cell r="AC12">
            <v>1.7272663313615113</v>
          </cell>
          <cell r="AD12">
            <v>1.7618116579887415</v>
          </cell>
          <cell r="AE12">
            <v>1.7970478911485164</v>
          </cell>
          <cell r="AF12">
            <v>1.8329888489714867</v>
          </cell>
          <cell r="AG12">
            <v>1.8696486259509164</v>
          </cell>
          <cell r="AH12">
            <v>1.9070415984699347</v>
          </cell>
          <cell r="AI12">
            <v>1.9451824304393335</v>
          </cell>
          <cell r="AJ12">
            <v>1.9840860790481203</v>
          </cell>
          <cell r="AK12">
            <v>2.0237678006290829</v>
          </cell>
        </row>
        <row r="14">
          <cell r="H14">
            <v>8.6999999999999994E-2</v>
          </cell>
          <cell r="I14">
            <v>7.6999999999999999E-2</v>
          </cell>
          <cell r="J14">
            <v>5.3999999999999999E-2</v>
          </cell>
          <cell r="K14">
            <v>5.6000000000000001E-2</v>
          </cell>
          <cell r="L14">
            <v>5.2999999999999999E-2</v>
          </cell>
          <cell r="M14">
            <v>4.4999999999999998E-2</v>
          </cell>
          <cell r="N14">
            <v>4.4999999999999998E-2</v>
          </cell>
          <cell r="O14">
            <v>4.4999999999999998E-2</v>
          </cell>
          <cell r="P14">
            <v>0.04</v>
          </cell>
          <cell r="Q14">
            <v>0.04</v>
          </cell>
          <cell r="R14">
            <v>0.04</v>
          </cell>
          <cell r="S14">
            <v>3.5000000000000003E-2</v>
          </cell>
          <cell r="T14">
            <v>3.5000000000000003E-2</v>
          </cell>
          <cell r="U14">
            <v>3.5000000000000003E-2</v>
          </cell>
          <cell r="V14">
            <v>3.2000000000000001E-2</v>
          </cell>
          <cell r="W14">
            <v>3.2000000000000001E-2</v>
          </cell>
          <cell r="X14">
            <v>3.2000000000000001E-2</v>
          </cell>
          <cell r="Y14">
            <v>3.2000000000000001E-2</v>
          </cell>
          <cell r="Z14">
            <v>3.2000000000000001E-2</v>
          </cell>
          <cell r="AA14">
            <v>3.2000000000000001E-2</v>
          </cell>
          <cell r="AB14">
            <v>3.2000000000000001E-2</v>
          </cell>
          <cell r="AC14">
            <v>3.2000000000000001E-2</v>
          </cell>
          <cell r="AD14">
            <v>3.2000000000000001E-2</v>
          </cell>
          <cell r="AE14">
            <v>3.2000000000000001E-2</v>
          </cell>
          <cell r="AF14">
            <v>3.2000000000000001E-2</v>
          </cell>
          <cell r="AG14">
            <v>3.2000000000000001E-2</v>
          </cell>
          <cell r="AH14">
            <v>3.2000000000000001E-2</v>
          </cell>
          <cell r="AI14">
            <v>3.2000000000000001E-2</v>
          </cell>
          <cell r="AJ14">
            <v>3.2000000000000001E-2</v>
          </cell>
          <cell r="AK14">
            <v>3.2000000000000001E-2</v>
          </cell>
        </row>
        <row r="15">
          <cell r="H15">
            <v>1.087</v>
          </cell>
          <cell r="I15">
            <v>1.1706989999999999</v>
          </cell>
          <cell r="J15">
            <v>1.233916746</v>
          </cell>
          <cell r="K15">
            <v>1.3030160837760001</v>
          </cell>
          <cell r="L15">
            <v>1.3720759362161281</v>
          </cell>
          <cell r="M15">
            <v>1.4338193533458539</v>
          </cell>
          <cell r="N15">
            <v>1.4983412242464171</v>
          </cell>
          <cell r="O15">
            <v>1.5657665793375057</v>
          </cell>
          <cell r="P15">
            <v>1.628397242511006</v>
          </cell>
          <cell r="Q15">
            <v>1.6935331322114464</v>
          </cell>
          <cell r="R15">
            <v>1.7612744574999044</v>
          </cell>
          <cell r="S15">
            <v>1.8229190635124009</v>
          </cell>
          <cell r="T15">
            <v>1.8867212307353347</v>
          </cell>
          <cell r="U15">
            <v>1.9527564738110712</v>
          </cell>
          <cell r="V15">
            <v>2.0152446809730256</v>
          </cell>
          <cell r="W15">
            <v>2.0797325107641624</v>
          </cell>
          <cell r="X15">
            <v>2.1462839511086158</v>
          </cell>
          <cell r="Y15">
            <v>2.2149650375440917</v>
          </cell>
          <cell r="Z15">
            <v>2.2858439187455026</v>
          </cell>
          <cell r="AA15">
            <v>2.3589909241453588</v>
          </cell>
          <cell r="AB15">
            <v>2.4344786337180104</v>
          </cell>
          <cell r="AC15">
            <v>2.5123819499969868</v>
          </cell>
          <cell r="AD15">
            <v>2.5927781723968906</v>
          </cell>
          <cell r="AE15">
            <v>2.6757470739135911</v>
          </cell>
          <cell r="AF15">
            <v>2.761370980278826</v>
          </cell>
          <cell r="AG15">
            <v>2.8497348516477485</v>
          </cell>
          <cell r="AH15">
            <v>2.9409263669004764</v>
          </cell>
          <cell r="AI15">
            <v>3.0350360106412917</v>
          </cell>
          <cell r="AJ15">
            <v>3.1321571629818132</v>
          </cell>
          <cell r="AK15">
            <v>3.2323861921972314</v>
          </cell>
        </row>
        <row r="16">
          <cell r="H16">
            <v>1.1359149999999998</v>
          </cell>
          <cell r="I16">
            <v>1.2710922927449997</v>
          </cell>
          <cell r="J16">
            <v>1.3959999901684657</v>
          </cell>
          <cell r="K16">
            <v>1.5213496212856727</v>
          </cell>
          <cell r="L16">
            <v>1.6516425669014414</v>
          </cell>
          <cell r="M16">
            <v>1.769115644472306</v>
          </cell>
          <cell r="N16">
            <v>1.8949439946853983</v>
          </cell>
          <cell r="O16">
            <v>2.0297218863073971</v>
          </cell>
          <cell r="P16">
            <v>2.1636835308036848</v>
          </cell>
          <cell r="Q16">
            <v>2.306486643836728</v>
          </cell>
          <cell r="R16">
            <v>2.4467210317820016</v>
          </cell>
          <cell r="S16">
            <v>2.5830033932522589</v>
          </cell>
          <cell r="T16">
            <v>2.7268766822564094</v>
          </cell>
          <cell r="U16">
            <v>2.878763713458091</v>
          </cell>
          <cell r="V16">
            <v>3.0303018353345252</v>
          </cell>
          <cell r="W16">
            <v>3.1898169239465348</v>
          </cell>
          <cell r="X16">
            <v>3.3577288868230806</v>
          </cell>
          <cell r="Y16">
            <v>3.5344797354254474</v>
          </cell>
          <cell r="Z16">
            <v>3.7205347486982432</v>
          </cell>
          <cell r="AA16">
            <v>3.9163836978697186</v>
          </cell>
          <cell r="AB16">
            <v>4.1225421357255811</v>
          </cell>
          <cell r="AC16">
            <v>4.3395527537501755</v>
          </cell>
          <cell r="AD16">
            <v>4.5679868107075849</v>
          </cell>
          <cell r="AE16">
            <v>4.8084456364232322</v>
          </cell>
          <cell r="AF16">
            <v>5.0615622147245514</v>
          </cell>
          <cell r="AG16">
            <v>5.3280028497076515</v>
          </cell>
          <cell r="AH16">
            <v>5.6084689197162625</v>
          </cell>
          <cell r="AI16">
            <v>5.9036987236501268</v>
          </cell>
          <cell r="AJ16">
            <v>6.2144694244630703</v>
          </cell>
          <cell r="AK16">
            <v>6.5415990949668075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</row>
        <row r="19"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H19">
            <v>1</v>
          </cell>
          <cell r="AI19">
            <v>1</v>
          </cell>
          <cell r="AJ19">
            <v>1</v>
          </cell>
          <cell r="AK19">
            <v>1</v>
          </cell>
        </row>
        <row r="20">
          <cell r="H20">
            <v>1.0449999999999999</v>
          </cell>
          <cell r="I20">
            <v>1.0857549999999998</v>
          </cell>
          <cell r="J20">
            <v>1.1313567099999999</v>
          </cell>
          <cell r="K20">
            <v>1.16756012472</v>
          </cell>
          <cell r="L20">
            <v>1.2037544885863198</v>
          </cell>
          <cell r="M20">
            <v>1.2338483508009777</v>
          </cell>
          <cell r="N20">
            <v>1.264694559571002</v>
          </cell>
          <cell r="O20">
            <v>1.2963119235602769</v>
          </cell>
          <cell r="P20">
            <v>1.3287197216492836</v>
          </cell>
          <cell r="Q20">
            <v>1.3619377146905156</v>
          </cell>
          <cell r="R20">
            <v>1.389176468984326</v>
          </cell>
          <cell r="S20">
            <v>1.4169599983640127</v>
          </cell>
          <cell r="T20">
            <v>1.4452991983312928</v>
          </cell>
          <cell r="U20">
            <v>1.4742051822979187</v>
          </cell>
          <cell r="V20">
            <v>1.5036892859438771</v>
          </cell>
          <cell r="W20">
            <v>1.5337630716627546</v>
          </cell>
          <cell r="X20">
            <v>1.5644383330960097</v>
          </cell>
          <cell r="Y20">
            <v>1.5957270997579298</v>
          </cell>
          <cell r="Z20">
            <v>1.6276416417530883</v>
          </cell>
          <cell r="AA20">
            <v>1.6601944745881501</v>
          </cell>
          <cell r="AB20">
            <v>1.6933983640799131</v>
          </cell>
          <cell r="AC20">
            <v>1.7272663313615113</v>
          </cell>
          <cell r="AD20">
            <v>1.7618116579887415</v>
          </cell>
          <cell r="AE20">
            <v>1.7970478911485164</v>
          </cell>
          <cell r="AF20">
            <v>1.8329888489714867</v>
          </cell>
          <cell r="AG20">
            <v>1.8696486259509164</v>
          </cell>
          <cell r="AH20">
            <v>1.9070415984699347</v>
          </cell>
          <cell r="AI20">
            <v>1.9451824304393335</v>
          </cell>
          <cell r="AJ20">
            <v>1.9840860790481203</v>
          </cell>
          <cell r="AK20">
            <v>2.0237678006290829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</row>
        <row r="23"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H23">
            <v>1</v>
          </cell>
          <cell r="AI23">
            <v>1</v>
          </cell>
          <cell r="AJ23">
            <v>1</v>
          </cell>
          <cell r="AK23">
            <v>1</v>
          </cell>
        </row>
        <row r="24">
          <cell r="H24">
            <v>1.0449999999999999</v>
          </cell>
          <cell r="I24">
            <v>1.0857549999999998</v>
          </cell>
          <cell r="J24">
            <v>1.1313567099999999</v>
          </cell>
          <cell r="K24">
            <v>1.16756012472</v>
          </cell>
          <cell r="L24">
            <v>1.2037544885863198</v>
          </cell>
          <cell r="M24">
            <v>1.2338483508009777</v>
          </cell>
          <cell r="N24">
            <v>1.264694559571002</v>
          </cell>
          <cell r="O24">
            <v>1.2963119235602769</v>
          </cell>
          <cell r="P24">
            <v>1.3287197216492836</v>
          </cell>
          <cell r="Q24">
            <v>1.3619377146905156</v>
          </cell>
          <cell r="R24">
            <v>1.389176468984326</v>
          </cell>
          <cell r="S24">
            <v>1.4169599983640127</v>
          </cell>
          <cell r="T24">
            <v>1.4452991983312928</v>
          </cell>
          <cell r="U24">
            <v>1.4742051822979187</v>
          </cell>
          <cell r="V24">
            <v>1.5036892859438771</v>
          </cell>
          <cell r="W24">
            <v>1.5337630716627546</v>
          </cell>
          <cell r="X24">
            <v>1.5644383330960097</v>
          </cell>
          <cell r="Y24">
            <v>1.5957270997579298</v>
          </cell>
          <cell r="Z24">
            <v>1.6276416417530883</v>
          </cell>
          <cell r="AA24">
            <v>1.6601944745881501</v>
          </cell>
          <cell r="AB24">
            <v>1.6933983640799131</v>
          </cell>
          <cell r="AC24">
            <v>1.7272663313615113</v>
          </cell>
          <cell r="AD24">
            <v>1.7618116579887415</v>
          </cell>
          <cell r="AE24">
            <v>1.7970478911485164</v>
          </cell>
          <cell r="AF24">
            <v>1.8329888489714867</v>
          </cell>
          <cell r="AG24">
            <v>1.8696486259509164</v>
          </cell>
          <cell r="AH24">
            <v>1.9070415984699347</v>
          </cell>
          <cell r="AI24">
            <v>1.9451824304393335</v>
          </cell>
          <cell r="AJ24">
            <v>1.9840860790481203</v>
          </cell>
          <cell r="AK24">
            <v>2.0237678006290829</v>
          </cell>
        </row>
        <row r="26">
          <cell r="G26">
            <v>15.65</v>
          </cell>
        </row>
        <row r="27">
          <cell r="H27">
            <v>15.65</v>
          </cell>
          <cell r="I27">
            <v>15.65</v>
          </cell>
          <cell r="J27">
            <v>15.65</v>
          </cell>
          <cell r="K27">
            <v>15.65</v>
          </cell>
          <cell r="L27">
            <v>15.65</v>
          </cell>
          <cell r="M27">
            <v>15.65</v>
          </cell>
          <cell r="N27">
            <v>15.65</v>
          </cell>
          <cell r="O27">
            <v>15.65</v>
          </cell>
          <cell r="P27">
            <v>15.65</v>
          </cell>
          <cell r="Q27">
            <v>15.65</v>
          </cell>
          <cell r="R27">
            <v>15.65</v>
          </cell>
          <cell r="S27">
            <v>15.65</v>
          </cell>
          <cell r="T27">
            <v>15.65</v>
          </cell>
          <cell r="U27">
            <v>15.65</v>
          </cell>
          <cell r="V27">
            <v>15.65</v>
          </cell>
          <cell r="W27">
            <v>15.65</v>
          </cell>
          <cell r="X27">
            <v>15.65</v>
          </cell>
          <cell r="Y27">
            <v>15.65</v>
          </cell>
          <cell r="Z27">
            <v>15.65</v>
          </cell>
          <cell r="AA27">
            <v>15.65</v>
          </cell>
          <cell r="AB27">
            <v>15.65</v>
          </cell>
          <cell r="AC27">
            <v>15.65</v>
          </cell>
          <cell r="AD27">
            <v>15.65</v>
          </cell>
          <cell r="AE27">
            <v>15.65</v>
          </cell>
          <cell r="AF27">
            <v>15.65</v>
          </cell>
          <cell r="AG27">
            <v>15.65</v>
          </cell>
          <cell r="AH27">
            <v>15.65</v>
          </cell>
          <cell r="AI27">
            <v>15.65</v>
          </cell>
          <cell r="AJ27">
            <v>15.65</v>
          </cell>
          <cell r="AK27">
            <v>15.65</v>
          </cell>
        </row>
        <row r="28">
          <cell r="H28">
            <v>15.650000000000002</v>
          </cell>
          <cell r="I28">
            <v>15.650000000000004</v>
          </cell>
          <cell r="J28">
            <v>15.650000000000004</v>
          </cell>
          <cell r="K28">
            <v>15.650000000000004</v>
          </cell>
          <cell r="L28">
            <v>15.650000000000004</v>
          </cell>
          <cell r="M28">
            <v>15.650000000000002</v>
          </cell>
          <cell r="N28">
            <v>15.650000000000002</v>
          </cell>
          <cell r="O28">
            <v>15.650000000000002</v>
          </cell>
          <cell r="P28">
            <v>15.650000000000002</v>
          </cell>
          <cell r="Q28">
            <v>15.650000000000002</v>
          </cell>
          <cell r="R28">
            <v>15.650000000000002</v>
          </cell>
          <cell r="S28">
            <v>15.650000000000002</v>
          </cell>
          <cell r="T28">
            <v>15.650000000000002</v>
          </cell>
          <cell r="U28">
            <v>15.650000000000002</v>
          </cell>
          <cell r="V28">
            <v>15.650000000000002</v>
          </cell>
          <cell r="W28">
            <v>15.650000000000002</v>
          </cell>
          <cell r="X28">
            <v>15.650000000000002</v>
          </cell>
          <cell r="Y28">
            <v>15.650000000000002</v>
          </cell>
          <cell r="Z28">
            <v>15.650000000000002</v>
          </cell>
          <cell r="AA28">
            <v>15.650000000000002</v>
          </cell>
          <cell r="AB28">
            <v>15.650000000000002</v>
          </cell>
          <cell r="AC28">
            <v>15.650000000000002</v>
          </cell>
          <cell r="AD28">
            <v>15.650000000000002</v>
          </cell>
          <cell r="AE28">
            <v>15.650000000000002</v>
          </cell>
          <cell r="AF28">
            <v>15.650000000000002</v>
          </cell>
          <cell r="AG28">
            <v>15.650000000000002</v>
          </cell>
          <cell r="AH28">
            <v>15.650000000000002</v>
          </cell>
          <cell r="AI28">
            <v>15.650000000000002</v>
          </cell>
          <cell r="AJ28">
            <v>15.650000000000002</v>
          </cell>
          <cell r="AK28">
            <v>15.650000000000002</v>
          </cell>
        </row>
        <row r="29">
          <cell r="G29">
            <v>1</v>
          </cell>
        </row>
        <row r="30">
          <cell r="H30">
            <v>15.65</v>
          </cell>
          <cell r="I30">
            <v>15.65</v>
          </cell>
          <cell r="J30">
            <v>15.65</v>
          </cell>
          <cell r="K30">
            <v>15.65</v>
          </cell>
          <cell r="L30">
            <v>15.65</v>
          </cell>
          <cell r="M30">
            <v>15.65</v>
          </cell>
          <cell r="N30">
            <v>15.65</v>
          </cell>
          <cell r="O30">
            <v>15.65</v>
          </cell>
          <cell r="P30">
            <v>15.65</v>
          </cell>
          <cell r="Q30">
            <v>15.65</v>
          </cell>
          <cell r="R30">
            <v>15.65</v>
          </cell>
          <cell r="S30">
            <v>15.65</v>
          </cell>
          <cell r="T30">
            <v>15.65</v>
          </cell>
          <cell r="U30">
            <v>15.65</v>
          </cell>
          <cell r="V30">
            <v>15.65</v>
          </cell>
          <cell r="W30">
            <v>15.65</v>
          </cell>
          <cell r="X30">
            <v>15.65</v>
          </cell>
          <cell r="Y30">
            <v>15.65</v>
          </cell>
          <cell r="Z30">
            <v>15.65</v>
          </cell>
          <cell r="AA30">
            <v>15.65</v>
          </cell>
          <cell r="AB30">
            <v>15.65</v>
          </cell>
          <cell r="AC30">
            <v>15.65</v>
          </cell>
          <cell r="AD30">
            <v>15.65</v>
          </cell>
          <cell r="AE30">
            <v>15.65</v>
          </cell>
          <cell r="AF30">
            <v>15.65</v>
          </cell>
          <cell r="AG30">
            <v>15.65</v>
          </cell>
          <cell r="AH30">
            <v>15.65</v>
          </cell>
          <cell r="AI30">
            <v>15.65</v>
          </cell>
          <cell r="AJ30">
            <v>15.65</v>
          </cell>
          <cell r="AK30">
            <v>15.65</v>
          </cell>
        </row>
        <row r="32">
          <cell r="G32">
            <v>0.18</v>
          </cell>
        </row>
        <row r="35">
          <cell r="G35">
            <v>2</v>
          </cell>
        </row>
        <row r="36">
          <cell r="G36" t="str">
            <v>(closing NBV as residual value included)</v>
          </cell>
        </row>
        <row r="37">
          <cell r="H37" t="b">
            <v>0</v>
          </cell>
          <cell r="I37" t="b">
            <v>0</v>
          </cell>
          <cell r="J37" t="b">
            <v>0</v>
          </cell>
          <cell r="K37" t="b">
            <v>0</v>
          </cell>
          <cell r="L37" t="b">
            <v>0</v>
          </cell>
          <cell r="M37" t="b">
            <v>0</v>
          </cell>
          <cell r="N37" t="b">
            <v>0</v>
          </cell>
          <cell r="O37" t="b">
            <v>0</v>
          </cell>
          <cell r="P37" t="b">
            <v>0</v>
          </cell>
          <cell r="Q37" t="b">
            <v>0</v>
          </cell>
          <cell r="R37" t="b">
            <v>0</v>
          </cell>
          <cell r="S37" t="b">
            <v>0</v>
          </cell>
          <cell r="T37" t="b">
            <v>0</v>
          </cell>
          <cell r="U37" t="b">
            <v>0</v>
          </cell>
          <cell r="V37" t="b">
            <v>0</v>
          </cell>
          <cell r="W37" t="b">
            <v>0</v>
          </cell>
          <cell r="X37" t="b">
            <v>0</v>
          </cell>
          <cell r="Y37" t="b">
            <v>0</v>
          </cell>
          <cell r="Z37" t="b">
            <v>0</v>
          </cell>
          <cell r="AA37" t="b">
            <v>0</v>
          </cell>
          <cell r="AB37" t="b">
            <v>0</v>
          </cell>
          <cell r="AC37" t="b">
            <v>0</v>
          </cell>
          <cell r="AD37" t="b">
            <v>0</v>
          </cell>
          <cell r="AE37" t="b">
            <v>0</v>
          </cell>
          <cell r="AF37" t="b">
            <v>0</v>
          </cell>
          <cell r="AG37" t="b">
            <v>0</v>
          </cell>
          <cell r="AH37" t="b">
            <v>0</v>
          </cell>
          <cell r="AI37" t="b">
            <v>0</v>
          </cell>
          <cell r="AJ37" t="b">
            <v>1</v>
          </cell>
          <cell r="AK37" t="b">
            <v>0</v>
          </cell>
        </row>
        <row r="43">
          <cell r="H43">
            <v>552222</v>
          </cell>
          <cell r="I43">
            <v>557100.96</v>
          </cell>
          <cell r="J43">
            <v>558414.96</v>
          </cell>
          <cell r="K43">
            <v>559728.96</v>
          </cell>
          <cell r="L43">
            <v>555532.92000000004</v>
          </cell>
          <cell r="M43">
            <v>555532.92000000004</v>
          </cell>
          <cell r="N43">
            <v>555532.92000000004</v>
          </cell>
          <cell r="O43">
            <v>555532.92000000004</v>
          </cell>
          <cell r="P43">
            <v>555532.92000000004</v>
          </cell>
          <cell r="Q43">
            <v>555532.92000000004</v>
          </cell>
          <cell r="R43">
            <v>555532.92000000004</v>
          </cell>
          <cell r="S43">
            <v>555532.92000000004</v>
          </cell>
          <cell r="T43">
            <v>555532.92000000004</v>
          </cell>
          <cell r="U43">
            <v>555532.92000000004</v>
          </cell>
          <cell r="V43">
            <v>555532.92000000004</v>
          </cell>
          <cell r="W43">
            <v>555532.92000000004</v>
          </cell>
          <cell r="X43">
            <v>555532.92000000004</v>
          </cell>
          <cell r="Y43">
            <v>555532.92000000004</v>
          </cell>
          <cell r="Z43">
            <v>555532.92000000004</v>
          </cell>
          <cell r="AA43">
            <v>555532.92000000004</v>
          </cell>
          <cell r="AB43">
            <v>555532.92000000004</v>
          </cell>
          <cell r="AC43">
            <v>555532.92000000004</v>
          </cell>
          <cell r="AD43">
            <v>555532.92000000004</v>
          </cell>
          <cell r="AE43">
            <v>555532.92000000004</v>
          </cell>
          <cell r="AF43">
            <v>555532.92000000004</v>
          </cell>
          <cell r="AG43">
            <v>555532.92000000004</v>
          </cell>
          <cell r="AH43">
            <v>555532.92000000004</v>
          </cell>
          <cell r="AI43">
            <v>555532.92000000004</v>
          </cell>
          <cell r="AJ43">
            <v>555532.92000000004</v>
          </cell>
          <cell r="AK43">
            <v>555532.92000000004</v>
          </cell>
        </row>
        <row r="44"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  <cell r="T44">
            <v>1</v>
          </cell>
          <cell r="U44">
            <v>1</v>
          </cell>
          <cell r="V44">
            <v>1</v>
          </cell>
          <cell r="W44">
            <v>1</v>
          </cell>
          <cell r="X44">
            <v>1</v>
          </cell>
          <cell r="Y44">
            <v>1</v>
          </cell>
          <cell r="Z44">
            <v>1</v>
          </cell>
          <cell r="AA44">
            <v>1</v>
          </cell>
          <cell r="AB44">
            <v>1</v>
          </cell>
          <cell r="AC44">
            <v>1</v>
          </cell>
          <cell r="AD44">
            <v>1</v>
          </cell>
          <cell r="AE44">
            <v>1</v>
          </cell>
          <cell r="AF44">
            <v>1</v>
          </cell>
          <cell r="AG44">
            <v>1</v>
          </cell>
          <cell r="AH44">
            <v>1</v>
          </cell>
          <cell r="AI44">
            <v>1</v>
          </cell>
          <cell r="AJ44">
            <v>1</v>
          </cell>
          <cell r="AK44">
            <v>1</v>
          </cell>
        </row>
        <row r="45">
          <cell r="G45">
            <v>511625</v>
          </cell>
          <cell r="H45">
            <v>552222</v>
          </cell>
          <cell r="I45">
            <v>557100.96</v>
          </cell>
          <cell r="J45">
            <v>558414.96</v>
          </cell>
          <cell r="K45">
            <v>559728.96</v>
          </cell>
          <cell r="L45">
            <v>555532.92000000004</v>
          </cell>
          <cell r="M45">
            <v>555532.92000000004</v>
          </cell>
          <cell r="N45">
            <v>555532.92000000004</v>
          </cell>
          <cell r="O45">
            <v>555532.92000000004</v>
          </cell>
          <cell r="P45">
            <v>555532.92000000004</v>
          </cell>
          <cell r="Q45">
            <v>555532.92000000004</v>
          </cell>
          <cell r="R45">
            <v>555532.92000000004</v>
          </cell>
          <cell r="S45">
            <v>555532.92000000004</v>
          </cell>
          <cell r="T45">
            <v>555532.92000000004</v>
          </cell>
          <cell r="U45">
            <v>555532.92000000004</v>
          </cell>
          <cell r="V45">
            <v>555532.92000000004</v>
          </cell>
          <cell r="W45">
            <v>555532.92000000004</v>
          </cell>
          <cell r="X45">
            <v>555532.92000000004</v>
          </cell>
          <cell r="Y45">
            <v>555532.92000000004</v>
          </cell>
          <cell r="Z45">
            <v>555532.92000000004</v>
          </cell>
          <cell r="AA45">
            <v>555532.92000000004</v>
          </cell>
          <cell r="AB45">
            <v>555532.92000000004</v>
          </cell>
          <cell r="AC45">
            <v>555532.92000000004</v>
          </cell>
          <cell r="AD45">
            <v>555532.92000000004</v>
          </cell>
          <cell r="AE45">
            <v>555532.92000000004</v>
          </cell>
          <cell r="AF45">
            <v>555532.92000000004</v>
          </cell>
          <cell r="AG45">
            <v>555532.92000000004</v>
          </cell>
          <cell r="AH45">
            <v>555532.92000000004</v>
          </cell>
          <cell r="AI45">
            <v>555532.92000000004</v>
          </cell>
          <cell r="AJ45">
            <v>555532.92000000004</v>
          </cell>
          <cell r="AK45">
            <v>555532.92000000004</v>
          </cell>
        </row>
        <row r="47">
          <cell r="H47">
            <v>236400</v>
          </cell>
          <cell r="I47">
            <v>236400</v>
          </cell>
          <cell r="J47">
            <v>236400</v>
          </cell>
          <cell r="K47">
            <v>236400</v>
          </cell>
          <cell r="L47">
            <v>236400</v>
          </cell>
          <cell r="M47">
            <v>236400</v>
          </cell>
          <cell r="N47">
            <v>236400</v>
          </cell>
          <cell r="O47">
            <v>236400</v>
          </cell>
          <cell r="P47">
            <v>236400</v>
          </cell>
          <cell r="Q47">
            <v>236400</v>
          </cell>
          <cell r="R47">
            <v>236400</v>
          </cell>
          <cell r="S47">
            <v>236400</v>
          </cell>
          <cell r="T47">
            <v>236400</v>
          </cell>
          <cell r="U47">
            <v>236400</v>
          </cell>
          <cell r="V47">
            <v>236400</v>
          </cell>
          <cell r="W47">
            <v>236400</v>
          </cell>
          <cell r="X47">
            <v>236400</v>
          </cell>
          <cell r="Y47">
            <v>236400</v>
          </cell>
          <cell r="Z47">
            <v>236400</v>
          </cell>
          <cell r="AA47">
            <v>236400</v>
          </cell>
          <cell r="AB47">
            <v>236400</v>
          </cell>
          <cell r="AC47">
            <v>236400</v>
          </cell>
          <cell r="AD47">
            <v>236400</v>
          </cell>
          <cell r="AE47">
            <v>236400</v>
          </cell>
          <cell r="AF47">
            <v>236400</v>
          </cell>
          <cell r="AG47">
            <v>236400</v>
          </cell>
          <cell r="AH47">
            <v>236400</v>
          </cell>
          <cell r="AI47">
            <v>236400</v>
          </cell>
          <cell r="AJ47">
            <v>236400</v>
          </cell>
          <cell r="AK47">
            <v>236400</v>
          </cell>
        </row>
        <row r="48"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  <cell r="AJ48">
            <v>1</v>
          </cell>
          <cell r="AK48">
            <v>1</v>
          </cell>
        </row>
        <row r="49">
          <cell r="H49">
            <v>236400</v>
          </cell>
          <cell r="I49">
            <v>236400</v>
          </cell>
          <cell r="J49">
            <v>236400</v>
          </cell>
          <cell r="K49">
            <v>236400</v>
          </cell>
          <cell r="L49">
            <v>236400</v>
          </cell>
          <cell r="M49">
            <v>236400</v>
          </cell>
          <cell r="N49">
            <v>236400</v>
          </cell>
          <cell r="O49">
            <v>236400</v>
          </cell>
          <cell r="P49">
            <v>236400</v>
          </cell>
          <cell r="Q49">
            <v>236400</v>
          </cell>
          <cell r="R49">
            <v>236400</v>
          </cell>
          <cell r="S49">
            <v>236400</v>
          </cell>
          <cell r="T49">
            <v>236400</v>
          </cell>
          <cell r="U49">
            <v>236400</v>
          </cell>
          <cell r="V49">
            <v>236400</v>
          </cell>
          <cell r="W49">
            <v>236400</v>
          </cell>
          <cell r="X49">
            <v>236400</v>
          </cell>
          <cell r="Y49">
            <v>236400</v>
          </cell>
          <cell r="Z49">
            <v>236400</v>
          </cell>
          <cell r="AA49">
            <v>236400</v>
          </cell>
          <cell r="AB49">
            <v>236400</v>
          </cell>
          <cell r="AC49">
            <v>236400</v>
          </cell>
          <cell r="AD49">
            <v>236400</v>
          </cell>
          <cell r="AE49">
            <v>236400</v>
          </cell>
          <cell r="AF49">
            <v>236400</v>
          </cell>
          <cell r="AG49">
            <v>236400</v>
          </cell>
          <cell r="AH49">
            <v>236400</v>
          </cell>
          <cell r="AI49">
            <v>236400</v>
          </cell>
          <cell r="AJ49">
            <v>236400</v>
          </cell>
          <cell r="AK49">
            <v>236400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</row>
        <row r="52"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  <cell r="T52">
            <v>1</v>
          </cell>
          <cell r="U52">
            <v>1</v>
          </cell>
          <cell r="V52">
            <v>1</v>
          </cell>
          <cell r="W52">
            <v>1</v>
          </cell>
          <cell r="X52">
            <v>1</v>
          </cell>
          <cell r="Y52">
            <v>1</v>
          </cell>
          <cell r="Z52">
            <v>1</v>
          </cell>
          <cell r="AA52">
            <v>1</v>
          </cell>
          <cell r="AB52">
            <v>1</v>
          </cell>
          <cell r="AC52">
            <v>1</v>
          </cell>
          <cell r="AD52">
            <v>1</v>
          </cell>
          <cell r="AE52">
            <v>1</v>
          </cell>
          <cell r="AF52">
            <v>1</v>
          </cell>
          <cell r="AG52">
            <v>1</v>
          </cell>
          <cell r="AH52">
            <v>1</v>
          </cell>
          <cell r="AI52">
            <v>1</v>
          </cell>
          <cell r="AJ52">
            <v>1</v>
          </cell>
          <cell r="AK52">
            <v>1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</row>
        <row r="56"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</row>
        <row r="60"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>
            <v>1</v>
          </cell>
          <cell r="AD60">
            <v>1</v>
          </cell>
          <cell r="AE60">
            <v>1</v>
          </cell>
          <cell r="AF60">
            <v>1</v>
          </cell>
          <cell r="AG60">
            <v>1</v>
          </cell>
          <cell r="AH60">
            <v>1</v>
          </cell>
          <cell r="AI60">
            <v>1</v>
          </cell>
          <cell r="AJ60">
            <v>1</v>
          </cell>
          <cell r="AK60">
            <v>1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</row>
        <row r="64"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  <cell r="AI64">
            <v>1</v>
          </cell>
          <cell r="AJ64">
            <v>1</v>
          </cell>
          <cell r="AK64">
            <v>1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</row>
        <row r="67">
          <cell r="H67">
            <v>561911</v>
          </cell>
          <cell r="I67">
            <v>567027.92486000003</v>
          </cell>
          <cell r="J67">
            <v>566487.30000000005</v>
          </cell>
          <cell r="K67">
            <v>567407.1</v>
          </cell>
          <cell r="L67">
            <v>565309.07999999996</v>
          </cell>
          <cell r="M67">
            <v>565309.07999999996</v>
          </cell>
          <cell r="N67">
            <v>565309.07999999996</v>
          </cell>
          <cell r="O67">
            <v>565309.07999999996</v>
          </cell>
          <cell r="P67">
            <v>565309.07999999996</v>
          </cell>
          <cell r="Q67">
            <v>565309.07999999996</v>
          </cell>
          <cell r="R67">
            <v>565309.07999999996</v>
          </cell>
          <cell r="S67">
            <v>565309.07999999996</v>
          </cell>
          <cell r="T67">
            <v>565309.07999999996</v>
          </cell>
          <cell r="U67">
            <v>565309.07999999996</v>
          </cell>
          <cell r="V67">
            <v>565309.07999999996</v>
          </cell>
          <cell r="W67">
            <v>565309.07999999996</v>
          </cell>
          <cell r="X67">
            <v>565309.07999999996</v>
          </cell>
          <cell r="Y67">
            <v>565309.07999999996</v>
          </cell>
          <cell r="Z67">
            <v>565309.07999999996</v>
          </cell>
          <cell r="AA67">
            <v>565309.07999999996</v>
          </cell>
          <cell r="AB67">
            <v>565309.07999999996</v>
          </cell>
          <cell r="AC67">
            <v>565309.07999999996</v>
          </cell>
          <cell r="AD67">
            <v>565309.07999999996</v>
          </cell>
          <cell r="AE67">
            <v>565309.07999999996</v>
          </cell>
          <cell r="AF67">
            <v>565309.07999999996</v>
          </cell>
          <cell r="AG67">
            <v>565309.07999999996</v>
          </cell>
          <cell r="AH67">
            <v>565309.07999999996</v>
          </cell>
          <cell r="AI67">
            <v>565309.07999999996</v>
          </cell>
          <cell r="AJ67">
            <v>565309.07999999996</v>
          </cell>
          <cell r="AK67">
            <v>565309.07999999996</v>
          </cell>
        </row>
        <row r="68">
          <cell r="H68">
            <v>1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>
            <v>1</v>
          </cell>
          <cell r="AD68">
            <v>1</v>
          </cell>
          <cell r="AE68">
            <v>1</v>
          </cell>
          <cell r="AF68">
            <v>1</v>
          </cell>
          <cell r="AG68">
            <v>1</v>
          </cell>
          <cell r="AH68">
            <v>1</v>
          </cell>
          <cell r="AI68">
            <v>1</v>
          </cell>
          <cell r="AJ68">
            <v>1</v>
          </cell>
          <cell r="AK68">
            <v>1</v>
          </cell>
        </row>
        <row r="69">
          <cell r="G69">
            <v>520193</v>
          </cell>
          <cell r="H69">
            <v>561911</v>
          </cell>
          <cell r="I69">
            <v>567027.92486000003</v>
          </cell>
          <cell r="J69">
            <v>566487.30000000005</v>
          </cell>
          <cell r="K69">
            <v>567407.1</v>
          </cell>
          <cell r="L69">
            <v>565309.07999999996</v>
          </cell>
          <cell r="M69">
            <v>565309.07999999996</v>
          </cell>
          <cell r="N69">
            <v>565309.07999999996</v>
          </cell>
          <cell r="O69">
            <v>565309.07999999996</v>
          </cell>
          <cell r="P69">
            <v>565309.07999999996</v>
          </cell>
          <cell r="Q69">
            <v>565309.07999999996</v>
          </cell>
          <cell r="R69">
            <v>565309.07999999996</v>
          </cell>
          <cell r="S69">
            <v>565309.07999999996</v>
          </cell>
          <cell r="T69">
            <v>565309.07999999996</v>
          </cell>
          <cell r="U69">
            <v>565309.07999999996</v>
          </cell>
          <cell r="V69">
            <v>565309.07999999996</v>
          </cell>
          <cell r="W69">
            <v>565309.07999999996</v>
          </cell>
          <cell r="X69">
            <v>565309.07999999996</v>
          </cell>
          <cell r="Y69">
            <v>565309.07999999996</v>
          </cell>
          <cell r="Z69">
            <v>565309.07999999996</v>
          </cell>
          <cell r="AA69">
            <v>565309.07999999996</v>
          </cell>
          <cell r="AB69">
            <v>565309.07999999996</v>
          </cell>
          <cell r="AC69">
            <v>565309.07999999996</v>
          </cell>
          <cell r="AD69">
            <v>565309.07999999996</v>
          </cell>
          <cell r="AE69">
            <v>565309.07999999996</v>
          </cell>
          <cell r="AF69">
            <v>565309.07999999996</v>
          </cell>
          <cell r="AG69">
            <v>565309.07999999996</v>
          </cell>
          <cell r="AH69">
            <v>565309.07999999996</v>
          </cell>
          <cell r="AI69">
            <v>565309.07999999996</v>
          </cell>
          <cell r="AJ69">
            <v>565309.07999999996</v>
          </cell>
          <cell r="AK69">
            <v>565309.07999999996</v>
          </cell>
        </row>
        <row r="71">
          <cell r="H71">
            <v>445533</v>
          </cell>
          <cell r="I71">
            <v>401268</v>
          </cell>
          <cell r="J71">
            <v>401268</v>
          </cell>
          <cell r="K71">
            <v>401268</v>
          </cell>
          <cell r="L71">
            <v>401268</v>
          </cell>
          <cell r="M71">
            <v>401268</v>
          </cell>
          <cell r="N71">
            <v>401268</v>
          </cell>
          <cell r="O71">
            <v>401268</v>
          </cell>
          <cell r="P71">
            <v>401268</v>
          </cell>
          <cell r="Q71">
            <v>401268</v>
          </cell>
          <cell r="R71">
            <v>401268</v>
          </cell>
          <cell r="S71">
            <v>401268</v>
          </cell>
          <cell r="T71">
            <v>401268</v>
          </cell>
          <cell r="U71">
            <v>401268</v>
          </cell>
          <cell r="V71">
            <v>401268</v>
          </cell>
          <cell r="W71">
            <v>401268</v>
          </cell>
          <cell r="X71">
            <v>401268</v>
          </cell>
          <cell r="Y71">
            <v>401268</v>
          </cell>
          <cell r="Z71">
            <v>401268</v>
          </cell>
          <cell r="AA71">
            <v>401268</v>
          </cell>
          <cell r="AB71">
            <v>401268</v>
          </cell>
          <cell r="AC71">
            <v>401268</v>
          </cell>
          <cell r="AD71">
            <v>401268</v>
          </cell>
          <cell r="AE71">
            <v>401268</v>
          </cell>
          <cell r="AF71">
            <v>401268</v>
          </cell>
          <cell r="AG71">
            <v>401268</v>
          </cell>
          <cell r="AH71">
            <v>401268</v>
          </cell>
          <cell r="AI71">
            <v>401268</v>
          </cell>
          <cell r="AJ71">
            <v>401268</v>
          </cell>
          <cell r="AK71">
            <v>401268</v>
          </cell>
        </row>
        <row r="72">
          <cell r="H72">
            <v>1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  <cell r="S72">
            <v>1</v>
          </cell>
          <cell r="T72">
            <v>1</v>
          </cell>
          <cell r="U72">
            <v>1</v>
          </cell>
          <cell r="V72">
            <v>1</v>
          </cell>
          <cell r="W72">
            <v>1</v>
          </cell>
          <cell r="X72">
            <v>1</v>
          </cell>
          <cell r="Y72">
            <v>1</v>
          </cell>
          <cell r="Z72">
            <v>1</v>
          </cell>
          <cell r="AA72">
            <v>1</v>
          </cell>
          <cell r="AB72">
            <v>1</v>
          </cell>
          <cell r="AC72">
            <v>1</v>
          </cell>
          <cell r="AD72">
            <v>1</v>
          </cell>
          <cell r="AE72">
            <v>1</v>
          </cell>
          <cell r="AF72">
            <v>1</v>
          </cell>
          <cell r="AG72">
            <v>1</v>
          </cell>
          <cell r="AH72">
            <v>1</v>
          </cell>
          <cell r="AI72">
            <v>1</v>
          </cell>
          <cell r="AJ72">
            <v>1</v>
          </cell>
          <cell r="AK72">
            <v>1</v>
          </cell>
        </row>
        <row r="73">
          <cell r="H73">
            <v>445533</v>
          </cell>
          <cell r="I73">
            <v>401268</v>
          </cell>
          <cell r="J73">
            <v>401268</v>
          </cell>
          <cell r="K73">
            <v>401268</v>
          </cell>
          <cell r="L73">
            <v>401268</v>
          </cell>
          <cell r="M73">
            <v>401268</v>
          </cell>
          <cell r="N73">
            <v>401268</v>
          </cell>
          <cell r="O73">
            <v>401268</v>
          </cell>
          <cell r="P73">
            <v>401268</v>
          </cell>
          <cell r="Q73">
            <v>401268</v>
          </cell>
          <cell r="R73">
            <v>401268</v>
          </cell>
          <cell r="S73">
            <v>401268</v>
          </cell>
          <cell r="T73">
            <v>401268</v>
          </cell>
          <cell r="U73">
            <v>401268</v>
          </cell>
          <cell r="V73">
            <v>401268</v>
          </cell>
          <cell r="W73">
            <v>401268</v>
          </cell>
          <cell r="X73">
            <v>401268</v>
          </cell>
          <cell r="Y73">
            <v>401268</v>
          </cell>
          <cell r="Z73">
            <v>401268</v>
          </cell>
          <cell r="AA73">
            <v>401268</v>
          </cell>
          <cell r="AB73">
            <v>401268</v>
          </cell>
          <cell r="AC73">
            <v>401268</v>
          </cell>
          <cell r="AD73">
            <v>401268</v>
          </cell>
          <cell r="AE73">
            <v>401268</v>
          </cell>
          <cell r="AF73">
            <v>401268</v>
          </cell>
          <cell r="AG73">
            <v>401268</v>
          </cell>
          <cell r="AH73">
            <v>401268</v>
          </cell>
          <cell r="AI73">
            <v>401268</v>
          </cell>
          <cell r="AJ73">
            <v>401268</v>
          </cell>
          <cell r="AK73">
            <v>401268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</row>
        <row r="76">
          <cell r="H76">
            <v>0.5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1</v>
          </cell>
          <cell r="V76">
            <v>1</v>
          </cell>
          <cell r="W76">
            <v>1</v>
          </cell>
          <cell r="X76">
            <v>1</v>
          </cell>
          <cell r="Y76">
            <v>1</v>
          </cell>
          <cell r="Z76">
            <v>1</v>
          </cell>
          <cell r="AA76">
            <v>1</v>
          </cell>
          <cell r="AB76">
            <v>1</v>
          </cell>
          <cell r="AC76">
            <v>1</v>
          </cell>
          <cell r="AD76">
            <v>1</v>
          </cell>
          <cell r="AE76">
            <v>1</v>
          </cell>
          <cell r="AF76">
            <v>1</v>
          </cell>
          <cell r="AG76">
            <v>1</v>
          </cell>
          <cell r="AH76">
            <v>1</v>
          </cell>
          <cell r="AI76">
            <v>1</v>
          </cell>
          <cell r="AJ76">
            <v>1</v>
          </cell>
          <cell r="AK76">
            <v>1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</row>
        <row r="82">
          <cell r="H82">
            <v>788622</v>
          </cell>
          <cell r="I82">
            <v>793500.96</v>
          </cell>
          <cell r="J82">
            <v>794814.96</v>
          </cell>
          <cell r="K82">
            <v>796128.96</v>
          </cell>
          <cell r="L82">
            <v>791932.92</v>
          </cell>
          <cell r="M82">
            <v>791932.92</v>
          </cell>
          <cell r="N82">
            <v>791932.92</v>
          </cell>
          <cell r="O82">
            <v>791932.92</v>
          </cell>
          <cell r="P82">
            <v>791932.92</v>
          </cell>
          <cell r="Q82">
            <v>791932.92</v>
          </cell>
          <cell r="R82">
            <v>791932.92</v>
          </cell>
          <cell r="S82">
            <v>791932.92</v>
          </cell>
          <cell r="T82">
            <v>791932.92</v>
          </cell>
          <cell r="U82">
            <v>791932.92</v>
          </cell>
          <cell r="V82">
            <v>791932.92</v>
          </cell>
          <cell r="W82">
            <v>791932.92</v>
          </cell>
          <cell r="X82">
            <v>791932.92</v>
          </cell>
          <cell r="Y82">
            <v>791932.92</v>
          </cell>
          <cell r="Z82">
            <v>791932.92</v>
          </cell>
          <cell r="AA82">
            <v>791932.92</v>
          </cell>
          <cell r="AB82">
            <v>791932.92</v>
          </cell>
          <cell r="AC82">
            <v>791932.92</v>
          </cell>
          <cell r="AD82">
            <v>791932.92</v>
          </cell>
          <cell r="AE82">
            <v>791932.92</v>
          </cell>
          <cell r="AF82">
            <v>791932.92</v>
          </cell>
          <cell r="AG82">
            <v>791932.92</v>
          </cell>
          <cell r="AH82">
            <v>791932.92</v>
          </cell>
          <cell r="AI82">
            <v>791932.92</v>
          </cell>
          <cell r="AJ82">
            <v>791932.92</v>
          </cell>
          <cell r="AK82">
            <v>791932.92</v>
          </cell>
        </row>
        <row r="85">
          <cell r="H85">
            <v>8385.2000000000007</v>
          </cell>
          <cell r="I85">
            <v>8415.6</v>
          </cell>
          <cell r="J85">
            <v>8435.6</v>
          </cell>
          <cell r="K85">
            <v>8455.6</v>
          </cell>
          <cell r="L85">
            <v>8455.6</v>
          </cell>
          <cell r="M85">
            <v>8455.6</v>
          </cell>
          <cell r="N85">
            <v>8455.6</v>
          </cell>
          <cell r="O85">
            <v>8455.6</v>
          </cell>
          <cell r="P85">
            <v>8455.6</v>
          </cell>
          <cell r="Q85">
            <v>8455.6</v>
          </cell>
          <cell r="R85">
            <v>8455.6</v>
          </cell>
          <cell r="S85">
            <v>8455.6</v>
          </cell>
          <cell r="T85">
            <v>8455.6</v>
          </cell>
          <cell r="U85">
            <v>8455.6</v>
          </cell>
          <cell r="V85">
            <v>8455.6</v>
          </cell>
          <cell r="W85">
            <v>8455.6</v>
          </cell>
          <cell r="X85">
            <v>8455.6</v>
          </cell>
          <cell r="Y85">
            <v>8455.6</v>
          </cell>
          <cell r="Z85">
            <v>8455.6</v>
          </cell>
          <cell r="AA85">
            <v>8455.6</v>
          </cell>
          <cell r="AB85">
            <v>8455.6</v>
          </cell>
          <cell r="AC85">
            <v>8455.6</v>
          </cell>
          <cell r="AD85">
            <v>8455.6</v>
          </cell>
          <cell r="AE85">
            <v>8455.6</v>
          </cell>
          <cell r="AF85">
            <v>8455.6</v>
          </cell>
          <cell r="AG85">
            <v>8455.6</v>
          </cell>
          <cell r="AH85">
            <v>8455.6</v>
          </cell>
          <cell r="AI85">
            <v>8455.6</v>
          </cell>
          <cell r="AJ85">
            <v>8455.6</v>
          </cell>
          <cell r="AK85">
            <v>8455.6</v>
          </cell>
        </row>
        <row r="86">
          <cell r="H86">
            <v>100</v>
          </cell>
          <cell r="I86">
            <v>100</v>
          </cell>
          <cell r="J86">
            <v>100</v>
          </cell>
          <cell r="K86">
            <v>100</v>
          </cell>
          <cell r="L86">
            <v>100</v>
          </cell>
          <cell r="M86">
            <v>100</v>
          </cell>
          <cell r="N86">
            <v>100</v>
          </cell>
          <cell r="O86">
            <v>100</v>
          </cell>
          <cell r="P86">
            <v>100</v>
          </cell>
          <cell r="Q86">
            <v>100</v>
          </cell>
          <cell r="R86">
            <v>100</v>
          </cell>
          <cell r="S86">
            <v>100</v>
          </cell>
          <cell r="T86">
            <v>100</v>
          </cell>
          <cell r="U86">
            <v>100</v>
          </cell>
          <cell r="V86">
            <v>100</v>
          </cell>
          <cell r="W86">
            <v>100</v>
          </cell>
          <cell r="X86">
            <v>100</v>
          </cell>
          <cell r="Y86">
            <v>100</v>
          </cell>
          <cell r="Z86">
            <v>100</v>
          </cell>
          <cell r="AA86">
            <v>100</v>
          </cell>
          <cell r="AB86">
            <v>100</v>
          </cell>
          <cell r="AC86">
            <v>100</v>
          </cell>
          <cell r="AD86">
            <v>100</v>
          </cell>
          <cell r="AE86">
            <v>100</v>
          </cell>
          <cell r="AF86">
            <v>100</v>
          </cell>
          <cell r="AG86">
            <v>100</v>
          </cell>
          <cell r="AH86">
            <v>100</v>
          </cell>
          <cell r="AI86">
            <v>100</v>
          </cell>
          <cell r="AJ86">
            <v>100</v>
          </cell>
          <cell r="AK86">
            <v>100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</row>
        <row r="93"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</v>
          </cell>
          <cell r="U93">
            <v>1</v>
          </cell>
          <cell r="V93">
            <v>1</v>
          </cell>
          <cell r="W93">
            <v>1</v>
          </cell>
          <cell r="X93">
            <v>1</v>
          </cell>
          <cell r="Y93">
            <v>1</v>
          </cell>
          <cell r="Z93">
            <v>1</v>
          </cell>
          <cell r="AA93">
            <v>1</v>
          </cell>
          <cell r="AB93">
            <v>1</v>
          </cell>
          <cell r="AC93">
            <v>1</v>
          </cell>
          <cell r="AD93">
            <v>1</v>
          </cell>
          <cell r="AE93">
            <v>1</v>
          </cell>
          <cell r="AF93">
            <v>1</v>
          </cell>
          <cell r="AG93">
            <v>1</v>
          </cell>
          <cell r="AH93">
            <v>1</v>
          </cell>
          <cell r="AI93">
            <v>1</v>
          </cell>
          <cell r="AJ93">
            <v>1</v>
          </cell>
          <cell r="AK93">
            <v>1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</row>
        <row r="101">
          <cell r="G101">
            <v>5932</v>
          </cell>
        </row>
        <row r="102">
          <cell r="G102">
            <v>5932</v>
          </cell>
        </row>
        <row r="105">
          <cell r="H105">
            <v>1</v>
          </cell>
          <cell r="I105">
            <v>1</v>
          </cell>
          <cell r="J105">
            <v>1</v>
          </cell>
          <cell r="K105">
            <v>1</v>
          </cell>
          <cell r="L105">
            <v>1</v>
          </cell>
          <cell r="M105">
            <v>1</v>
          </cell>
          <cell r="N105">
            <v>1</v>
          </cell>
          <cell r="O105">
            <v>1</v>
          </cell>
          <cell r="P105">
            <v>1</v>
          </cell>
          <cell r="Q105">
            <v>1</v>
          </cell>
          <cell r="R105">
            <v>1</v>
          </cell>
          <cell r="S105">
            <v>1</v>
          </cell>
          <cell r="T105">
            <v>1</v>
          </cell>
          <cell r="U105">
            <v>1</v>
          </cell>
          <cell r="V105">
            <v>1</v>
          </cell>
          <cell r="W105">
            <v>1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>
            <v>1</v>
          </cell>
          <cell r="AD105">
            <v>1</v>
          </cell>
          <cell r="AE105">
            <v>1</v>
          </cell>
          <cell r="AF105">
            <v>1</v>
          </cell>
          <cell r="AG105">
            <v>1</v>
          </cell>
          <cell r="AH105">
            <v>1</v>
          </cell>
          <cell r="AI105">
            <v>1</v>
          </cell>
          <cell r="AJ105">
            <v>1</v>
          </cell>
          <cell r="AK105">
            <v>1</v>
          </cell>
        </row>
        <row r="106"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</row>
        <row r="110"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</row>
        <row r="111"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</row>
        <row r="113"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</row>
        <row r="118">
          <cell r="G118">
            <v>8385.2000000000007</v>
          </cell>
        </row>
        <row r="120">
          <cell r="G120">
            <v>1145357.25</v>
          </cell>
        </row>
        <row r="121">
          <cell r="H121">
            <v>1145357.25</v>
          </cell>
          <cell r="I121">
            <v>1149509.6685946668</v>
          </cell>
          <cell r="J121">
            <v>1152241.5229332633</v>
          </cell>
          <cell r="K121">
            <v>1154973.3772718599</v>
          </cell>
          <cell r="L121">
            <v>1154973.3772718599</v>
          </cell>
          <cell r="M121">
            <v>1154973.3772718599</v>
          </cell>
          <cell r="N121">
            <v>1154973.3772718599</v>
          </cell>
          <cell r="O121">
            <v>1154973.3772718599</v>
          </cell>
          <cell r="P121">
            <v>1154973.3772718599</v>
          </cell>
          <cell r="Q121">
            <v>1154973.3772718599</v>
          </cell>
          <cell r="R121">
            <v>1154973.3772718599</v>
          </cell>
          <cell r="S121">
            <v>1154973.3772718599</v>
          </cell>
          <cell r="T121">
            <v>1154973.3772718599</v>
          </cell>
          <cell r="U121">
            <v>1154973.3772718599</v>
          </cell>
          <cell r="V121">
            <v>1154973.3772718599</v>
          </cell>
          <cell r="W121">
            <v>1154973.3772718599</v>
          </cell>
          <cell r="X121">
            <v>1154973.3772718599</v>
          </cell>
          <cell r="Y121">
            <v>1154973.3772718599</v>
          </cell>
          <cell r="Z121">
            <v>1154973.3772718599</v>
          </cell>
          <cell r="AA121">
            <v>1154973.3772718599</v>
          </cell>
          <cell r="AB121">
            <v>1154973.3772718599</v>
          </cell>
          <cell r="AC121">
            <v>1154973.3772718599</v>
          </cell>
          <cell r="AD121">
            <v>1154973.3772718599</v>
          </cell>
          <cell r="AE121">
            <v>1154973.3772718599</v>
          </cell>
          <cell r="AF121">
            <v>1154973.3772718599</v>
          </cell>
          <cell r="AG121">
            <v>1154973.3772718599</v>
          </cell>
          <cell r="AH121">
            <v>1154973.3772718599</v>
          </cell>
          <cell r="AI121">
            <v>1154973.3772718599</v>
          </cell>
          <cell r="AJ121">
            <v>1154973.3772718599</v>
          </cell>
          <cell r="AK121">
            <v>1154973.3772718599</v>
          </cell>
        </row>
        <row r="122">
          <cell r="H122">
            <v>1196898.3262499999</v>
          </cell>
          <cell r="I122">
            <v>1248085.8702250023</v>
          </cell>
          <cell r="J122">
            <v>1303596.1785111662</v>
          </cell>
          <cell r="K122">
            <v>1348500.8604158123</v>
          </cell>
          <cell r="L122">
            <v>1390304.3870887023</v>
          </cell>
          <cell r="M122">
            <v>1425061.9967659197</v>
          </cell>
          <cell r="N122">
            <v>1460688.5466850675</v>
          </cell>
          <cell r="O122">
            <v>1497205.7603521941</v>
          </cell>
          <cell r="P122">
            <v>1534635.9043609987</v>
          </cell>
          <cell r="Q122">
            <v>1573001.8019700237</v>
          </cell>
          <cell r="R122">
            <v>1604461.838009424</v>
          </cell>
          <cell r="S122">
            <v>1636551.0747696129</v>
          </cell>
          <cell r="T122">
            <v>1669282.0962650049</v>
          </cell>
          <cell r="U122">
            <v>1702667.7381903052</v>
          </cell>
          <cell r="V122">
            <v>1736721.0929541111</v>
          </cell>
          <cell r="W122">
            <v>1771455.5148131934</v>
          </cell>
          <cell r="X122">
            <v>1806884.6251094572</v>
          </cell>
          <cell r="Y122">
            <v>1843022.3176116464</v>
          </cell>
          <cell r="Z122">
            <v>1879882.7639638791</v>
          </cell>
          <cell r="AA122">
            <v>1917480.4192431567</v>
          </cell>
          <cell r="AB122">
            <v>1955830.0276280199</v>
          </cell>
          <cell r="AC122">
            <v>1994946.6281805802</v>
          </cell>
          <cell r="AD122">
            <v>2034845.5607441918</v>
          </cell>
          <cell r="AE122">
            <v>2075542.4719590757</v>
          </cell>
          <cell r="AF122">
            <v>2117053.3213982573</v>
          </cell>
          <cell r="AG122">
            <v>2159394.3878262225</v>
          </cell>
          <cell r="AH122">
            <v>2202582.2755827466</v>
          </cell>
          <cell r="AI122">
            <v>2246633.9210944017</v>
          </cell>
          <cell r="AJ122">
            <v>2291566.5995162898</v>
          </cell>
          <cell r="AK122">
            <v>2337397.9315066161</v>
          </cell>
        </row>
        <row r="124">
          <cell r="G124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</row>
        <row r="130"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</row>
        <row r="135">
          <cell r="G135">
            <v>7.63</v>
          </cell>
        </row>
        <row r="136">
          <cell r="H136">
            <v>-4.3062200956937691E-2</v>
          </cell>
          <cell r="I136">
            <v>0.13527852797263229</v>
          </cell>
          <cell r="J136">
            <v>6.6325442525058564E-2</v>
          </cell>
          <cell r="K136">
            <v>6.5891472868217171E-2</v>
          </cell>
          <cell r="L136">
            <v>0</v>
          </cell>
          <cell r="M136">
            <v>0</v>
          </cell>
          <cell r="N136">
            <v>0</v>
          </cell>
          <cell r="O136">
            <v>0.03</v>
          </cell>
          <cell r="P136">
            <v>0.03</v>
          </cell>
          <cell r="Q136">
            <v>0</v>
          </cell>
          <cell r="R136">
            <v>0.03</v>
          </cell>
          <cell r="S136">
            <v>0.03</v>
          </cell>
          <cell r="T136">
            <v>0.03</v>
          </cell>
          <cell r="U136">
            <v>0.03</v>
          </cell>
          <cell r="V136">
            <v>0.03</v>
          </cell>
          <cell r="W136">
            <v>0</v>
          </cell>
          <cell r="X136">
            <v>0</v>
          </cell>
          <cell r="Y136">
            <v>0.03</v>
          </cell>
          <cell r="Z136">
            <v>0</v>
          </cell>
          <cell r="AA136">
            <v>0.03</v>
          </cell>
          <cell r="AB136">
            <v>0.03</v>
          </cell>
          <cell r="AC136">
            <v>0.03</v>
          </cell>
          <cell r="AD136">
            <v>0.03</v>
          </cell>
          <cell r="AE136">
            <v>0.03</v>
          </cell>
          <cell r="AF136">
            <v>0.03</v>
          </cell>
          <cell r="AG136">
            <v>0.03</v>
          </cell>
          <cell r="AH136">
            <v>0.03</v>
          </cell>
          <cell r="AI136">
            <v>0.03</v>
          </cell>
          <cell r="AJ136">
            <v>0.03</v>
          </cell>
          <cell r="AK136">
            <v>0.03</v>
          </cell>
        </row>
        <row r="137">
          <cell r="H137">
            <v>0.95693779904306231</v>
          </cell>
          <cell r="I137">
            <v>1.0863909358589785</v>
          </cell>
          <cell r="J137">
            <v>1.1584462954350379</v>
          </cell>
          <cell r="K137">
            <v>1.2347780280799823</v>
          </cell>
          <cell r="L137">
            <v>1.2347780280799823</v>
          </cell>
          <cell r="M137">
            <v>1.2347780280799823</v>
          </cell>
          <cell r="N137">
            <v>1.2347780280799823</v>
          </cell>
          <cell r="O137">
            <v>1.2718213689223818</v>
          </cell>
          <cell r="P137">
            <v>1.3099760099900533</v>
          </cell>
          <cell r="Q137">
            <v>1.3099760099900533</v>
          </cell>
          <cell r="R137">
            <v>1.3492752902897549</v>
          </cell>
          <cell r="S137">
            <v>1.3897535489984476</v>
          </cell>
          <cell r="T137">
            <v>1.431446155468401</v>
          </cell>
          <cell r="U137">
            <v>1.4743895401324532</v>
          </cell>
          <cell r="V137">
            <v>1.5186212263364267</v>
          </cell>
          <cell r="W137">
            <v>1.5186212263364267</v>
          </cell>
          <cell r="X137">
            <v>1.5186212263364267</v>
          </cell>
          <cell r="Y137">
            <v>1.5641798631265196</v>
          </cell>
          <cell r="Z137">
            <v>1.5641798631265196</v>
          </cell>
          <cell r="AA137">
            <v>1.6111052590203152</v>
          </cell>
          <cell r="AB137">
            <v>1.6594384167909246</v>
          </cell>
          <cell r="AC137">
            <v>1.7092215692946524</v>
          </cell>
          <cell r="AD137">
            <v>1.7604982163734921</v>
          </cell>
          <cell r="AE137">
            <v>1.813313162864697</v>
          </cell>
          <cell r="AF137">
            <v>1.8677125577506379</v>
          </cell>
          <cell r="AG137">
            <v>1.9237439344831571</v>
          </cell>
          <cell r="AH137">
            <v>1.9814562525176518</v>
          </cell>
          <cell r="AI137">
            <v>2.0408999400931815</v>
          </cell>
          <cell r="AJ137">
            <v>2.1021269382959771</v>
          </cell>
          <cell r="AK137">
            <v>2.1651907464448565</v>
          </cell>
        </row>
        <row r="138">
          <cell r="H138">
            <v>7.3014354066985652</v>
          </cell>
          <cell r="I138">
            <v>8.2891628406040052</v>
          </cell>
          <cell r="J138">
            <v>8.8389452341693389</v>
          </cell>
          <cell r="K138">
            <v>9.4213563542502641</v>
          </cell>
          <cell r="L138">
            <v>9.4213563542502641</v>
          </cell>
          <cell r="M138">
            <v>9.4213563542502641</v>
          </cell>
          <cell r="N138">
            <v>9.4213563542502641</v>
          </cell>
          <cell r="O138">
            <v>9.7039970448777737</v>
          </cell>
          <cell r="P138">
            <v>9.9951169562241056</v>
          </cell>
          <cell r="Q138">
            <v>9.9951169562241056</v>
          </cell>
          <cell r="R138">
            <v>10.294970464910829</v>
          </cell>
          <cell r="S138">
            <v>10.603819578858156</v>
          </cell>
          <cell r="T138">
            <v>10.921934166223899</v>
          </cell>
          <cell r="U138">
            <v>11.249592191210617</v>
          </cell>
          <cell r="V138">
            <v>11.587079956946935</v>
          </cell>
          <cell r="W138">
            <v>11.587079956946935</v>
          </cell>
          <cell r="X138">
            <v>11.587079956946935</v>
          </cell>
          <cell r="Y138">
            <v>11.934692355655343</v>
          </cell>
          <cell r="Z138">
            <v>11.934692355655343</v>
          </cell>
          <cell r="AA138">
            <v>12.292733126325006</v>
          </cell>
          <cell r="AB138">
            <v>12.661515120114755</v>
          </cell>
          <cell r="AC138">
            <v>13.041360573718197</v>
          </cell>
          <cell r="AD138">
            <v>13.432601390929745</v>
          </cell>
          <cell r="AE138">
            <v>13.835579432657639</v>
          </cell>
          <cell r="AF138">
            <v>14.250646815637367</v>
          </cell>
          <cell r="AG138">
            <v>14.678166220106489</v>
          </cell>
          <cell r="AH138">
            <v>15.118511206709682</v>
          </cell>
          <cell r="AI138">
            <v>15.572066542910974</v>
          </cell>
          <cell r="AJ138">
            <v>16.039228539198305</v>
          </cell>
          <cell r="AK138">
            <v>16.520405395374254</v>
          </cell>
        </row>
        <row r="139">
          <cell r="H139">
            <v>7.63</v>
          </cell>
          <cell r="I139">
            <v>9</v>
          </cell>
          <cell r="J139">
            <v>10.000000000000002</v>
          </cell>
          <cell r="K139">
            <v>11.000000000000004</v>
          </cell>
          <cell r="L139">
            <v>11.341000000000001</v>
          </cell>
          <cell r="M139">
            <v>11.624525</v>
          </cell>
          <cell r="N139">
            <v>11.915138124999999</v>
          </cell>
          <cell r="O139">
            <v>12.579407075468749</v>
          </cell>
          <cell r="P139">
            <v>13.280709019926128</v>
          </cell>
          <cell r="Q139">
            <v>13.612726745424281</v>
          </cell>
          <cell r="R139">
            <v>14.30153071874275</v>
          </cell>
          <cell r="S139">
            <v>15.025188173111138</v>
          </cell>
          <cell r="T139">
            <v>15.785462694670558</v>
          </cell>
          <cell r="U139">
            <v>16.584207107020891</v>
          </cell>
          <cell r="V139">
            <v>17.423367986636148</v>
          </cell>
          <cell r="W139">
            <v>17.771835346368871</v>
          </cell>
          <cell r="X139">
            <v>18.127272053296245</v>
          </cell>
          <cell r="Y139">
            <v>19.044512019193036</v>
          </cell>
          <cell r="Z139">
            <v>19.425402259576895</v>
          </cell>
          <cell r="AA139">
            <v>20.408327613911489</v>
          </cell>
          <cell r="AB139">
            <v>21.440988991175409</v>
          </cell>
          <cell r="AC139">
            <v>22.525903034128884</v>
          </cell>
          <cell r="AD139">
            <v>23.66571372765581</v>
          </cell>
          <cell r="AE139">
            <v>24.863198842275196</v>
          </cell>
          <cell r="AF139">
            <v>26.121276703694321</v>
          </cell>
          <cell r="AG139">
            <v>27.443013304901253</v>
          </cell>
          <cell r="AH139">
            <v>28.831629778129255</v>
          </cell>
          <cell r="AI139">
            <v>30.290510244902599</v>
          </cell>
          <cell r="AJ139">
            <v>31.823210063294674</v>
          </cell>
          <cell r="AK139">
            <v>33.433464492497393</v>
          </cell>
        </row>
        <row r="140">
          <cell r="G140">
            <v>8.92</v>
          </cell>
        </row>
        <row r="141">
          <cell r="H141">
            <v>-5.0571802518934894E-2</v>
          </cell>
          <cell r="I141">
            <v>8.7529839099960371E-2</v>
          </cell>
          <cell r="J141">
            <v>5.5662188099808052E-2</v>
          </cell>
          <cell r="K141">
            <v>1.3037350246652535E-2</v>
          </cell>
          <cell r="L141">
            <v>0</v>
          </cell>
          <cell r="M141">
            <v>0</v>
          </cell>
          <cell r="N141">
            <v>0</v>
          </cell>
          <cell r="O141">
            <v>0.03</v>
          </cell>
          <cell r="P141">
            <v>0.03</v>
          </cell>
          <cell r="Q141">
            <v>0</v>
          </cell>
          <cell r="R141">
            <v>0.03</v>
          </cell>
          <cell r="S141">
            <v>0.03</v>
          </cell>
          <cell r="T141">
            <v>0.03</v>
          </cell>
          <cell r="U141">
            <v>0.03</v>
          </cell>
          <cell r="V141">
            <v>0.03</v>
          </cell>
          <cell r="W141">
            <v>0</v>
          </cell>
          <cell r="X141">
            <v>0</v>
          </cell>
          <cell r="Y141">
            <v>0.03</v>
          </cell>
          <cell r="Z141">
            <v>0</v>
          </cell>
          <cell r="AA141">
            <v>0.03</v>
          </cell>
          <cell r="AB141">
            <v>0.03</v>
          </cell>
          <cell r="AC141">
            <v>0.03</v>
          </cell>
          <cell r="AD141">
            <v>0.03</v>
          </cell>
          <cell r="AE141">
            <v>0.03</v>
          </cell>
          <cell r="AF141">
            <v>0.03</v>
          </cell>
          <cell r="AG141">
            <v>0.03</v>
          </cell>
          <cell r="AH141">
            <v>0.03</v>
          </cell>
          <cell r="AI141">
            <v>0.03</v>
          </cell>
          <cell r="AJ141">
            <v>0.03</v>
          </cell>
          <cell r="AK141">
            <v>0.03</v>
          </cell>
        </row>
        <row r="142">
          <cell r="H142">
            <v>0.94942819748106511</v>
          </cell>
          <cell r="I142">
            <v>1.0325314948435482</v>
          </cell>
          <cell r="J142">
            <v>1.0900044571285057</v>
          </cell>
          <cell r="K142">
            <v>1.1042152270065024</v>
          </cell>
          <cell r="L142">
            <v>1.1042152270065024</v>
          </cell>
          <cell r="M142">
            <v>1.1042152270065024</v>
          </cell>
          <cell r="N142">
            <v>1.1042152270065024</v>
          </cell>
          <cell r="O142">
            <v>1.1373416838166974</v>
          </cell>
          <cell r="P142">
            <v>1.1714619343311983</v>
          </cell>
          <cell r="Q142">
            <v>1.1714619343311983</v>
          </cell>
          <cell r="R142">
            <v>1.2066057923611342</v>
          </cell>
          <cell r="S142">
            <v>1.2428039661319683</v>
          </cell>
          <cell r="T142">
            <v>1.2800880851159273</v>
          </cell>
          <cell r="U142">
            <v>1.3184907276694051</v>
          </cell>
          <cell r="V142">
            <v>1.3580454494994874</v>
          </cell>
          <cell r="W142">
            <v>1.3580454494994874</v>
          </cell>
          <cell r="X142">
            <v>1.3580454494994874</v>
          </cell>
          <cell r="Y142">
            <v>1.398786812984472</v>
          </cell>
          <cell r="Z142">
            <v>1.398786812984472</v>
          </cell>
          <cell r="AA142">
            <v>1.4407504173740062</v>
          </cell>
          <cell r="AB142">
            <v>1.4839729298952264</v>
          </cell>
          <cell r="AC142">
            <v>1.5284921177920834</v>
          </cell>
          <cell r="AD142">
            <v>1.5743468813258459</v>
          </cell>
          <cell r="AE142">
            <v>1.6215772877656214</v>
          </cell>
          <cell r="AF142">
            <v>1.6702246063985902</v>
          </cell>
          <cell r="AG142">
            <v>1.7203313445905479</v>
          </cell>
          <cell r="AH142">
            <v>1.7719412849282643</v>
          </cell>
          <cell r="AI142">
            <v>1.8250995234761123</v>
          </cell>
          <cell r="AJ142">
            <v>1.8798525091803957</v>
          </cell>
          <cell r="AK142">
            <v>1.9362480844558076</v>
          </cell>
        </row>
        <row r="143">
          <cell r="H143">
            <v>8.4688995215311014</v>
          </cell>
          <cell r="I143">
            <v>9.21018093400445</v>
          </cell>
          <cell r="J143">
            <v>9.7228397575862715</v>
          </cell>
          <cell r="K143">
            <v>9.8495998248980019</v>
          </cell>
          <cell r="L143">
            <v>9.8495998248980019</v>
          </cell>
          <cell r="M143">
            <v>9.8495998248980019</v>
          </cell>
          <cell r="N143">
            <v>9.8495998248980019</v>
          </cell>
          <cell r="O143">
            <v>10.145087819644941</v>
          </cell>
          <cell r="P143">
            <v>10.449440454234288</v>
          </cell>
          <cell r="Q143">
            <v>10.449440454234288</v>
          </cell>
          <cell r="R143">
            <v>10.762923667861317</v>
          </cell>
          <cell r="S143">
            <v>11.085811377897157</v>
          </cell>
          <cell r="T143">
            <v>11.418385719234072</v>
          </cell>
          <cell r="U143">
            <v>11.760937290811093</v>
          </cell>
          <cell r="V143">
            <v>12.113765409535427</v>
          </cell>
          <cell r="W143">
            <v>12.113765409535427</v>
          </cell>
          <cell r="X143">
            <v>12.113765409535427</v>
          </cell>
          <cell r="Y143">
            <v>12.477178371821491</v>
          </cell>
          <cell r="Z143">
            <v>12.477178371821491</v>
          </cell>
          <cell r="AA143">
            <v>12.851493722976135</v>
          </cell>
          <cell r="AB143">
            <v>13.23703853466542</v>
          </cell>
          <cell r="AC143">
            <v>13.634149690705383</v>
          </cell>
          <cell r="AD143">
            <v>14.043174181426545</v>
          </cell>
          <cell r="AE143">
            <v>14.464469406869343</v>
          </cell>
          <cell r="AF143">
            <v>14.898403489075424</v>
          </cell>
          <cell r="AG143">
            <v>15.345355593747687</v>
          </cell>
          <cell r="AH143">
            <v>15.805716261560118</v>
          </cell>
          <cell r="AI143">
            <v>16.279887749406921</v>
          </cell>
          <cell r="AJ143">
            <v>16.768284381889128</v>
          </cell>
          <cell r="AK143">
            <v>17.271332913345805</v>
          </cell>
        </row>
        <row r="144">
          <cell r="H144">
            <v>8.85</v>
          </cell>
          <cell r="I144">
            <v>10</v>
          </cell>
          <cell r="J144">
            <v>11.000000000000002</v>
          </cell>
          <cell r="K144">
            <v>11.500000000000002</v>
          </cell>
          <cell r="L144">
            <v>11.8565</v>
          </cell>
          <cell r="M144">
            <v>12.152912499999998</v>
          </cell>
          <cell r="N144">
            <v>12.456735312499996</v>
          </cell>
          <cell r="O144">
            <v>13.151198306171869</v>
          </cell>
          <cell r="P144">
            <v>13.884377611740948</v>
          </cell>
          <cell r="Q144">
            <v>14.231487052034471</v>
          </cell>
          <cell r="R144">
            <v>14.951600296867415</v>
          </cell>
          <cell r="S144">
            <v>15.708151271888909</v>
          </cell>
          <cell r="T144">
            <v>16.502983726246487</v>
          </cell>
          <cell r="U144">
            <v>17.338034702794559</v>
          </cell>
          <cell r="V144">
            <v>18.215339258755964</v>
          </cell>
          <cell r="W144">
            <v>18.579646043931081</v>
          </cell>
          <cell r="X144">
            <v>18.951238964809704</v>
          </cell>
          <cell r="Y144">
            <v>19.910171656429078</v>
          </cell>
          <cell r="Z144">
            <v>20.308375089557657</v>
          </cell>
          <cell r="AA144">
            <v>21.335978869089274</v>
          </cell>
          <cell r="AB144">
            <v>22.415579399865191</v>
          </cell>
          <cell r="AC144">
            <v>23.549807717498371</v>
          </cell>
          <cell r="AD144">
            <v>24.741427988003789</v>
          </cell>
          <cell r="AE144">
            <v>25.993344244196784</v>
          </cell>
          <cell r="AF144">
            <v>27.308607462953145</v>
          </cell>
          <cell r="AG144">
            <v>28.690423000578573</v>
          </cell>
          <cell r="AH144">
            <v>30.142158404407848</v>
          </cell>
          <cell r="AI144">
            <v>31.667351619670885</v>
          </cell>
          <cell r="AJ144">
            <v>33.269719611626236</v>
          </cell>
          <cell r="AK144">
            <v>34.953167423974534</v>
          </cell>
        </row>
        <row r="145">
          <cell r="G145">
            <v>0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</row>
        <row r="147">
          <cell r="H147">
            <v>1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1</v>
          </cell>
          <cell r="V147">
            <v>1</v>
          </cell>
          <cell r="W147">
            <v>1</v>
          </cell>
          <cell r="X147">
            <v>1</v>
          </cell>
          <cell r="Y147">
            <v>1</v>
          </cell>
          <cell r="Z147">
            <v>1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  <cell r="AI147">
            <v>1</v>
          </cell>
          <cell r="AJ147">
            <v>1</v>
          </cell>
          <cell r="AK147">
            <v>1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</row>
        <row r="150">
          <cell r="G150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</row>
        <row r="152">
          <cell r="H152">
            <v>1</v>
          </cell>
          <cell r="I152">
            <v>1</v>
          </cell>
          <cell r="J152">
            <v>1</v>
          </cell>
          <cell r="K152">
            <v>1</v>
          </cell>
          <cell r="L152">
            <v>1</v>
          </cell>
          <cell r="M152">
            <v>1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S152">
            <v>1</v>
          </cell>
          <cell r="T152">
            <v>1</v>
          </cell>
          <cell r="U152">
            <v>1</v>
          </cell>
          <cell r="V152">
            <v>1</v>
          </cell>
          <cell r="W152">
            <v>1</v>
          </cell>
          <cell r="X152">
            <v>1</v>
          </cell>
          <cell r="Y152">
            <v>1</v>
          </cell>
          <cell r="Z152">
            <v>1</v>
          </cell>
          <cell r="AA152">
            <v>1</v>
          </cell>
          <cell r="AB152">
            <v>1</v>
          </cell>
          <cell r="AC152">
            <v>1</v>
          </cell>
          <cell r="AD152">
            <v>1</v>
          </cell>
          <cell r="AE152">
            <v>1</v>
          </cell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1</v>
          </cell>
          <cell r="AK152">
            <v>1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</row>
        <row r="155">
          <cell r="G155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</row>
        <row r="157">
          <cell r="H157">
            <v>1</v>
          </cell>
          <cell r="I157">
            <v>1</v>
          </cell>
          <cell r="J157">
            <v>1</v>
          </cell>
          <cell r="K157">
            <v>1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S157">
            <v>1</v>
          </cell>
          <cell r="T157">
            <v>1</v>
          </cell>
          <cell r="U157">
            <v>1</v>
          </cell>
          <cell r="V157">
            <v>1</v>
          </cell>
          <cell r="W157">
            <v>1</v>
          </cell>
          <cell r="X157">
            <v>1</v>
          </cell>
          <cell r="Y157">
            <v>1</v>
          </cell>
          <cell r="Z157">
            <v>1</v>
          </cell>
          <cell r="AA157">
            <v>1</v>
          </cell>
          <cell r="AB157">
            <v>1</v>
          </cell>
          <cell r="AC157">
            <v>1</v>
          </cell>
          <cell r="AD157">
            <v>1</v>
          </cell>
          <cell r="AE157">
            <v>1</v>
          </cell>
          <cell r="AF157">
            <v>1</v>
          </cell>
          <cell r="AG157">
            <v>1</v>
          </cell>
          <cell r="AH157">
            <v>1</v>
          </cell>
          <cell r="AI157">
            <v>1</v>
          </cell>
          <cell r="AJ157">
            <v>1</v>
          </cell>
          <cell r="AK157">
            <v>1</v>
          </cell>
        </row>
        <row r="158"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</row>
        <row r="159"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</row>
        <row r="160">
          <cell r="G160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</row>
        <row r="162">
          <cell r="H162">
            <v>1</v>
          </cell>
          <cell r="I162">
            <v>1</v>
          </cell>
          <cell r="J162">
            <v>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  <cell r="T162">
            <v>1</v>
          </cell>
          <cell r="U162">
            <v>1</v>
          </cell>
          <cell r="V162">
            <v>1</v>
          </cell>
          <cell r="W162">
            <v>1</v>
          </cell>
          <cell r="X162">
            <v>1</v>
          </cell>
          <cell r="Y162">
            <v>1</v>
          </cell>
          <cell r="Z162">
            <v>1</v>
          </cell>
          <cell r="AA162">
            <v>1</v>
          </cell>
          <cell r="AB162">
            <v>1</v>
          </cell>
          <cell r="AC162">
            <v>1</v>
          </cell>
          <cell r="AD162">
            <v>1</v>
          </cell>
          <cell r="AE162">
            <v>1</v>
          </cell>
          <cell r="AF162">
            <v>1</v>
          </cell>
          <cell r="AG162">
            <v>1</v>
          </cell>
          <cell r="AH162">
            <v>1</v>
          </cell>
          <cell r="AI162">
            <v>1</v>
          </cell>
          <cell r="AJ162">
            <v>1</v>
          </cell>
          <cell r="AK162">
            <v>1</v>
          </cell>
        </row>
        <row r="163"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</row>
        <row r="165">
          <cell r="G165">
            <v>10.17</v>
          </cell>
        </row>
        <row r="166">
          <cell r="H166">
            <v>-4.3062200956937691E-2</v>
          </cell>
          <cell r="I166">
            <v>8.8331852255638887E-2</v>
          </cell>
          <cell r="J166">
            <v>8.4870232829842074E-2</v>
          </cell>
          <cell r="K166">
            <v>8.0799045915324941E-2</v>
          </cell>
          <cell r="L166">
            <v>0</v>
          </cell>
          <cell r="M166">
            <v>0</v>
          </cell>
          <cell r="N166">
            <v>0</v>
          </cell>
          <cell r="O166">
            <v>0.03</v>
          </cell>
          <cell r="P166">
            <v>0.03</v>
          </cell>
          <cell r="Q166">
            <v>0</v>
          </cell>
          <cell r="R166">
            <v>0.03</v>
          </cell>
          <cell r="S166">
            <v>0.03</v>
          </cell>
          <cell r="T166">
            <v>0.03</v>
          </cell>
          <cell r="U166">
            <v>0.03</v>
          </cell>
          <cell r="V166">
            <v>0.03</v>
          </cell>
          <cell r="W166">
            <v>0</v>
          </cell>
          <cell r="X166">
            <v>0</v>
          </cell>
          <cell r="Y166">
            <v>0.03</v>
          </cell>
          <cell r="Z166">
            <v>0</v>
          </cell>
          <cell r="AA166">
            <v>0.03</v>
          </cell>
          <cell r="AB166">
            <v>0.03</v>
          </cell>
          <cell r="AC166">
            <v>0.03</v>
          </cell>
          <cell r="AD166">
            <v>0.03</v>
          </cell>
          <cell r="AE166">
            <v>0.03</v>
          </cell>
          <cell r="AF166">
            <v>0.03</v>
          </cell>
          <cell r="AG166">
            <v>0.03</v>
          </cell>
          <cell r="AH166">
            <v>0.03</v>
          </cell>
          <cell r="AI166">
            <v>0.03</v>
          </cell>
          <cell r="AJ166">
            <v>0.03</v>
          </cell>
          <cell r="AK166">
            <v>0.03</v>
          </cell>
        </row>
        <row r="167">
          <cell r="H167">
            <v>0.95693779904306231</v>
          </cell>
          <cell r="I167">
            <v>1.0414658873259703</v>
          </cell>
          <cell r="J167">
            <v>1.1298553396676636</v>
          </cell>
          <cell r="K167">
            <v>1.2211465731351463</v>
          </cell>
          <cell r="L167">
            <v>1.2211465731351463</v>
          </cell>
          <cell r="M167">
            <v>1.2211465731351463</v>
          </cell>
          <cell r="N167">
            <v>1.2211465731351463</v>
          </cell>
          <cell r="O167">
            <v>1.2577809703292007</v>
          </cell>
          <cell r="P167">
            <v>1.2955143994390768</v>
          </cell>
          <cell r="Q167">
            <v>1.2955143994390768</v>
          </cell>
          <cell r="R167">
            <v>1.334379831422249</v>
          </cell>
          <cell r="S167">
            <v>1.3744112263649166</v>
          </cell>
          <cell r="T167">
            <v>1.4156435631558641</v>
          </cell>
          <cell r="U167">
            <v>1.4581128700505401</v>
          </cell>
          <cell r="V167">
            <v>1.5018562561520563</v>
          </cell>
          <cell r="W167">
            <v>1.5018562561520563</v>
          </cell>
          <cell r="X167">
            <v>1.5018562561520563</v>
          </cell>
          <cell r="Y167">
            <v>1.5469119438366181</v>
          </cell>
          <cell r="Z167">
            <v>1.5469119438366181</v>
          </cell>
          <cell r="AA167">
            <v>1.5933193021517167</v>
          </cell>
          <cell r="AB167">
            <v>1.6411188812162683</v>
          </cell>
          <cell r="AC167">
            <v>1.6903524476527563</v>
          </cell>
          <cell r="AD167">
            <v>1.741063021082339</v>
          </cell>
          <cell r="AE167">
            <v>1.7932949117148091</v>
          </cell>
          <cell r="AF167">
            <v>1.8470937590662535</v>
          </cell>
          <cell r="AG167">
            <v>1.9025065718382412</v>
          </cell>
          <cell r="AH167">
            <v>1.9595817689933885</v>
          </cell>
          <cell r="AI167">
            <v>2.0183692220631904</v>
          </cell>
          <cell r="AJ167">
            <v>2.0789202987250861</v>
          </cell>
          <cell r="AK167">
            <v>2.1412879076868387</v>
          </cell>
        </row>
        <row r="168">
          <cell r="H168">
            <v>9.7320574162679439</v>
          </cell>
          <cell r="I168">
            <v>10.591708074105119</v>
          </cell>
          <cell r="J168">
            <v>11.490628804420139</v>
          </cell>
          <cell r="K168">
            <v>12.419060648784438</v>
          </cell>
          <cell r="L168">
            <v>12.419060648784438</v>
          </cell>
          <cell r="M168">
            <v>12.419060648784438</v>
          </cell>
          <cell r="N168">
            <v>12.419060648784438</v>
          </cell>
          <cell r="O168">
            <v>12.79163246824797</v>
          </cell>
          <cell r="P168">
            <v>13.175381442295411</v>
          </cell>
          <cell r="Q168">
            <v>13.175381442295411</v>
          </cell>
          <cell r="R168">
            <v>13.570642885564272</v>
          </cell>
          <cell r="S168">
            <v>13.977762172131202</v>
          </cell>
          <cell r="T168">
            <v>14.397095037295138</v>
          </cell>
          <cell r="U168">
            <v>14.829007888413994</v>
          </cell>
          <cell r="V168">
            <v>15.273878125066412</v>
          </cell>
          <cell r="W168">
            <v>15.273878125066412</v>
          </cell>
          <cell r="X168">
            <v>15.273878125066412</v>
          </cell>
          <cell r="Y168">
            <v>15.732094468818406</v>
          </cell>
          <cell r="Z168">
            <v>15.732094468818406</v>
          </cell>
          <cell r="AA168">
            <v>16.204057302882958</v>
          </cell>
          <cell r="AB168">
            <v>16.690179021969449</v>
          </cell>
          <cell r="AC168">
            <v>17.190884392628533</v>
          </cell>
          <cell r="AD168">
            <v>17.706610924407389</v>
          </cell>
          <cell r="AE168">
            <v>18.237809252139609</v>
          </cell>
          <cell r="AF168">
            <v>18.784943529703799</v>
          </cell>
          <cell r="AG168">
            <v>19.348491835594913</v>
          </cell>
          <cell r="AH168">
            <v>19.928946590662761</v>
          </cell>
          <cell r="AI168">
            <v>20.526814988382647</v>
          </cell>
          <cell r="AJ168">
            <v>21.142619438034124</v>
          </cell>
          <cell r="AK168">
            <v>21.77689802117515</v>
          </cell>
        </row>
        <row r="169">
          <cell r="H169">
            <v>10.17</v>
          </cell>
          <cell r="I169">
            <v>11.500000000000002</v>
          </cell>
          <cell r="J169">
            <v>13</v>
          </cell>
          <cell r="K169">
            <v>14.500000000000004</v>
          </cell>
          <cell r="L169">
            <v>14.9495</v>
          </cell>
          <cell r="M169">
            <v>15.323237499999998</v>
          </cell>
          <cell r="N169">
            <v>15.706318437499997</v>
          </cell>
          <cell r="O169">
            <v>16.581945690390619</v>
          </cell>
          <cell r="P169">
            <v>17.506389162629894</v>
          </cell>
          <cell r="Q169">
            <v>17.94404889169564</v>
          </cell>
          <cell r="R169">
            <v>18.85201776561544</v>
          </cell>
          <cell r="S169">
            <v>19.805929864555587</v>
          </cell>
          <cell r="T169">
            <v>20.808109915702097</v>
          </cell>
          <cell r="U169">
            <v>21.861000277436627</v>
          </cell>
          <cell r="V169">
            <v>22.967166891474918</v>
          </cell>
          <cell r="W169">
            <v>23.426510229304416</v>
          </cell>
          <cell r="X169">
            <v>23.895040433890504</v>
          </cell>
          <cell r="Y169">
            <v>25.104129479845366</v>
          </cell>
          <cell r="Z169">
            <v>25.606212069442272</v>
          </cell>
          <cell r="AA169">
            <v>26.901886400156048</v>
          </cell>
          <cell r="AB169">
            <v>28.263121852003948</v>
          </cell>
          <cell r="AC169">
            <v>29.693235817715347</v>
          </cell>
          <cell r="AD169">
            <v>31.195713550091746</v>
          </cell>
          <cell r="AE169">
            <v>32.774216655726384</v>
          </cell>
          <cell r="AF169">
            <v>34.432592018506142</v>
          </cell>
          <cell r="AG169">
            <v>36.174881174642557</v>
          </cell>
          <cell r="AH169">
            <v>38.005330162079467</v>
          </cell>
          <cell r="AI169">
            <v>39.928399868280692</v>
          </cell>
          <cell r="AJ169">
            <v>41.948776901615702</v>
          </cell>
          <cell r="AK169">
            <v>44.07138501283746</v>
          </cell>
        </row>
        <row r="170">
          <cell r="G170">
            <v>13.48</v>
          </cell>
        </row>
        <row r="171">
          <cell r="H171">
            <v>-5.4377919441170874E-3</v>
          </cell>
          <cell r="I171">
            <v>9.6425693458337181E-2</v>
          </cell>
          <cell r="J171">
            <v>2.8843702346076139E-2</v>
          </cell>
          <cell r="K171">
            <v>6.9799156393423489E-2</v>
          </cell>
          <cell r="L171">
            <v>0</v>
          </cell>
          <cell r="M171">
            <v>0</v>
          </cell>
          <cell r="N171">
            <v>0</v>
          </cell>
          <cell r="O171">
            <v>0.03</v>
          </cell>
          <cell r="P171">
            <v>0.03</v>
          </cell>
          <cell r="Q171">
            <v>0</v>
          </cell>
          <cell r="R171">
            <v>0.03</v>
          </cell>
          <cell r="S171">
            <v>0.03</v>
          </cell>
          <cell r="T171">
            <v>0.03</v>
          </cell>
          <cell r="U171">
            <v>0.03</v>
          </cell>
          <cell r="V171">
            <v>0.03</v>
          </cell>
          <cell r="W171">
            <v>0</v>
          </cell>
          <cell r="X171">
            <v>0</v>
          </cell>
          <cell r="Y171">
            <v>0.03</v>
          </cell>
          <cell r="Z171">
            <v>0</v>
          </cell>
          <cell r="AA171">
            <v>0.03</v>
          </cell>
          <cell r="AB171">
            <v>0.03</v>
          </cell>
          <cell r="AC171">
            <v>0.03</v>
          </cell>
          <cell r="AD171">
            <v>0.03</v>
          </cell>
          <cell r="AE171">
            <v>0.03</v>
          </cell>
          <cell r="AF171">
            <v>0.03</v>
          </cell>
          <cell r="AG171">
            <v>0.03</v>
          </cell>
          <cell r="AH171">
            <v>0.03</v>
          </cell>
          <cell r="AI171">
            <v>0.03</v>
          </cell>
          <cell r="AJ171">
            <v>0.03</v>
          </cell>
          <cell r="AK171">
            <v>0.03</v>
          </cell>
        </row>
        <row r="172">
          <cell r="H172">
            <v>0.99456220805588291</v>
          </cell>
          <cell r="I172">
            <v>1.0904635586551263</v>
          </cell>
          <cell r="J172">
            <v>1.1219165649602179</v>
          </cell>
          <cell r="K172">
            <v>1.2002253947382486</v>
          </cell>
          <cell r="L172">
            <v>1.2002253947382486</v>
          </cell>
          <cell r="M172">
            <v>1.2002253947382486</v>
          </cell>
          <cell r="N172">
            <v>1.2002253947382486</v>
          </cell>
          <cell r="O172">
            <v>1.2362321565803962</v>
          </cell>
          <cell r="P172">
            <v>1.2733191212778081</v>
          </cell>
          <cell r="Q172">
            <v>1.2733191212778081</v>
          </cell>
          <cell r="R172">
            <v>1.3115186949161424</v>
          </cell>
          <cell r="S172">
            <v>1.3508642557636266</v>
          </cell>
          <cell r="T172">
            <v>1.3913901834365354</v>
          </cell>
          <cell r="U172">
            <v>1.4331318889396316</v>
          </cell>
          <cell r="V172">
            <v>1.4761258456078206</v>
          </cell>
          <cell r="W172">
            <v>1.4761258456078206</v>
          </cell>
          <cell r="X172">
            <v>1.4761258456078206</v>
          </cell>
          <cell r="Y172">
            <v>1.5204096209760551</v>
          </cell>
          <cell r="Z172">
            <v>1.5204096209760551</v>
          </cell>
          <cell r="AA172">
            <v>1.5660219096053369</v>
          </cell>
          <cell r="AB172">
            <v>1.6130025668934971</v>
          </cell>
          <cell r="AC172">
            <v>1.6613926439003019</v>
          </cell>
          <cell r="AD172">
            <v>1.7112344232173111</v>
          </cell>
          <cell r="AE172">
            <v>1.7625714559138306</v>
          </cell>
          <cell r="AF172">
            <v>1.8154485995912455</v>
          </cell>
          <cell r="AG172">
            <v>1.8699120575789829</v>
          </cell>
          <cell r="AH172">
            <v>1.9260094193063524</v>
          </cell>
          <cell r="AI172">
            <v>1.983789701885543</v>
          </cell>
          <cell r="AJ172">
            <v>2.0433033929421094</v>
          </cell>
          <cell r="AK172">
            <v>2.1046024947303725</v>
          </cell>
        </row>
        <row r="173">
          <cell r="H173">
            <v>13.406698564593302</v>
          </cell>
          <cell r="I173">
            <v>14.699448770671104</v>
          </cell>
          <cell r="J173">
            <v>15.123435295663738</v>
          </cell>
          <cell r="K173">
            <v>16.179038321071591</v>
          </cell>
          <cell r="L173">
            <v>16.179038321071591</v>
          </cell>
          <cell r="M173">
            <v>16.179038321071591</v>
          </cell>
          <cell r="N173">
            <v>16.179038321071591</v>
          </cell>
          <cell r="O173">
            <v>16.664409470703742</v>
          </cell>
          <cell r="P173">
            <v>17.164341754824854</v>
          </cell>
          <cell r="Q173">
            <v>17.164341754824854</v>
          </cell>
          <cell r="R173">
            <v>17.679272007469599</v>
          </cell>
          <cell r="S173">
            <v>18.209650167693688</v>
          </cell>
          <cell r="T173">
            <v>18.755939672724498</v>
          </cell>
          <cell r="U173">
            <v>19.318617862906233</v>
          </cell>
          <cell r="V173">
            <v>19.898176398793421</v>
          </cell>
          <cell r="W173">
            <v>19.898176398793421</v>
          </cell>
          <cell r="X173">
            <v>19.898176398793421</v>
          </cell>
          <cell r="Y173">
            <v>20.495121690757223</v>
          </cell>
          <cell r="Z173">
            <v>20.495121690757223</v>
          </cell>
          <cell r="AA173">
            <v>21.109975341479942</v>
          </cell>
          <cell r="AB173">
            <v>21.743274601724341</v>
          </cell>
          <cell r="AC173">
            <v>22.395572839776072</v>
          </cell>
          <cell r="AD173">
            <v>23.067440024969354</v>
          </cell>
          <cell r="AE173">
            <v>23.759463225718438</v>
          </cell>
          <cell r="AF173">
            <v>24.472247122489989</v>
          </cell>
          <cell r="AG173">
            <v>25.20641453616469</v>
          </cell>
          <cell r="AH173">
            <v>25.962606972249631</v>
          </cell>
          <cell r="AI173">
            <v>26.741485181417122</v>
          </cell>
          <cell r="AJ173">
            <v>27.543729736859635</v>
          </cell>
          <cell r="AK173">
            <v>28.370041628965424</v>
          </cell>
        </row>
        <row r="174">
          <cell r="H174">
            <v>14.01</v>
          </cell>
          <cell r="I174">
            <v>15.960000000000003</v>
          </cell>
          <cell r="J174">
            <v>17.110000000000003</v>
          </cell>
          <cell r="K174">
            <v>18.890000000000008</v>
          </cell>
          <cell r="L174">
            <v>19.475590000000004</v>
          </cell>
          <cell r="M174">
            <v>19.96247975</v>
          </cell>
          <cell r="N174">
            <v>20.461541743749997</v>
          </cell>
          <cell r="O174">
            <v>21.602272695964064</v>
          </cell>
          <cell r="P174">
            <v>22.806599398764057</v>
          </cell>
          <cell r="Q174">
            <v>23.376764383733157</v>
          </cell>
          <cell r="R174">
            <v>24.559628661550054</v>
          </cell>
          <cell r="S174">
            <v>25.802345871824492</v>
          </cell>
          <cell r="T174">
            <v>27.107944572938809</v>
          </cell>
          <cell r="U174">
            <v>28.479606568329512</v>
          </cell>
          <cell r="V174">
            <v>29.920674660686988</v>
          </cell>
          <cell r="W174">
            <v>30.519088153900725</v>
          </cell>
          <cell r="X174">
            <v>31.129469916978739</v>
          </cell>
          <cell r="Y174">
            <v>32.704621094777863</v>
          </cell>
          <cell r="Z174">
            <v>33.358713516673419</v>
          </cell>
          <cell r="AA174">
            <v>35.046664420617098</v>
          </cell>
          <cell r="AB174">
            <v>36.820025640300322</v>
          </cell>
          <cell r="AC174">
            <v>38.683118937699518</v>
          </cell>
          <cell r="AD174">
            <v>40.640484755947114</v>
          </cell>
          <cell r="AE174">
            <v>42.696893284598048</v>
          </cell>
          <cell r="AF174">
            <v>44.857356084798703</v>
          </cell>
          <cell r="AG174">
            <v>47.127138302689517</v>
          </cell>
          <cell r="AH174">
            <v>49.511771500805608</v>
          </cell>
          <cell r="AI174">
            <v>52.017067138746377</v>
          </cell>
          <cell r="AJ174">
            <v>54.649130735966949</v>
          </cell>
          <cell r="AK174">
            <v>57.414376751206881</v>
          </cell>
        </row>
        <row r="175">
          <cell r="G175">
            <v>0</v>
          </cell>
        </row>
        <row r="176">
          <cell r="H176">
            <v>0</v>
          </cell>
          <cell r="I176">
            <v>0.05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0.05</v>
          </cell>
          <cell r="T176">
            <v>0</v>
          </cell>
          <cell r="U176">
            <v>0</v>
          </cell>
          <cell r="V176">
            <v>0.05</v>
          </cell>
          <cell r="W176">
            <v>0</v>
          </cell>
          <cell r="X176">
            <v>0.05</v>
          </cell>
          <cell r="Y176">
            <v>0</v>
          </cell>
          <cell r="Z176">
            <v>0.05</v>
          </cell>
          <cell r="AA176">
            <v>0</v>
          </cell>
          <cell r="AB176">
            <v>0.05</v>
          </cell>
          <cell r="AC176">
            <v>0</v>
          </cell>
          <cell r="AD176">
            <v>0.05</v>
          </cell>
          <cell r="AE176">
            <v>0</v>
          </cell>
          <cell r="AF176">
            <v>0.05</v>
          </cell>
          <cell r="AG176">
            <v>0</v>
          </cell>
          <cell r="AH176">
            <v>0.05</v>
          </cell>
          <cell r="AI176">
            <v>0</v>
          </cell>
          <cell r="AJ176">
            <v>0.05</v>
          </cell>
          <cell r="AK176">
            <v>0</v>
          </cell>
        </row>
        <row r="177">
          <cell r="H177">
            <v>1</v>
          </cell>
          <cell r="I177">
            <v>1.05</v>
          </cell>
          <cell r="J177">
            <v>1.05</v>
          </cell>
          <cell r="K177">
            <v>1.05</v>
          </cell>
          <cell r="L177">
            <v>1.05</v>
          </cell>
          <cell r="M177">
            <v>1.05</v>
          </cell>
          <cell r="N177">
            <v>1.05</v>
          </cell>
          <cell r="O177">
            <v>1.05</v>
          </cell>
          <cell r="P177">
            <v>1.05</v>
          </cell>
          <cell r="Q177">
            <v>1.05</v>
          </cell>
          <cell r="R177">
            <v>1.05</v>
          </cell>
          <cell r="S177">
            <v>1.1025</v>
          </cell>
          <cell r="T177">
            <v>1.1025</v>
          </cell>
          <cell r="U177">
            <v>1.1025</v>
          </cell>
          <cell r="V177">
            <v>1.1576250000000001</v>
          </cell>
          <cell r="W177">
            <v>1.1576250000000001</v>
          </cell>
          <cell r="X177">
            <v>1.2155062500000002</v>
          </cell>
          <cell r="Y177">
            <v>1.2155062500000002</v>
          </cell>
          <cell r="Z177">
            <v>1.2762815625000004</v>
          </cell>
          <cell r="AA177">
            <v>1.2762815625000004</v>
          </cell>
          <cell r="AB177">
            <v>1.3400956406250004</v>
          </cell>
          <cell r="AC177">
            <v>1.3400956406250004</v>
          </cell>
          <cell r="AD177">
            <v>1.4071004226562505</v>
          </cell>
          <cell r="AE177">
            <v>1.4071004226562505</v>
          </cell>
          <cell r="AF177">
            <v>1.477455443789063</v>
          </cell>
          <cell r="AG177">
            <v>1.477455443789063</v>
          </cell>
          <cell r="AH177">
            <v>1.5513282159785162</v>
          </cell>
          <cell r="AI177">
            <v>1.5513282159785162</v>
          </cell>
          <cell r="AJ177">
            <v>1.628894626777442</v>
          </cell>
          <cell r="AK177">
            <v>1.628894626777442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</row>
        <row r="180">
          <cell r="G180">
            <v>0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</row>
        <row r="182">
          <cell r="H182">
            <v>1</v>
          </cell>
          <cell r="I182">
            <v>1</v>
          </cell>
          <cell r="J182">
            <v>1</v>
          </cell>
          <cell r="K182">
            <v>1</v>
          </cell>
          <cell r="L182">
            <v>1</v>
          </cell>
          <cell r="M182">
            <v>1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1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W182">
            <v>1</v>
          </cell>
          <cell r="X182">
            <v>1</v>
          </cell>
          <cell r="Y182">
            <v>1</v>
          </cell>
          <cell r="Z182">
            <v>1</v>
          </cell>
          <cell r="AA182">
            <v>1</v>
          </cell>
          <cell r="AB182">
            <v>1</v>
          </cell>
          <cell r="AC182">
            <v>1</v>
          </cell>
          <cell r="AD182">
            <v>1</v>
          </cell>
          <cell r="AE182">
            <v>1</v>
          </cell>
          <cell r="AF182">
            <v>1</v>
          </cell>
          <cell r="AG182">
            <v>1</v>
          </cell>
          <cell r="AH182">
            <v>1</v>
          </cell>
          <cell r="AI182">
            <v>1</v>
          </cell>
          <cell r="AJ182">
            <v>1</v>
          </cell>
          <cell r="AK182">
            <v>1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</row>
        <row r="185">
          <cell r="H185">
            <v>-4.3062200956937802E-2</v>
          </cell>
          <cell r="I185">
            <v>0.10845562392533892</v>
          </cell>
          <cell r="J185">
            <v>7.6728617574083557E-2</v>
          </cell>
          <cell r="K185">
            <v>7.4317492416582365E-2</v>
          </cell>
          <cell r="L185">
            <v>0</v>
          </cell>
          <cell r="M185">
            <v>0</v>
          </cell>
          <cell r="N185">
            <v>0</v>
          </cell>
          <cell r="O185">
            <v>3.0000000000000027E-2</v>
          </cell>
          <cell r="P185">
            <v>3.0000000000000027E-2</v>
          </cell>
          <cell r="Q185">
            <v>0</v>
          </cell>
          <cell r="R185">
            <v>3.0000000000000027E-2</v>
          </cell>
          <cell r="S185">
            <v>3.0000000000000249E-2</v>
          </cell>
          <cell r="T185">
            <v>3.0000000000000027E-2</v>
          </cell>
          <cell r="U185">
            <v>3.0000000000000027E-2</v>
          </cell>
          <cell r="V185">
            <v>3.0000000000000027E-2</v>
          </cell>
          <cell r="W185">
            <v>0</v>
          </cell>
          <cell r="X185">
            <v>0</v>
          </cell>
          <cell r="Y185">
            <v>3.0000000000000027E-2</v>
          </cell>
          <cell r="Z185">
            <v>0</v>
          </cell>
          <cell r="AA185">
            <v>3.0000000000000027E-2</v>
          </cell>
          <cell r="AB185">
            <v>3.0000000000000249E-2</v>
          </cell>
          <cell r="AC185">
            <v>3.0000000000000027E-2</v>
          </cell>
          <cell r="AD185">
            <v>3.0000000000000027E-2</v>
          </cell>
          <cell r="AE185">
            <v>3.0000000000000249E-2</v>
          </cell>
          <cell r="AF185">
            <v>2.9999999999999805E-2</v>
          </cell>
          <cell r="AG185">
            <v>3.0000000000000249E-2</v>
          </cell>
          <cell r="AH185">
            <v>3.0000000000000027E-2</v>
          </cell>
          <cell r="AI185">
            <v>3.0000000000000027E-2</v>
          </cell>
          <cell r="AJ185">
            <v>3.0000000000000027E-2</v>
          </cell>
          <cell r="AK185">
            <v>3.0000000000000027E-2</v>
          </cell>
        </row>
        <row r="186">
          <cell r="H186">
            <v>-4.3062200956937802E-2</v>
          </cell>
          <cell r="I186">
            <v>6.0723085096018092E-2</v>
          </cell>
          <cell r="J186">
            <v>0.14211090104435264</v>
          </cell>
          <cell r="K186">
            <v>0.22698971927161238</v>
          </cell>
          <cell r="L186">
            <v>0.22698971927161238</v>
          </cell>
          <cell r="M186">
            <v>0.22698971927161238</v>
          </cell>
          <cell r="N186">
            <v>0.22698971927161238</v>
          </cell>
          <cell r="O186">
            <v>0.26379941084976077</v>
          </cell>
          <cell r="P186">
            <v>0.30171339317525359</v>
          </cell>
          <cell r="Q186">
            <v>0.30171339317525359</v>
          </cell>
          <cell r="R186">
            <v>0.34076479497051126</v>
          </cell>
          <cell r="S186">
            <v>0.38098773881962678</v>
          </cell>
          <cell r="T186">
            <v>0.42241737098421539</v>
          </cell>
          <cell r="U186">
            <v>0.46508989211374208</v>
          </cell>
          <cell r="V186">
            <v>0.50904258887715437</v>
          </cell>
          <cell r="W186">
            <v>0.50904258887715437</v>
          </cell>
          <cell r="X186">
            <v>0.50904258887715437</v>
          </cell>
          <cell r="Y186">
            <v>0.55431386654346904</v>
          </cell>
          <cell r="Z186">
            <v>0.55431386654346904</v>
          </cell>
          <cell r="AA186">
            <v>0.60094328253977314</v>
          </cell>
          <cell r="AB186">
            <v>0.64897158101596664</v>
          </cell>
          <cell r="AC186">
            <v>0.69844072844644556</v>
          </cell>
          <cell r="AD186">
            <v>0.7493939502998388</v>
          </cell>
          <cell r="AE186">
            <v>0.80187576880883427</v>
          </cell>
          <cell r="AF186">
            <v>0.8559320418730989</v>
          </cell>
          <cell r="AG186">
            <v>0.91161000312929219</v>
          </cell>
          <cell r="AH186">
            <v>0.968958303223171</v>
          </cell>
          <cell r="AI186">
            <v>1.0280270523198665</v>
          </cell>
          <cell r="AJ186">
            <v>1.0888678638894622</v>
          </cell>
          <cell r="AK186">
            <v>1.1515338998061462</v>
          </cell>
        </row>
        <row r="187">
          <cell r="H187">
            <v>0</v>
          </cell>
          <cell r="I187">
            <v>0.151685393258427</v>
          </cell>
          <cell r="J187">
            <v>0.12195121951219523</v>
          </cell>
          <cell r="K187">
            <v>0.1086956521739133</v>
          </cell>
          <cell r="L187">
            <v>3.0999999999999694E-2</v>
          </cell>
          <cell r="M187">
            <v>2.4999999999999689E-2</v>
          </cell>
          <cell r="N187">
            <v>2.4999999999999911E-2</v>
          </cell>
          <cell r="O187">
            <v>5.5749999999999966E-2</v>
          </cell>
          <cell r="P187">
            <v>5.5749999999999744E-2</v>
          </cell>
          <cell r="Q187">
            <v>2.4999999999999911E-2</v>
          </cell>
          <cell r="R187">
            <v>5.0599999999999978E-2</v>
          </cell>
          <cell r="S187">
            <v>5.0600000000000422E-2</v>
          </cell>
          <cell r="T187">
            <v>5.0599999999999756E-2</v>
          </cell>
          <cell r="U187">
            <v>5.06000000000002E-2</v>
          </cell>
          <cell r="V187">
            <v>5.0599999999999978E-2</v>
          </cell>
          <cell r="W187">
            <v>2.0000000000000018E-2</v>
          </cell>
          <cell r="X187">
            <v>2.0000000000000018E-2</v>
          </cell>
          <cell r="Y187">
            <v>5.0599999999999978E-2</v>
          </cell>
          <cell r="Z187">
            <v>1.9999999999999796E-2</v>
          </cell>
          <cell r="AA187">
            <v>5.06000000000002E-2</v>
          </cell>
          <cell r="AB187">
            <v>5.0599999999999978E-2</v>
          </cell>
          <cell r="AC187">
            <v>5.0599999999999978E-2</v>
          </cell>
          <cell r="AD187">
            <v>5.0599999999999978E-2</v>
          </cell>
          <cell r="AE187">
            <v>5.0599999999999978E-2</v>
          </cell>
          <cell r="AF187">
            <v>5.0599999999999978E-2</v>
          </cell>
          <cell r="AG187">
            <v>5.0599999999999978E-2</v>
          </cell>
          <cell r="AH187">
            <v>5.0599999999999756E-2</v>
          </cell>
          <cell r="AI187">
            <v>5.06000000000002E-2</v>
          </cell>
          <cell r="AJ187">
            <v>5.0600000000000422E-2</v>
          </cell>
          <cell r="AK187">
            <v>5.0599999999999978E-2</v>
          </cell>
        </row>
        <row r="188">
          <cell r="H188">
            <v>0</v>
          </cell>
          <cell r="I188">
            <v>0.151685393258427</v>
          </cell>
          <cell r="J188">
            <v>0.2921348314606742</v>
          </cell>
          <cell r="K188">
            <v>0.43258426966292163</v>
          </cell>
          <cell r="L188">
            <v>0.47699438202247202</v>
          </cell>
          <cell r="M188">
            <v>0.51391924157303337</v>
          </cell>
          <cell r="N188">
            <v>0.55176722261235911</v>
          </cell>
          <cell r="O188">
            <v>0.63827824527299826</v>
          </cell>
          <cell r="P188">
            <v>0.72961225744696745</v>
          </cell>
          <cell r="Q188">
            <v>0.77285256388314139</v>
          </cell>
          <cell r="R188">
            <v>0.86255890361562848</v>
          </cell>
          <cell r="S188">
            <v>0.95680438413858004</v>
          </cell>
          <cell r="T188">
            <v>1.0558186859759915</v>
          </cell>
          <cell r="U188">
            <v>1.1598431114863774</v>
          </cell>
          <cell r="V188">
            <v>1.269131172927588</v>
          </cell>
          <cell r="W188">
            <v>1.3145137963861395</v>
          </cell>
          <cell r="X188">
            <v>1.3608040723138624</v>
          </cell>
          <cell r="Y188">
            <v>1.4802607583729439</v>
          </cell>
          <cell r="Z188">
            <v>1.5298659735404025</v>
          </cell>
          <cell r="AA188">
            <v>1.6578771918015471</v>
          </cell>
          <cell r="AB188">
            <v>1.7923657777067055</v>
          </cell>
          <cell r="AC188">
            <v>1.9336594860586649</v>
          </cell>
          <cell r="AD188">
            <v>2.082102656053233</v>
          </cell>
          <cell r="AE188">
            <v>2.2380570504495267</v>
          </cell>
          <cell r="AF188">
            <v>2.4019027372022732</v>
          </cell>
          <cell r="AG188">
            <v>2.5740390157047082</v>
          </cell>
          <cell r="AH188">
            <v>2.7548853898993659</v>
          </cell>
          <cell r="AI188">
            <v>2.9448825906282741</v>
          </cell>
          <cell r="AJ188">
            <v>3.1444936497140663</v>
          </cell>
          <cell r="AK188">
            <v>3.3542050283895977</v>
          </cell>
        </row>
        <row r="191">
          <cell r="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</row>
        <row r="193">
          <cell r="H193">
            <v>1</v>
          </cell>
          <cell r="I193">
            <v>1</v>
          </cell>
          <cell r="J193">
            <v>1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1</v>
          </cell>
          <cell r="Q193">
            <v>1</v>
          </cell>
          <cell r="R193">
            <v>1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W193">
            <v>1</v>
          </cell>
          <cell r="X193">
            <v>1</v>
          </cell>
          <cell r="Y193">
            <v>1</v>
          </cell>
          <cell r="Z193">
            <v>1</v>
          </cell>
          <cell r="AA193">
            <v>1</v>
          </cell>
          <cell r="AB193">
            <v>1</v>
          </cell>
          <cell r="AC193">
            <v>1</v>
          </cell>
          <cell r="AD193">
            <v>1</v>
          </cell>
          <cell r="AE193">
            <v>1</v>
          </cell>
          <cell r="AF193">
            <v>1</v>
          </cell>
          <cell r="AG193">
            <v>1</v>
          </cell>
          <cell r="AH193">
            <v>1</v>
          </cell>
          <cell r="AI193">
            <v>1</v>
          </cell>
          <cell r="AJ193">
            <v>1</v>
          </cell>
          <cell r="AK193">
            <v>1</v>
          </cell>
        </row>
        <row r="194"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</row>
        <row r="196">
          <cell r="G196">
            <v>0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</row>
        <row r="198">
          <cell r="H198">
            <v>1</v>
          </cell>
          <cell r="I198">
            <v>1</v>
          </cell>
          <cell r="J198">
            <v>1</v>
          </cell>
          <cell r="K198">
            <v>1</v>
          </cell>
          <cell r="L198">
            <v>1</v>
          </cell>
          <cell r="M198">
            <v>1</v>
          </cell>
          <cell r="N198">
            <v>1</v>
          </cell>
          <cell r="O198">
            <v>1</v>
          </cell>
          <cell r="P198">
            <v>1</v>
          </cell>
          <cell r="Q198">
            <v>1</v>
          </cell>
          <cell r="R198">
            <v>1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W198">
            <v>1</v>
          </cell>
          <cell r="X198">
            <v>1</v>
          </cell>
          <cell r="Y198">
            <v>1</v>
          </cell>
          <cell r="Z198">
            <v>1</v>
          </cell>
          <cell r="AA198">
            <v>1</v>
          </cell>
          <cell r="AB198">
            <v>1</v>
          </cell>
          <cell r="AC198">
            <v>1</v>
          </cell>
          <cell r="AD198">
            <v>1</v>
          </cell>
          <cell r="AE198">
            <v>1</v>
          </cell>
          <cell r="AF198">
            <v>1</v>
          </cell>
          <cell r="AG198">
            <v>1</v>
          </cell>
          <cell r="AH198">
            <v>1</v>
          </cell>
          <cell r="AI198">
            <v>1</v>
          </cell>
          <cell r="AJ198">
            <v>1</v>
          </cell>
          <cell r="AK198">
            <v>1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</row>
        <row r="201">
          <cell r="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</row>
        <row r="203">
          <cell r="H203">
            <v>1</v>
          </cell>
          <cell r="I203">
            <v>1</v>
          </cell>
          <cell r="J203">
            <v>1</v>
          </cell>
          <cell r="K203">
            <v>1</v>
          </cell>
          <cell r="L203">
            <v>1</v>
          </cell>
          <cell r="M203">
            <v>1</v>
          </cell>
          <cell r="N203">
            <v>1</v>
          </cell>
          <cell r="O203">
            <v>1</v>
          </cell>
          <cell r="P203">
            <v>1</v>
          </cell>
          <cell r="Q203">
            <v>1</v>
          </cell>
          <cell r="R203">
            <v>1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W203">
            <v>1</v>
          </cell>
          <cell r="X203">
            <v>1</v>
          </cell>
          <cell r="Y203">
            <v>1</v>
          </cell>
          <cell r="Z203">
            <v>1</v>
          </cell>
          <cell r="AA203">
            <v>1</v>
          </cell>
          <cell r="AB203">
            <v>1</v>
          </cell>
          <cell r="AC203">
            <v>1</v>
          </cell>
          <cell r="AD203">
            <v>1</v>
          </cell>
          <cell r="AE203">
            <v>1</v>
          </cell>
          <cell r="AF203">
            <v>1</v>
          </cell>
          <cell r="AG203">
            <v>1</v>
          </cell>
          <cell r="AH203">
            <v>1</v>
          </cell>
          <cell r="AI203">
            <v>1</v>
          </cell>
          <cell r="AJ203">
            <v>1</v>
          </cell>
          <cell r="AK203">
            <v>1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</row>
        <row r="206">
          <cell r="G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</row>
        <row r="208">
          <cell r="H208">
            <v>1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  <cell r="U208">
            <v>1</v>
          </cell>
          <cell r="V208">
            <v>1</v>
          </cell>
          <cell r="W208">
            <v>1</v>
          </cell>
          <cell r="X208">
            <v>1</v>
          </cell>
          <cell r="Y208">
            <v>1</v>
          </cell>
          <cell r="Z208">
            <v>1</v>
          </cell>
          <cell r="AA208">
            <v>1</v>
          </cell>
          <cell r="AB208">
            <v>1</v>
          </cell>
          <cell r="AC208">
            <v>1</v>
          </cell>
          <cell r="AD208">
            <v>1</v>
          </cell>
          <cell r="AE208">
            <v>1</v>
          </cell>
          <cell r="AF208">
            <v>1</v>
          </cell>
          <cell r="AG208">
            <v>1</v>
          </cell>
          <cell r="AH208">
            <v>1</v>
          </cell>
          <cell r="AI208">
            <v>1</v>
          </cell>
          <cell r="AJ208">
            <v>1</v>
          </cell>
          <cell r="AK208">
            <v>1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</row>
        <row r="211">
          <cell r="G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</row>
        <row r="213">
          <cell r="H213">
            <v>1</v>
          </cell>
          <cell r="I213">
            <v>1</v>
          </cell>
          <cell r="J213">
            <v>1</v>
          </cell>
          <cell r="K213">
            <v>1</v>
          </cell>
          <cell r="L213">
            <v>1</v>
          </cell>
          <cell r="M213">
            <v>1</v>
          </cell>
          <cell r="N213">
            <v>1</v>
          </cell>
          <cell r="O213">
            <v>1</v>
          </cell>
          <cell r="P213">
            <v>1</v>
          </cell>
          <cell r="Q213">
            <v>1</v>
          </cell>
          <cell r="R213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  <cell r="W213">
            <v>1</v>
          </cell>
          <cell r="X213">
            <v>1</v>
          </cell>
          <cell r="Y213">
            <v>1</v>
          </cell>
          <cell r="Z213">
            <v>1</v>
          </cell>
          <cell r="AA213">
            <v>1</v>
          </cell>
          <cell r="AB213">
            <v>1</v>
          </cell>
          <cell r="AC213">
            <v>1</v>
          </cell>
          <cell r="AD213">
            <v>1</v>
          </cell>
          <cell r="AE213">
            <v>1</v>
          </cell>
          <cell r="AF213">
            <v>1</v>
          </cell>
          <cell r="AG213">
            <v>1</v>
          </cell>
          <cell r="AH213">
            <v>1</v>
          </cell>
          <cell r="AI213">
            <v>1</v>
          </cell>
          <cell r="AJ213">
            <v>1</v>
          </cell>
          <cell r="AK213">
            <v>1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</row>
        <row r="216">
          <cell r="G216">
            <v>0</v>
          </cell>
        </row>
        <row r="217"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</row>
        <row r="218">
          <cell r="H218">
            <v>1</v>
          </cell>
          <cell r="I218">
            <v>1</v>
          </cell>
          <cell r="J218">
            <v>1</v>
          </cell>
          <cell r="K218">
            <v>1</v>
          </cell>
          <cell r="L218">
            <v>1</v>
          </cell>
          <cell r="M218">
            <v>1</v>
          </cell>
          <cell r="N218">
            <v>1</v>
          </cell>
          <cell r="O218">
            <v>1</v>
          </cell>
          <cell r="P218">
            <v>1</v>
          </cell>
          <cell r="Q218">
            <v>1</v>
          </cell>
          <cell r="R218">
            <v>1</v>
          </cell>
          <cell r="S218">
            <v>1</v>
          </cell>
          <cell r="T218">
            <v>1</v>
          </cell>
          <cell r="U218">
            <v>1</v>
          </cell>
          <cell r="V218">
            <v>1</v>
          </cell>
          <cell r="W218">
            <v>1</v>
          </cell>
          <cell r="X218">
            <v>1</v>
          </cell>
          <cell r="Y218">
            <v>1</v>
          </cell>
          <cell r="Z218">
            <v>1</v>
          </cell>
          <cell r="AA218">
            <v>1</v>
          </cell>
          <cell r="AB218">
            <v>1</v>
          </cell>
          <cell r="AC218">
            <v>1</v>
          </cell>
          <cell r="AD218">
            <v>1</v>
          </cell>
          <cell r="AE218">
            <v>1</v>
          </cell>
          <cell r="AF218">
            <v>1</v>
          </cell>
          <cell r="AG218">
            <v>1</v>
          </cell>
          <cell r="AH218">
            <v>1</v>
          </cell>
          <cell r="AI218">
            <v>1</v>
          </cell>
          <cell r="AJ218">
            <v>1</v>
          </cell>
          <cell r="AK218">
            <v>1</v>
          </cell>
        </row>
        <row r="219"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</row>
        <row r="220"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</row>
        <row r="221">
          <cell r="G221">
            <v>0</v>
          </cell>
        </row>
        <row r="222"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</row>
        <row r="223">
          <cell r="H223">
            <v>1</v>
          </cell>
          <cell r="I223">
            <v>1</v>
          </cell>
          <cell r="J223">
            <v>1</v>
          </cell>
          <cell r="K223">
            <v>1</v>
          </cell>
          <cell r="L223">
            <v>1</v>
          </cell>
          <cell r="M223">
            <v>1</v>
          </cell>
          <cell r="N223">
            <v>1</v>
          </cell>
          <cell r="O223">
            <v>1</v>
          </cell>
          <cell r="P223">
            <v>1</v>
          </cell>
          <cell r="Q223">
            <v>1</v>
          </cell>
          <cell r="R223">
            <v>1</v>
          </cell>
          <cell r="S223">
            <v>1</v>
          </cell>
          <cell r="T223">
            <v>1</v>
          </cell>
          <cell r="U223">
            <v>1</v>
          </cell>
          <cell r="V223">
            <v>1</v>
          </cell>
          <cell r="W223">
            <v>1</v>
          </cell>
          <cell r="X223">
            <v>1</v>
          </cell>
          <cell r="Y223">
            <v>1</v>
          </cell>
          <cell r="Z223">
            <v>1</v>
          </cell>
          <cell r="AA223">
            <v>1</v>
          </cell>
          <cell r="AB223">
            <v>1</v>
          </cell>
          <cell r="AC223">
            <v>1</v>
          </cell>
          <cell r="AD223">
            <v>1</v>
          </cell>
          <cell r="AE223">
            <v>1</v>
          </cell>
          <cell r="AF223">
            <v>1</v>
          </cell>
          <cell r="AG223">
            <v>1</v>
          </cell>
          <cell r="AH223">
            <v>1</v>
          </cell>
          <cell r="AI223">
            <v>1</v>
          </cell>
          <cell r="AJ223">
            <v>1</v>
          </cell>
          <cell r="AK223">
            <v>1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</row>
        <row r="226">
          <cell r="G226">
            <v>0</v>
          </cell>
        </row>
        <row r="227"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</row>
        <row r="228">
          <cell r="H228">
            <v>1</v>
          </cell>
          <cell r="I228">
            <v>1</v>
          </cell>
          <cell r="J228">
            <v>1</v>
          </cell>
          <cell r="K228">
            <v>1</v>
          </cell>
          <cell r="L228">
            <v>1</v>
          </cell>
          <cell r="M228">
            <v>1</v>
          </cell>
          <cell r="N228">
            <v>1</v>
          </cell>
          <cell r="O228">
            <v>1</v>
          </cell>
          <cell r="P228">
            <v>1</v>
          </cell>
          <cell r="Q228">
            <v>1</v>
          </cell>
          <cell r="R228">
            <v>1</v>
          </cell>
          <cell r="S228">
            <v>1</v>
          </cell>
          <cell r="T228">
            <v>1</v>
          </cell>
          <cell r="U228">
            <v>1</v>
          </cell>
          <cell r="V228">
            <v>1</v>
          </cell>
          <cell r="W228">
            <v>1</v>
          </cell>
          <cell r="X228">
            <v>1</v>
          </cell>
          <cell r="Y228">
            <v>1</v>
          </cell>
          <cell r="Z228">
            <v>1</v>
          </cell>
          <cell r="AA228">
            <v>1</v>
          </cell>
          <cell r="AB228">
            <v>1</v>
          </cell>
          <cell r="AC228">
            <v>1</v>
          </cell>
          <cell r="AD228">
            <v>1</v>
          </cell>
          <cell r="AE228">
            <v>1</v>
          </cell>
          <cell r="AF228">
            <v>1</v>
          </cell>
          <cell r="AG228">
            <v>1</v>
          </cell>
          <cell r="AH228">
            <v>1</v>
          </cell>
          <cell r="AI228">
            <v>1</v>
          </cell>
          <cell r="AJ228">
            <v>1</v>
          </cell>
          <cell r="AK228">
            <v>1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</row>
        <row r="231">
          <cell r="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</row>
        <row r="233">
          <cell r="H233">
            <v>1</v>
          </cell>
          <cell r="I233">
            <v>1</v>
          </cell>
          <cell r="J233">
            <v>1</v>
          </cell>
          <cell r="K233">
            <v>1</v>
          </cell>
          <cell r="L233">
            <v>1</v>
          </cell>
          <cell r="M233">
            <v>1</v>
          </cell>
          <cell r="N233">
            <v>1</v>
          </cell>
          <cell r="O233">
            <v>1</v>
          </cell>
          <cell r="P233">
            <v>1</v>
          </cell>
          <cell r="Q233">
            <v>1</v>
          </cell>
          <cell r="R233">
            <v>1</v>
          </cell>
          <cell r="S233">
            <v>1</v>
          </cell>
          <cell r="T233">
            <v>1</v>
          </cell>
          <cell r="U233">
            <v>1</v>
          </cell>
          <cell r="V233">
            <v>1</v>
          </cell>
          <cell r="W233">
            <v>1</v>
          </cell>
          <cell r="X233">
            <v>1</v>
          </cell>
          <cell r="Y233">
            <v>1</v>
          </cell>
          <cell r="Z233">
            <v>1</v>
          </cell>
          <cell r="AA233">
            <v>1</v>
          </cell>
          <cell r="AB233">
            <v>1</v>
          </cell>
          <cell r="AC233">
            <v>1</v>
          </cell>
          <cell r="AD233">
            <v>1</v>
          </cell>
          <cell r="AE233">
            <v>1</v>
          </cell>
          <cell r="AF233">
            <v>1</v>
          </cell>
          <cell r="AG233">
            <v>1</v>
          </cell>
          <cell r="AH233">
            <v>1</v>
          </cell>
          <cell r="AI233">
            <v>1</v>
          </cell>
          <cell r="AJ233">
            <v>1</v>
          </cell>
          <cell r="AK233">
            <v>1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</row>
        <row r="236">
          <cell r="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</row>
        <row r="238">
          <cell r="H238">
            <v>1</v>
          </cell>
          <cell r="I238">
            <v>1</v>
          </cell>
          <cell r="J238">
            <v>1</v>
          </cell>
          <cell r="K238">
            <v>1</v>
          </cell>
          <cell r="L238">
            <v>1</v>
          </cell>
          <cell r="M238">
            <v>1</v>
          </cell>
          <cell r="N238">
            <v>1</v>
          </cell>
          <cell r="O238">
            <v>1</v>
          </cell>
          <cell r="P238">
            <v>1</v>
          </cell>
          <cell r="Q238">
            <v>1</v>
          </cell>
          <cell r="R238">
            <v>1</v>
          </cell>
          <cell r="S238">
            <v>1</v>
          </cell>
          <cell r="T238">
            <v>1</v>
          </cell>
          <cell r="U238">
            <v>1</v>
          </cell>
          <cell r="V238">
            <v>1</v>
          </cell>
          <cell r="W238">
            <v>1</v>
          </cell>
          <cell r="X238">
            <v>1</v>
          </cell>
          <cell r="Y238">
            <v>1</v>
          </cell>
          <cell r="Z238">
            <v>1</v>
          </cell>
          <cell r="AA238">
            <v>1</v>
          </cell>
          <cell r="AB238">
            <v>1</v>
          </cell>
          <cell r="AC238">
            <v>1</v>
          </cell>
          <cell r="AD238">
            <v>1</v>
          </cell>
          <cell r="AE238">
            <v>1</v>
          </cell>
          <cell r="AF238">
            <v>1</v>
          </cell>
          <cell r="AG238">
            <v>1</v>
          </cell>
          <cell r="AH238">
            <v>1</v>
          </cell>
          <cell r="AI238">
            <v>1</v>
          </cell>
          <cell r="AJ238">
            <v>1</v>
          </cell>
          <cell r="AK238">
            <v>1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</row>
        <row r="243">
          <cell r="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</row>
        <row r="245">
          <cell r="H245">
            <v>1</v>
          </cell>
          <cell r="I245">
            <v>1</v>
          </cell>
          <cell r="J245">
            <v>1</v>
          </cell>
          <cell r="K245">
            <v>1</v>
          </cell>
          <cell r="L245">
            <v>1</v>
          </cell>
          <cell r="M245">
            <v>1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1</v>
          </cell>
          <cell r="T245">
            <v>1</v>
          </cell>
          <cell r="U245">
            <v>1</v>
          </cell>
          <cell r="V245">
            <v>1</v>
          </cell>
          <cell r="W245">
            <v>1</v>
          </cell>
          <cell r="X245">
            <v>1</v>
          </cell>
          <cell r="Y245">
            <v>1</v>
          </cell>
          <cell r="Z245">
            <v>1</v>
          </cell>
          <cell r="AA245">
            <v>1</v>
          </cell>
          <cell r="AB245">
            <v>1</v>
          </cell>
          <cell r="AC245">
            <v>1</v>
          </cell>
          <cell r="AD245">
            <v>1</v>
          </cell>
          <cell r="AE245">
            <v>1</v>
          </cell>
          <cell r="AF245">
            <v>1</v>
          </cell>
          <cell r="AG245">
            <v>1</v>
          </cell>
          <cell r="AH245">
            <v>1</v>
          </cell>
          <cell r="AI245">
            <v>1</v>
          </cell>
          <cell r="AJ245">
            <v>1</v>
          </cell>
          <cell r="AK245">
            <v>1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</row>
        <row r="247"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</row>
        <row r="248">
          <cell r="G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</row>
        <row r="250">
          <cell r="H250">
            <v>1</v>
          </cell>
          <cell r="I250">
            <v>1</v>
          </cell>
          <cell r="J250">
            <v>1</v>
          </cell>
          <cell r="K250">
            <v>1</v>
          </cell>
          <cell r="L250">
            <v>1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  <cell r="T250">
            <v>1</v>
          </cell>
          <cell r="U250">
            <v>1</v>
          </cell>
          <cell r="V250">
            <v>1</v>
          </cell>
          <cell r="W250">
            <v>1</v>
          </cell>
          <cell r="X250">
            <v>1</v>
          </cell>
          <cell r="Y250">
            <v>1</v>
          </cell>
          <cell r="Z250">
            <v>1</v>
          </cell>
          <cell r="AA250">
            <v>1</v>
          </cell>
          <cell r="AB250">
            <v>1</v>
          </cell>
          <cell r="AC250">
            <v>1</v>
          </cell>
          <cell r="AD250">
            <v>1</v>
          </cell>
          <cell r="AE250">
            <v>1</v>
          </cell>
          <cell r="AF250">
            <v>1</v>
          </cell>
          <cell r="AG250">
            <v>1</v>
          </cell>
          <cell r="AH250">
            <v>1</v>
          </cell>
          <cell r="AI250">
            <v>1</v>
          </cell>
          <cell r="AJ250">
            <v>1</v>
          </cell>
          <cell r="AK250">
            <v>1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</row>
        <row r="253">
          <cell r="H253">
            <v>19459044.386250004</v>
          </cell>
          <cell r="I253">
            <v>21551052.926115002</v>
          </cell>
          <cell r="J253">
            <v>23718176.158511169</v>
          </cell>
          <cell r="K253">
            <v>26031474.890415821</v>
          </cell>
          <cell r="L253">
            <v>26759498.9723887</v>
          </cell>
          <cell r="M253">
            <v>27428486.446698412</v>
          </cell>
          <cell r="N253">
            <v>28114198.607865874</v>
          </cell>
          <cell r="O253">
            <v>29636649.007443834</v>
          </cell>
          <cell r="P253">
            <v>31242853.112477992</v>
          </cell>
          <cell r="Q253">
            <v>32023924.440289941</v>
          </cell>
          <cell r="R253">
            <v>33596201.161828324</v>
          </cell>
          <cell r="S253">
            <v>35247072.408373766</v>
          </cell>
          <cell r="T253">
            <v>36980495.809349515</v>
          </cell>
          <cell r="U253">
            <v>38800628.865156904</v>
          </cell>
          <cell r="V253">
            <v>40711839.052945212</v>
          </cell>
          <cell r="W253">
            <v>41526075.834004119</v>
          </cell>
          <cell r="X253">
            <v>42356597.350684196</v>
          </cell>
          <cell r="Y253">
            <v>44444550.507100478</v>
          </cell>
          <cell r="Z253">
            <v>45333441.517242476</v>
          </cell>
          <cell r="AA253">
            <v>47569789.245437652</v>
          </cell>
          <cell r="AB253">
            <v>49918145.680427954</v>
          </cell>
          <cell r="AC253">
            <v>52384155.453012198</v>
          </cell>
          <cell r="AD253">
            <v>54973748.352112286</v>
          </cell>
          <cell r="AE253">
            <v>57693153.744570404</v>
          </cell>
          <cell r="AF253">
            <v>60548915.724403717</v>
          </cell>
          <cell r="AG253">
            <v>63547909.028423756</v>
          </cell>
          <cell r="AH253">
            <v>66697355.756994516</v>
          </cell>
          <cell r="AI253">
            <v>70004842.940665618</v>
          </cell>
          <cell r="AJ253">
            <v>73478340.995477811</v>
          </cell>
          <cell r="AK253">
            <v>77126223.111903802</v>
          </cell>
        </row>
        <row r="254">
          <cell r="G254">
            <v>12</v>
          </cell>
          <cell r="H254">
            <v>1</v>
          </cell>
          <cell r="I254">
            <v>1.1333763652429021</v>
          </cell>
          <cell r="J254">
            <v>1.2507043113182776</v>
          </cell>
          <cell r="K254">
            <v>1.3755344502780544</v>
          </cell>
          <cell r="L254">
            <v>1.4188363844811571</v>
          </cell>
          <cell r="M254">
            <v>1.4543072940931858</v>
          </cell>
          <cell r="N254">
            <v>1.4906649764455155</v>
          </cell>
          <cell r="O254">
            <v>1.5737695488823533</v>
          </cell>
          <cell r="P254">
            <v>1.661507201232544</v>
          </cell>
          <cell r="Q254">
            <v>1.7030448812633574</v>
          </cell>
          <cell r="R254">
            <v>1.7892189522552833</v>
          </cell>
          <cell r="S254">
            <v>1.8797534312394013</v>
          </cell>
          <cell r="T254">
            <v>1.9748689548601146</v>
          </cell>
          <cell r="U254">
            <v>2.0747973239760369</v>
          </cell>
          <cell r="V254">
            <v>2.1797820685692235</v>
          </cell>
          <cell r="W254">
            <v>2.2233777099406087</v>
          </cell>
          <cell r="X254">
            <v>2.2678452641394204</v>
          </cell>
          <cell r="Y254">
            <v>2.3825982345048757</v>
          </cell>
          <cell r="Z254">
            <v>2.430250199194973</v>
          </cell>
          <cell r="AA254">
            <v>2.5532208592742385</v>
          </cell>
          <cell r="AB254">
            <v>2.6824138347535147</v>
          </cell>
          <cell r="AC254">
            <v>2.8181439747920431</v>
          </cell>
          <cell r="AD254">
            <v>2.96074205991652</v>
          </cell>
          <cell r="AE254">
            <v>3.1105556081482963</v>
          </cell>
          <cell r="AF254">
            <v>3.2679497219206</v>
          </cell>
          <cell r="AG254">
            <v>3.433307977849783</v>
          </cell>
          <cell r="AH254">
            <v>3.6070333615289818</v>
          </cell>
          <cell r="AI254">
            <v>3.7895492496223482</v>
          </cell>
          <cell r="AJ254">
            <v>3.9813004416532398</v>
          </cell>
          <cell r="AK254">
            <v>4.1827542440008942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</row>
        <row r="266">
          <cell r="H266">
            <v>10.167859120989988</v>
          </cell>
          <cell r="I266">
            <v>11.524011212849523</v>
          </cell>
          <cell r="J266">
            <v>12.716985239499051</v>
          </cell>
          <cell r="K266">
            <v>13.986240506495665</v>
          </cell>
          <cell r="L266">
            <v>14.426528473139191</v>
          </cell>
          <cell r="M266">
            <v>14.787191684967668</v>
          </cell>
          <cell r="N266">
            <v>15.15687147709186</v>
          </cell>
          <cell r="O266">
            <v>16.001867061939734</v>
          </cell>
          <cell r="P266">
            <v>16.893971150642869</v>
          </cell>
          <cell r="Q266">
            <v>17.31632042940894</v>
          </cell>
          <cell r="R266">
            <v>18.192526243137031</v>
          </cell>
          <cell r="S266">
            <v>19.113068071039773</v>
          </cell>
          <cell r="T266">
            <v>20.080189315434382</v>
          </cell>
          <cell r="U266">
            <v>21.096246894795364</v>
          </cell>
          <cell r="V266">
            <v>22.163716987672004</v>
          </cell>
          <cell r="W266">
            <v>22.606991327425451</v>
          </cell>
          <cell r="X266">
            <v>23.059131153973954</v>
          </cell>
          <cell r="Y266">
            <v>24.225923190365041</v>
          </cell>
          <cell r="Z266">
            <v>24.710441654172339</v>
          </cell>
          <cell r="AA266">
            <v>25.960790001873459</v>
          </cell>
          <cell r="AB266">
            <v>27.274405975968254</v>
          </cell>
          <cell r="AC266">
            <v>28.654490918352252</v>
          </cell>
          <cell r="AD266">
            <v>30.104408158820874</v>
          </cell>
          <cell r="AE266">
            <v>31.627691211657215</v>
          </cell>
          <cell r="AF266">
            <v>33.228052386967065</v>
          </cell>
          <cell r="AG266">
            <v>34.909391837747606</v>
          </cell>
          <cell r="AH266">
            <v>36.675807064737633</v>
          </cell>
          <cell r="AI266">
            <v>38.531602902213358</v>
          </cell>
          <cell r="AJ266">
            <v>40.481302009065359</v>
          </cell>
          <cell r="AK266">
            <v>42.529655890724072</v>
          </cell>
        </row>
        <row r="267">
          <cell r="H267">
            <v>4213453.8600000003</v>
          </cell>
          <cell r="I267">
            <v>5013908.6399999997</v>
          </cell>
          <cell r="J267">
            <v>5584149.6000000006</v>
          </cell>
          <cell r="K267">
            <v>6157018.5600000015</v>
          </cell>
          <cell r="L267">
            <v>6300298.8457200015</v>
          </cell>
          <cell r="M267">
            <v>6457806.3168630004</v>
          </cell>
          <cell r="N267">
            <v>6619251.4747845745</v>
          </cell>
          <cell r="O267">
            <v>6988274.7445038147</v>
          </cell>
          <cell r="P267">
            <v>7377871.0615099007</v>
          </cell>
          <cell r="Q267">
            <v>7562317.8380476478</v>
          </cell>
          <cell r="R267">
            <v>7944971.1206528591</v>
          </cell>
          <cell r="S267">
            <v>8346986.6593578961</v>
          </cell>
          <cell r="T267">
            <v>8769344.1843214035</v>
          </cell>
          <cell r="U267">
            <v>9213073.0000480693</v>
          </cell>
          <cell r="V267">
            <v>9679254.4938505013</v>
          </cell>
          <cell r="W267">
            <v>9872839.5837275106</v>
          </cell>
          <cell r="X267">
            <v>10070296.375402059</v>
          </cell>
          <cell r="Y267">
            <v>10579853.371997405</v>
          </cell>
          <cell r="Z267">
            <v>10791450.439437352</v>
          </cell>
          <cell r="AA267">
            <v>11337497.831672883</v>
          </cell>
          <cell r="AB267">
            <v>11911175.22195553</v>
          </cell>
          <cell r="AC267">
            <v>12513880.68818648</v>
          </cell>
          <cell r="AD267">
            <v>13147083.051008718</v>
          </cell>
          <cell r="AE267">
            <v>13812325.45338976</v>
          </cell>
          <cell r="AF267">
            <v>14511229.121331282</v>
          </cell>
          <cell r="AG267">
            <v>15245497.314870644</v>
          </cell>
          <cell r="AH267">
            <v>16016919.479003098</v>
          </cell>
          <cell r="AI267">
            <v>16827375.604640659</v>
          </cell>
          <cell r="AJ267">
            <v>17678840.810235478</v>
          </cell>
          <cell r="AK267">
            <v>18573390.155233394</v>
          </cell>
        </row>
        <row r="268">
          <cell r="H268">
            <v>2092140</v>
          </cell>
          <cell r="I268">
            <v>2364000</v>
          </cell>
          <cell r="J268">
            <v>2600400.0000000005</v>
          </cell>
          <cell r="K268">
            <v>2718600.0000000005</v>
          </cell>
          <cell r="L268">
            <v>2802876.6</v>
          </cell>
          <cell r="M268">
            <v>2872948.5149999992</v>
          </cell>
          <cell r="N268">
            <v>2944772.2278749989</v>
          </cell>
          <cell r="O268">
            <v>3108943.2795790299</v>
          </cell>
          <cell r="P268">
            <v>3282266.8674155604</v>
          </cell>
          <cell r="Q268">
            <v>3364323.5391009487</v>
          </cell>
          <cell r="R268">
            <v>3534558.3101794571</v>
          </cell>
          <cell r="S268">
            <v>3713406.9606745378</v>
          </cell>
          <cell r="T268">
            <v>3901305.3528846698</v>
          </cell>
          <cell r="U268">
            <v>4098711.4037406337</v>
          </cell>
          <cell r="V268">
            <v>4306106.2007699097</v>
          </cell>
          <cell r="W268">
            <v>4392228.324785308</v>
          </cell>
          <cell r="X268">
            <v>4480072.8912810143</v>
          </cell>
          <cell r="Y268">
            <v>4706764.5795798339</v>
          </cell>
          <cell r="Z268">
            <v>4800899.8711714298</v>
          </cell>
          <cell r="AA268">
            <v>5043825.4046527045</v>
          </cell>
          <cell r="AB268">
            <v>5299042.9701281311</v>
          </cell>
          <cell r="AC268">
            <v>5567174.5444166148</v>
          </cell>
          <cell r="AD268">
            <v>5848873.5763640953</v>
          </cell>
          <cell r="AE268">
            <v>6144826.5793281198</v>
          </cell>
          <cell r="AF268">
            <v>6455754.8042421229</v>
          </cell>
          <cell r="AG268">
            <v>6782415.9973367751</v>
          </cell>
          <cell r="AH268">
            <v>7125606.2468020152</v>
          </cell>
          <cell r="AI268">
            <v>7486161.9228901975</v>
          </cell>
          <cell r="AJ268">
            <v>7864961.716188442</v>
          </cell>
          <cell r="AK268">
            <v>8262928.7790275803</v>
          </cell>
        </row>
        <row r="269"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</row>
        <row r="270"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</row>
        <row r="271"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</row>
        <row r="273">
          <cell r="H273">
            <v>5714634.8700000001</v>
          </cell>
          <cell r="I273">
            <v>6520821.1358900014</v>
          </cell>
          <cell r="J273">
            <v>7364334.9000000004</v>
          </cell>
          <cell r="K273">
            <v>8227402.950000002</v>
          </cell>
          <cell r="L273">
            <v>8451088.0914599989</v>
          </cell>
          <cell r="M273">
            <v>8662365.2937464975</v>
          </cell>
          <cell r="N273">
            <v>8878924.4260901604</v>
          </cell>
          <cell r="O273">
            <v>9373924.4628446847</v>
          </cell>
          <cell r="P273">
            <v>9896520.7516482752</v>
          </cell>
          <cell r="Q273">
            <v>10143933.770439481</v>
          </cell>
          <cell r="R273">
            <v>10657216.819223719</v>
          </cell>
          <cell r="S273">
            <v>11196471.990276443</v>
          </cell>
          <cell r="T273">
            <v>11763013.472984429</v>
          </cell>
          <cell r="U273">
            <v>12358221.954717444</v>
          </cell>
          <cell r="V273">
            <v>12983547.985626144</v>
          </cell>
          <cell r="W273">
            <v>13243218.945338668</v>
          </cell>
          <cell r="X273">
            <v>13508083.32424544</v>
          </cell>
          <cell r="Y273">
            <v>14191592.340452261</v>
          </cell>
          <cell r="Z273">
            <v>14475424.187261306</v>
          </cell>
          <cell r="AA273">
            <v>15207880.651136726</v>
          </cell>
          <cell r="AB273">
            <v>15977399.412084246</v>
          </cell>
          <cell r="AC273">
            <v>16785855.822335709</v>
          </cell>
          <cell r="AD273">
            <v>17635220.126945898</v>
          </cell>
          <cell r="AE273">
            <v>18527562.265369359</v>
          </cell>
          <cell r="AF273">
            <v>19465056.915997047</v>
          </cell>
          <cell r="AG273">
            <v>20449988.795946501</v>
          </cell>
          <cell r="AH273">
            <v>21484758.229021393</v>
          </cell>
          <cell r="AI273">
            <v>22571886.995409876</v>
          </cell>
          <cell r="AJ273">
            <v>23714024.47737762</v>
          </cell>
          <cell r="AK273">
            <v>24913954.11593293</v>
          </cell>
        </row>
        <row r="274">
          <cell r="H274">
            <v>6241917.3300000001</v>
          </cell>
          <cell r="I274">
            <v>6404237.2800000012</v>
          </cell>
          <cell r="J274">
            <v>6865695.4800000014</v>
          </cell>
          <cell r="K274">
            <v>7579952.5200000033</v>
          </cell>
          <cell r="L274">
            <v>7814931.0481200013</v>
          </cell>
          <cell r="M274">
            <v>8010304.3243230004</v>
          </cell>
          <cell r="N274">
            <v>8210561.9324310739</v>
          </cell>
          <cell r="O274">
            <v>8668300.7601641081</v>
          </cell>
          <cell r="P274">
            <v>9151558.5275432561</v>
          </cell>
          <cell r="Q274">
            <v>9380347.4907318372</v>
          </cell>
          <cell r="R274">
            <v>9854993.0737628676</v>
          </cell>
          <cell r="S274">
            <v>10353655.72329527</v>
          </cell>
          <cell r="T274">
            <v>10877550.70289401</v>
          </cell>
          <cell r="U274">
            <v>11427954.768460447</v>
          </cell>
          <cell r="V274">
            <v>12006209.279744547</v>
          </cell>
          <cell r="W274">
            <v>12246333.465339435</v>
          </cell>
          <cell r="X274">
            <v>12491260.134646224</v>
          </cell>
          <cell r="Y274">
            <v>13123317.897459324</v>
          </cell>
          <cell r="Z274">
            <v>13385784.255408509</v>
          </cell>
          <cell r="AA274">
            <v>14063104.938732183</v>
          </cell>
          <cell r="AB274">
            <v>14774698.048632029</v>
          </cell>
          <cell r="AC274">
            <v>15522297.76989281</v>
          </cell>
          <cell r="AD274">
            <v>16307726.037049387</v>
          </cell>
          <cell r="AE274">
            <v>17132896.974524088</v>
          </cell>
          <cell r="AF274">
            <v>17999821.561435007</v>
          </cell>
          <cell r="AG274">
            <v>18910612.532443617</v>
          </cell>
          <cell r="AH274">
            <v>19867489.526585266</v>
          </cell>
          <cell r="AI274">
            <v>20872784.496630482</v>
          </cell>
          <cell r="AJ274">
            <v>21928947.392159987</v>
          </cell>
          <cell r="AK274">
            <v>23038552.130203284</v>
          </cell>
        </row>
        <row r="275"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</row>
        <row r="277">
          <cell r="H277">
            <v>18262146.060000002</v>
          </cell>
          <cell r="I277">
            <v>20302967.055890001</v>
          </cell>
          <cell r="J277">
            <v>22414579.980000004</v>
          </cell>
          <cell r="K277">
            <v>24682974.030000009</v>
          </cell>
          <cell r="L277">
            <v>25369194.585299999</v>
          </cell>
          <cell r="M277">
            <v>26003424.449932493</v>
          </cell>
          <cell r="N277">
            <v>26653510.061180808</v>
          </cell>
          <cell r="O277">
            <v>28139443.24709164</v>
          </cell>
          <cell r="P277">
            <v>29708217.208116993</v>
          </cell>
          <cell r="Q277">
            <v>30450922.638319917</v>
          </cell>
          <cell r="R277">
            <v>31991739.323818903</v>
          </cell>
          <cell r="S277">
            <v>33610521.33360415</v>
          </cell>
          <cell r="T277">
            <v>35311213.713084511</v>
          </cell>
          <cell r="U277">
            <v>37097961.126966596</v>
          </cell>
          <cell r="V277">
            <v>38975117.959991097</v>
          </cell>
          <cell r="W277">
            <v>39754620.319190927</v>
          </cell>
          <cell r="X277">
            <v>40549712.725574739</v>
          </cell>
          <cell r="Y277">
            <v>42601528.189488828</v>
          </cell>
          <cell r="Z277">
            <v>43453558.753278598</v>
          </cell>
          <cell r="AA277">
            <v>45652308.826194495</v>
          </cell>
          <cell r="AB277">
            <v>47962315.652799934</v>
          </cell>
          <cell r="AC277">
            <v>50389208.82483162</v>
          </cell>
          <cell r="AD277">
            <v>52938902.791368097</v>
          </cell>
          <cell r="AE277">
            <v>55617611.272611327</v>
          </cell>
          <cell r="AF277">
            <v>58431862.403005458</v>
          </cell>
          <cell r="AG277">
            <v>61388514.640597537</v>
          </cell>
          <cell r="AH277">
            <v>64494773.48141177</v>
          </cell>
          <cell r="AI277">
            <v>67758209.019571215</v>
          </cell>
          <cell r="AJ277">
            <v>71186774.395961523</v>
          </cell>
          <cell r="AK277">
            <v>74788825.180397183</v>
          </cell>
        </row>
        <row r="279"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</row>
        <row r="283">
          <cell r="H283">
            <v>18621095.106459331</v>
          </cell>
          <cell r="I283">
            <v>19848909.676782522</v>
          </cell>
          <cell r="J283">
            <v>20964366.011946108</v>
          </cell>
          <cell r="K283">
            <v>22295618.30630229</v>
          </cell>
          <cell r="L283">
            <v>22230030.480563238</v>
          </cell>
          <cell r="M283">
            <v>22230030.480563238</v>
          </cell>
          <cell r="N283">
            <v>22230030.480563238</v>
          </cell>
          <cell r="O283">
            <v>22862282.193661984</v>
          </cell>
          <cell r="P283">
            <v>23513501.458153687</v>
          </cell>
          <cell r="Q283">
            <v>23513501.458153687</v>
          </cell>
          <cell r="R283">
            <v>24184257.30058014</v>
          </cell>
          <cell r="S283">
            <v>24875135.818279393</v>
          </cell>
          <cell r="T283">
            <v>25586740.691509619</v>
          </cell>
          <cell r="U283">
            <v>26319693.710936747</v>
          </cell>
          <cell r="V283">
            <v>27074635.320946693</v>
          </cell>
          <cell r="W283">
            <v>27074635.320946693</v>
          </cell>
          <cell r="X283">
            <v>27074635.320946693</v>
          </cell>
          <cell r="Y283">
            <v>27852225.179256946</v>
          </cell>
          <cell r="Z283">
            <v>27852225.179256946</v>
          </cell>
          <cell r="AA283">
            <v>28653142.733316496</v>
          </cell>
          <cell r="AB283">
            <v>29478087.813997842</v>
          </cell>
          <cell r="AC283">
            <v>30327781.247099616</v>
          </cell>
          <cell r="AD283">
            <v>31202965.483194456</v>
          </cell>
          <cell r="AE283">
            <v>32104405.246372133</v>
          </cell>
          <cell r="AF283">
            <v>33032888.202445138</v>
          </cell>
          <cell r="AG283">
            <v>33989225.647200339</v>
          </cell>
          <cell r="AH283">
            <v>34974253.215298191</v>
          </cell>
          <cell r="AI283">
            <v>35988831.610438988</v>
          </cell>
          <cell r="AJ283">
            <v>37033847.357433997</v>
          </cell>
          <cell r="AK283">
            <v>38110213.576838866</v>
          </cell>
        </row>
        <row r="284">
          <cell r="H284">
            <v>23.612193302316356</v>
          </cell>
          <cell r="I284">
            <v>25.014348661635548</v>
          </cell>
          <cell r="J284">
            <v>26.376410947204754</v>
          </cell>
          <cell r="K284">
            <v>28.005033639653419</v>
          </cell>
          <cell r="L284">
            <v>28.070597798312562</v>
          </cell>
          <cell r="M284">
            <v>28.070597798312562</v>
          </cell>
          <cell r="N284">
            <v>28.070597798312562</v>
          </cell>
          <cell r="O284">
            <v>28.868963034977739</v>
          </cell>
          <cell r="P284">
            <v>29.691279228742868</v>
          </cell>
          <cell r="Q284">
            <v>29.691279228742868</v>
          </cell>
          <cell r="R284">
            <v>30.538264908320947</v>
          </cell>
          <cell r="S284">
            <v>31.410660158286376</v>
          </cell>
          <cell r="T284">
            <v>32.309227265750764</v>
          </cell>
          <cell r="U284">
            <v>33.234751386439079</v>
          </cell>
          <cell r="V284">
            <v>34.188041230748041</v>
          </cell>
          <cell r="W284">
            <v>34.188041230748041</v>
          </cell>
          <cell r="X284">
            <v>34.188041230748041</v>
          </cell>
          <cell r="Y284">
            <v>35.16992977038629</v>
          </cell>
          <cell r="Z284">
            <v>35.16992977038629</v>
          </cell>
          <cell r="AA284">
            <v>36.181274966213671</v>
          </cell>
          <cell r="AB284">
            <v>37.222960517915887</v>
          </cell>
          <cell r="AC284">
            <v>38.295896636169154</v>
          </cell>
          <cell r="AD284">
            <v>39.40102083797003</v>
          </cell>
          <cell r="AE284">
            <v>40.539298765824931</v>
          </cell>
          <cell r="AF284">
            <v>41.711725031515471</v>
          </cell>
          <cell r="AG284">
            <v>42.919324085176733</v>
          </cell>
          <cell r="AH284">
            <v>44.163151110447828</v>
          </cell>
          <cell r="AI284">
            <v>45.444292946477063</v>
          </cell>
          <cell r="AJ284">
            <v>46.76386903758717</v>
          </cell>
          <cell r="AK284">
            <v>48.123032411430586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</row>
        <row r="287"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</row>
        <row r="290"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</row>
        <row r="292"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</row>
        <row r="293"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</row>
        <row r="297">
          <cell r="H297">
            <v>4032013.2631578948</v>
          </cell>
          <cell r="I297">
            <v>4617900.5760968179</v>
          </cell>
          <cell r="J297">
            <v>4935799.2493808614</v>
          </cell>
          <cell r="K297">
            <v>5273405.9939538911</v>
          </cell>
          <cell r="L297">
            <v>5233873.6058372036</v>
          </cell>
          <cell r="M297">
            <v>5233873.6058372036</v>
          </cell>
          <cell r="N297">
            <v>5233873.6058372036</v>
          </cell>
          <cell r="O297">
            <v>5390889.8140123207</v>
          </cell>
          <cell r="P297">
            <v>5552616.5084326901</v>
          </cell>
          <cell r="Q297">
            <v>5552616.5084326901</v>
          </cell>
          <cell r="R297">
            <v>5719195.0036856709</v>
          </cell>
          <cell r="S297">
            <v>5890770.8537962418</v>
          </cell>
          <cell r="T297">
            <v>6067493.9794101287</v>
          </cell>
          <cell r="U297">
            <v>6249518.798792433</v>
          </cell>
          <cell r="V297">
            <v>6437004.3627562057</v>
          </cell>
          <cell r="W297">
            <v>6437004.3627562057</v>
          </cell>
          <cell r="X297">
            <v>6437004.3627562057</v>
          </cell>
          <cell r="Y297">
            <v>6630114.4936388917</v>
          </cell>
          <cell r="Z297">
            <v>6630114.4936388917</v>
          </cell>
          <cell r="AA297">
            <v>6829017.9284480596</v>
          </cell>
          <cell r="AB297">
            <v>7033888.4663015008</v>
          </cell>
          <cell r="AC297">
            <v>7244905.1202905457</v>
          </cell>
          <cell r="AD297">
            <v>7462252.2738992637</v>
          </cell>
          <cell r="AE297">
            <v>7686119.8421162423</v>
          </cell>
          <cell r="AF297">
            <v>7916703.437379729</v>
          </cell>
          <cell r="AG297">
            <v>8154204.5405011205</v>
          </cell>
          <cell r="AH297">
            <v>8398830.6767161544</v>
          </cell>
          <cell r="AI297">
            <v>8650795.5970176402</v>
          </cell>
          <cell r="AJ297">
            <v>8910319.4649281688</v>
          </cell>
          <cell r="AK297">
            <v>9177629.0488760155</v>
          </cell>
        </row>
        <row r="298">
          <cell r="H298">
            <v>2002047.8468899524</v>
          </cell>
          <cell r="I298">
            <v>2177286.7727986518</v>
          </cell>
          <cell r="J298">
            <v>2298479.3186933948</v>
          </cell>
          <cell r="K298">
            <v>2328445.3986058878</v>
          </cell>
          <cell r="L298">
            <v>2328445.3986058878</v>
          </cell>
          <cell r="M298">
            <v>2328445.3986058878</v>
          </cell>
          <cell r="N298">
            <v>2328445.3986058878</v>
          </cell>
          <cell r="O298">
            <v>2398298.7605640641</v>
          </cell>
          <cell r="P298">
            <v>2470247.7233809857</v>
          </cell>
          <cell r="Q298">
            <v>2470247.7233809857</v>
          </cell>
          <cell r="R298">
            <v>2544355.1550824153</v>
          </cell>
          <cell r="S298">
            <v>2620685.8097348879</v>
          </cell>
          <cell r="T298">
            <v>2699306.3840269349</v>
          </cell>
          <cell r="U298">
            <v>2780285.5755477422</v>
          </cell>
          <cell r="V298">
            <v>2863694.1428141748</v>
          </cell>
          <cell r="W298">
            <v>2863694.1428141748</v>
          </cell>
          <cell r="X298">
            <v>2863694.1428141748</v>
          </cell>
          <cell r="Y298">
            <v>2949604.9670986007</v>
          </cell>
          <cell r="Z298">
            <v>2949604.9670986007</v>
          </cell>
          <cell r="AA298">
            <v>3038093.1161115584</v>
          </cell>
          <cell r="AB298">
            <v>3129235.9095949051</v>
          </cell>
          <cell r="AC298">
            <v>3223112.9868827527</v>
          </cell>
          <cell r="AD298">
            <v>3319806.3764892356</v>
          </cell>
          <cell r="AE298">
            <v>3419400.5677839126</v>
          </cell>
          <cell r="AF298">
            <v>3521982.58481743</v>
          </cell>
          <cell r="AG298">
            <v>3627642.0623619533</v>
          </cell>
          <cell r="AH298">
            <v>3736471.324232812</v>
          </cell>
          <cell r="AI298">
            <v>3848565.4639597959</v>
          </cell>
          <cell r="AJ298">
            <v>3964022.4278785898</v>
          </cell>
          <cell r="AK298">
            <v>4082943.1007149485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</row>
        <row r="303">
          <cell r="H303">
            <v>5468550.1148325363</v>
          </cell>
          <cell r="I303">
            <v>6005794.2499827333</v>
          </cell>
          <cell r="J303">
            <v>6509295.2867181925</v>
          </cell>
          <cell r="K303">
            <v>7046663.187450896</v>
          </cell>
          <cell r="L303">
            <v>7020607.7498285333</v>
          </cell>
          <cell r="M303">
            <v>7020607.7498285333</v>
          </cell>
          <cell r="N303">
            <v>7020607.7498285333</v>
          </cell>
          <cell r="O303">
            <v>7231225.9823233886</v>
          </cell>
          <cell r="P303">
            <v>7448162.761793091</v>
          </cell>
          <cell r="Q303">
            <v>7448162.761793091</v>
          </cell>
          <cell r="R303">
            <v>7671607.644646883</v>
          </cell>
          <cell r="S303">
            <v>7901755.8739862908</v>
          </cell>
          <cell r="T303">
            <v>8138808.5502058798</v>
          </cell>
          <cell r="U303">
            <v>8382972.8067120565</v>
          </cell>
          <cell r="V303">
            <v>8634461.9909134172</v>
          </cell>
          <cell r="W303">
            <v>8634461.9909134172</v>
          </cell>
          <cell r="X303">
            <v>8634461.9909134172</v>
          </cell>
          <cell r="Y303">
            <v>8893495.8506408222</v>
          </cell>
          <cell r="Z303">
            <v>8893495.8506408222</v>
          </cell>
          <cell r="AA303">
            <v>9160300.7261600457</v>
          </cell>
          <cell r="AB303">
            <v>9435109.7479448486</v>
          </cell>
          <cell r="AC303">
            <v>9718163.0403831936</v>
          </cell>
          <cell r="AD303">
            <v>10009707.93159469</v>
          </cell>
          <cell r="AE303">
            <v>10309999.169542531</v>
          </cell>
          <cell r="AF303">
            <v>10619299.144628806</v>
          </cell>
          <cell r="AG303">
            <v>10937878.118967671</v>
          </cell>
          <cell r="AH303">
            <v>11266014.462536702</v>
          </cell>
          <cell r="AI303">
            <v>11603994.896412805</v>
          </cell>
          <cell r="AJ303">
            <v>11952114.743305188</v>
          </cell>
          <cell r="AK303">
            <v>12310678.185604343</v>
          </cell>
        </row>
        <row r="304">
          <cell r="H304">
            <v>5973126.6315789474</v>
          </cell>
          <cell r="I304">
            <v>5898418.4093096526</v>
          </cell>
          <cell r="J304">
            <v>6068550.6342203971</v>
          </cell>
          <cell r="K304">
            <v>6492130.3490197547</v>
          </cell>
          <cell r="L304">
            <v>6492130.3490197547</v>
          </cell>
          <cell r="M304">
            <v>6492130.3490197547</v>
          </cell>
          <cell r="N304">
            <v>6492130.3490197547</v>
          </cell>
          <cell r="O304">
            <v>6686894.2594903493</v>
          </cell>
          <cell r="P304">
            <v>6887501.087275059</v>
          </cell>
          <cell r="Q304">
            <v>6887501.087275059</v>
          </cell>
          <cell r="R304">
            <v>7094126.1198933115</v>
          </cell>
          <cell r="S304">
            <v>7306949.9034901112</v>
          </cell>
          <cell r="T304">
            <v>7526158.4005948137</v>
          </cell>
          <cell r="U304">
            <v>7751943.1526126582</v>
          </cell>
          <cell r="V304">
            <v>7984501.4471910382</v>
          </cell>
          <cell r="W304">
            <v>7984501.4471910382</v>
          </cell>
          <cell r="X304">
            <v>7984501.4471910382</v>
          </cell>
          <cell r="Y304">
            <v>8224036.490606769</v>
          </cell>
          <cell r="Z304">
            <v>8224036.490606769</v>
          </cell>
          <cell r="AA304">
            <v>8470757.5853249729</v>
          </cell>
          <cell r="AB304">
            <v>8724880.3128847238</v>
          </cell>
          <cell r="AC304">
            <v>8986626.7222712655</v>
          </cell>
          <cell r="AD304">
            <v>9256225.5239394028</v>
          </cell>
          <cell r="AE304">
            <v>9533912.2896575853</v>
          </cell>
          <cell r="AF304">
            <v>9819929.6583473124</v>
          </cell>
          <cell r="AG304">
            <v>10114527.548097733</v>
          </cell>
          <cell r="AH304">
            <v>10417963.374540664</v>
          </cell>
          <cell r="AI304">
            <v>10730502.275776885</v>
          </cell>
          <cell r="AJ304">
            <v>11052417.344050191</v>
          </cell>
          <cell r="AK304">
            <v>11383989.864371698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</row>
        <row r="307">
          <cell r="H307">
            <v>17475737.856459331</v>
          </cell>
          <cell r="I307">
            <v>18699400.008187857</v>
          </cell>
          <cell r="J307">
            <v>19812124.489012845</v>
          </cell>
          <cell r="K307">
            <v>21140644.92903043</v>
          </cell>
          <cell r="L307">
            <v>21075057.103291377</v>
          </cell>
          <cell r="M307">
            <v>21075057.103291377</v>
          </cell>
          <cell r="N307">
            <v>21075057.103291377</v>
          </cell>
          <cell r="O307">
            <v>21707308.816390123</v>
          </cell>
          <cell r="P307">
            <v>22358528.080881827</v>
          </cell>
          <cell r="Q307">
            <v>22358528.080881827</v>
          </cell>
          <cell r="R307">
            <v>23029283.923308279</v>
          </cell>
          <cell r="S307">
            <v>23720162.441007532</v>
          </cell>
          <cell r="T307">
            <v>24431767.314237759</v>
          </cell>
          <cell r="U307">
            <v>25164720.333664887</v>
          </cell>
          <cell r="V307">
            <v>25919661.943674833</v>
          </cell>
          <cell r="W307">
            <v>25919661.943674833</v>
          </cell>
          <cell r="X307">
            <v>25919661.943674833</v>
          </cell>
          <cell r="Y307">
            <v>26697251.801985085</v>
          </cell>
          <cell r="Z307">
            <v>26697251.801985085</v>
          </cell>
          <cell r="AA307">
            <v>27498169.356044635</v>
          </cell>
          <cell r="AB307">
            <v>28323114.436725982</v>
          </cell>
          <cell r="AC307">
            <v>29172807.869827755</v>
          </cell>
          <cell r="AD307">
            <v>30047992.105922595</v>
          </cell>
          <cell r="AE307">
            <v>30949431.869100273</v>
          </cell>
          <cell r="AF307">
            <v>31877914.825173277</v>
          </cell>
          <cell r="AG307">
            <v>32834252.269928478</v>
          </cell>
          <cell r="AH307">
            <v>33819279.83802633</v>
          </cell>
          <cell r="AI307">
            <v>34833858.233167127</v>
          </cell>
          <cell r="AJ307">
            <v>35878873.980162136</v>
          </cell>
          <cell r="AK307">
            <v>36955240.199567005</v>
          </cell>
        </row>
        <row r="309"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</row>
        <row r="311"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</row>
        <row r="317">
          <cell r="H317">
            <v>-9.6942809406566077E-3</v>
          </cell>
          <cell r="I317">
            <v>7.0020628701307652E-2</v>
          </cell>
          <cell r="J317">
            <v>5.9505892185725884E-2</v>
          </cell>
          <cell r="K317">
            <v>6.7055930359933846E-2</v>
          </cell>
          <cell r="L317">
            <v>-3.1024515079474124E-3</v>
          </cell>
          <cell r="M317">
            <v>0</v>
          </cell>
          <cell r="N317">
            <v>0</v>
          </cell>
          <cell r="O317">
            <v>3.0000000000000249E-2</v>
          </cell>
          <cell r="P317">
            <v>3.0000000000000027E-2</v>
          </cell>
          <cell r="Q317">
            <v>0</v>
          </cell>
          <cell r="R317">
            <v>2.9999999999999805E-2</v>
          </cell>
          <cell r="S317">
            <v>3.0000000000000249E-2</v>
          </cell>
          <cell r="T317">
            <v>3.0000000000000027E-2</v>
          </cell>
          <cell r="U317">
            <v>2.9999999999999805E-2</v>
          </cell>
          <cell r="V317">
            <v>3.0000000000000027E-2</v>
          </cell>
          <cell r="W317">
            <v>0</v>
          </cell>
          <cell r="X317">
            <v>0</v>
          </cell>
          <cell r="Y317">
            <v>3.0000000000000249E-2</v>
          </cell>
          <cell r="Z317">
            <v>0</v>
          </cell>
          <cell r="AA317">
            <v>2.9999999999999805E-2</v>
          </cell>
          <cell r="AB317">
            <v>3.0000000000000249E-2</v>
          </cell>
          <cell r="AC317">
            <v>2.9999999999999805E-2</v>
          </cell>
          <cell r="AD317">
            <v>3.0000000000000249E-2</v>
          </cell>
          <cell r="AE317">
            <v>3.0000000000000027E-2</v>
          </cell>
          <cell r="AF317">
            <v>2.9999999999999805E-2</v>
          </cell>
          <cell r="AG317">
            <v>3.0000000000000027E-2</v>
          </cell>
          <cell r="AH317">
            <v>3.0000000000000027E-2</v>
          </cell>
          <cell r="AI317">
            <v>3.0000000000000249E-2</v>
          </cell>
          <cell r="AJ317">
            <v>2.9999999999999805E-2</v>
          </cell>
          <cell r="AK317">
            <v>3.0000000000000027E-2</v>
          </cell>
        </row>
        <row r="318">
          <cell r="H318">
            <v>-9.6942809406566077E-3</v>
          </cell>
          <cell r="I318">
            <v>5.9647548114379223E-2</v>
          </cell>
          <cell r="J318">
            <v>0.12270282086734219</v>
          </cell>
          <cell r="K318">
            <v>0.197986703038324</v>
          </cell>
          <cell r="L318">
            <v>0.19427000738498168</v>
          </cell>
          <cell r="M318">
            <v>0.19427000738498168</v>
          </cell>
          <cell r="N318">
            <v>0.19427000738498168</v>
          </cell>
          <cell r="O318">
            <v>0.23009810760653138</v>
          </cell>
          <cell r="P318">
            <v>0.26700105083472736</v>
          </cell>
          <cell r="Q318">
            <v>0.26700105083472736</v>
          </cell>
          <cell r="R318">
            <v>0.30501108235976915</v>
          </cell>
          <cell r="S318">
            <v>0.34416141483056251</v>
          </cell>
          <cell r="T318">
            <v>0.38448625727547925</v>
          </cell>
          <cell r="U318">
            <v>0.42602084499374349</v>
          </cell>
          <cell r="V318">
            <v>0.46880147034355568</v>
          </cell>
          <cell r="W318">
            <v>0.46880147034355568</v>
          </cell>
          <cell r="X318">
            <v>0.46880147034355568</v>
          </cell>
          <cell r="Y318">
            <v>0.51286551445386275</v>
          </cell>
          <cell r="Z318">
            <v>0.51286551445386275</v>
          </cell>
          <cell r="AA318">
            <v>0.55825147988747847</v>
          </cell>
          <cell r="AB318">
            <v>0.60499902428410324</v>
          </cell>
          <cell r="AC318">
            <v>0.65314899501262613</v>
          </cell>
          <cell r="AD318">
            <v>0.70274346486300532</v>
          </cell>
          <cell r="AE318">
            <v>0.7538257688088954</v>
          </cell>
          <cell r="AF318">
            <v>0.80644054187316216</v>
          </cell>
          <cell r="AG318">
            <v>0.86063375812935705</v>
          </cell>
          <cell r="AH318">
            <v>0.91645277087323773</v>
          </cell>
          <cell r="AI318">
            <v>0.97394635399943508</v>
          </cell>
          <cell r="AJ318">
            <v>1.0331647446194179</v>
          </cell>
          <cell r="AK318">
            <v>1.0941596869580006</v>
          </cell>
        </row>
        <row r="330">
          <cell r="H330">
            <v>3.4869476417013878E-2</v>
          </cell>
          <cell r="I330">
            <v>0.11175143322065839</v>
          </cell>
          <cell r="J330">
            <v>0.10400513965752678</v>
          </cell>
          <cell r="K330">
            <v>0.1012017201314519</v>
          </cell>
          <cell r="L330">
            <v>2.7801372495305898E-2</v>
          </cell>
          <cell r="M330">
            <v>2.4999999999999689E-2</v>
          </cell>
          <cell r="N330">
            <v>2.5000000000000133E-2</v>
          </cell>
          <cell r="O330">
            <v>5.5750000000000188E-2</v>
          </cell>
          <cell r="P330">
            <v>5.5749999999999744E-2</v>
          </cell>
          <cell r="Q330">
            <v>2.4999999999999911E-2</v>
          </cell>
          <cell r="R330">
            <v>5.0599999999999978E-2</v>
          </cell>
          <cell r="S330">
            <v>5.06000000000002E-2</v>
          </cell>
          <cell r="T330">
            <v>5.0599999999999756E-2</v>
          </cell>
          <cell r="U330">
            <v>5.06000000000002E-2</v>
          </cell>
          <cell r="V330">
            <v>5.0599999999999756E-2</v>
          </cell>
          <cell r="W330">
            <v>2.000000000000024E-2</v>
          </cell>
          <cell r="X330">
            <v>1.9999999999999796E-2</v>
          </cell>
          <cell r="Y330">
            <v>5.06000000000002E-2</v>
          </cell>
          <cell r="Z330">
            <v>1.9999999999999796E-2</v>
          </cell>
          <cell r="AA330">
            <v>5.0599999999999978E-2</v>
          </cell>
          <cell r="AB330">
            <v>5.0599999999999978E-2</v>
          </cell>
          <cell r="AC330">
            <v>5.06000000000002E-2</v>
          </cell>
          <cell r="AD330">
            <v>5.0599999999999978E-2</v>
          </cell>
          <cell r="AE330">
            <v>5.0599999999999978E-2</v>
          </cell>
          <cell r="AF330">
            <v>5.0599999999999978E-2</v>
          </cell>
          <cell r="AG330">
            <v>5.0599999999999978E-2</v>
          </cell>
          <cell r="AH330">
            <v>5.0599999999999978E-2</v>
          </cell>
          <cell r="AI330">
            <v>5.06000000000002E-2</v>
          </cell>
          <cell r="AJ330">
            <v>5.0599999999999978E-2</v>
          </cell>
          <cell r="AK330">
            <v>5.06000000000002E-2</v>
          </cell>
        </row>
        <row r="331">
          <cell r="H331">
            <v>3.4869476417013878E-2</v>
          </cell>
          <cell r="I331">
            <v>0.15051762360292753</v>
          </cell>
          <cell r="J331">
            <v>0.27017736972419581</v>
          </cell>
          <cell r="K331">
            <v>0.39872150441232734</v>
          </cell>
          <cell r="L331">
            <v>0.43760788197368905</v>
          </cell>
          <cell r="M331">
            <v>0.47354807902303109</v>
          </cell>
          <cell r="N331">
            <v>0.5103867809986069</v>
          </cell>
          <cell r="O331">
            <v>0.59459084403927931</v>
          </cell>
          <cell r="P331">
            <v>0.68348928359446881</v>
          </cell>
          <cell r="Q331">
            <v>0.72557651568433057</v>
          </cell>
          <cell r="R331">
            <v>0.81289068737795755</v>
          </cell>
          <cell r="S331">
            <v>0.9046229561592829</v>
          </cell>
          <cell r="T331">
            <v>1.0009968777409419</v>
          </cell>
          <cell r="U331">
            <v>1.1022473197546341</v>
          </cell>
          <cell r="V331">
            <v>1.2086210341342181</v>
          </cell>
          <cell r="W331">
            <v>1.2527934548169029</v>
          </cell>
          <cell r="X331">
            <v>1.2978493239132409</v>
          </cell>
          <cell r="Y331">
            <v>1.4141204997032513</v>
          </cell>
          <cell r="Z331">
            <v>1.4624029096973157</v>
          </cell>
          <cell r="AA331">
            <v>1.5870004969279998</v>
          </cell>
          <cell r="AB331">
            <v>1.7179027220725565</v>
          </cell>
          <cell r="AC331">
            <v>1.8554285998094286</v>
          </cell>
          <cell r="AD331">
            <v>1.9999132869597855</v>
          </cell>
          <cell r="AE331">
            <v>2.1517088992799507</v>
          </cell>
          <cell r="AF331">
            <v>2.3111853695835163</v>
          </cell>
          <cell r="AG331">
            <v>2.4787313492844421</v>
          </cell>
          <cell r="AH331">
            <v>2.6547551555582349</v>
          </cell>
          <cell r="AI331">
            <v>2.8396857664294819</v>
          </cell>
          <cell r="AJ331">
            <v>3.0339738662108138</v>
          </cell>
          <cell r="AK331">
            <v>3.2380929438410817</v>
          </cell>
        </row>
        <row r="333">
          <cell r="G333">
            <v>2.5</v>
          </cell>
        </row>
        <row r="335">
          <cell r="G335">
            <v>3200</v>
          </cell>
        </row>
        <row r="336">
          <cell r="H336">
            <v>3.5000000000000003E-2</v>
          </cell>
          <cell r="I336">
            <v>3.5000000000000003E-2</v>
          </cell>
          <cell r="J336">
            <v>3.5000000000000003E-2</v>
          </cell>
          <cell r="K336">
            <v>3.5000000000000003E-2</v>
          </cell>
          <cell r="L336">
            <v>0.03</v>
          </cell>
          <cell r="M336">
            <v>2.5000000000000001E-2</v>
          </cell>
          <cell r="N336">
            <v>2.5000000000000001E-2</v>
          </cell>
          <cell r="O336">
            <v>2.5000000000000001E-2</v>
          </cell>
          <cell r="P336">
            <v>2.5000000000000001E-2</v>
          </cell>
          <cell r="Q336">
            <v>2.5000000000000001E-2</v>
          </cell>
          <cell r="R336">
            <v>2.5000000000000001E-2</v>
          </cell>
          <cell r="S336">
            <v>2.5000000000000001E-2</v>
          </cell>
          <cell r="T336">
            <v>2.5000000000000001E-2</v>
          </cell>
          <cell r="U336">
            <v>2.5000000000000001E-2</v>
          </cell>
          <cell r="V336">
            <v>2.5000000000000001E-2</v>
          </cell>
          <cell r="W336">
            <v>2.5000000000000001E-2</v>
          </cell>
          <cell r="X336">
            <v>2.5000000000000001E-2</v>
          </cell>
          <cell r="Y336">
            <v>2.5000000000000001E-2</v>
          </cell>
          <cell r="Z336">
            <v>2.5000000000000001E-2</v>
          </cell>
          <cell r="AA336">
            <v>2.5000000000000001E-2</v>
          </cell>
          <cell r="AB336">
            <v>2.5000000000000001E-2</v>
          </cell>
          <cell r="AC336">
            <v>2.5000000000000001E-2</v>
          </cell>
          <cell r="AD336">
            <v>2.5000000000000001E-2</v>
          </cell>
          <cell r="AE336">
            <v>2.5000000000000001E-2</v>
          </cell>
          <cell r="AF336">
            <v>2.5000000000000001E-2</v>
          </cell>
          <cell r="AG336">
            <v>2.5000000000000001E-2</v>
          </cell>
          <cell r="AH336">
            <v>2.5000000000000001E-2</v>
          </cell>
          <cell r="AI336">
            <v>2.5000000000000001E-2</v>
          </cell>
          <cell r="AJ336">
            <v>2.5000000000000001E-2</v>
          </cell>
          <cell r="AK336">
            <v>2.5000000000000001E-2</v>
          </cell>
        </row>
        <row r="337">
          <cell r="H337">
            <v>1.0349999999999999</v>
          </cell>
          <cell r="I337">
            <v>1.0712249999999999</v>
          </cell>
          <cell r="J337">
            <v>1.1087178749999997</v>
          </cell>
          <cell r="K337">
            <v>1.1475230006249997</v>
          </cell>
          <cell r="L337">
            <v>1.1819486906437497</v>
          </cell>
          <cell r="M337">
            <v>1.2114974079098433</v>
          </cell>
          <cell r="N337">
            <v>1.2417848431075893</v>
          </cell>
          <cell r="O337">
            <v>1.2728294641852789</v>
          </cell>
          <cell r="P337">
            <v>1.3046502007899108</v>
          </cell>
          <cell r="Q337">
            <v>1.3372664558096585</v>
          </cell>
          <cell r="R337">
            <v>1.3706981172049</v>
          </cell>
          <cell r="S337">
            <v>1.4049655701350223</v>
          </cell>
          <cell r="T337">
            <v>1.4400897093883978</v>
          </cell>
          <cell r="U337">
            <v>1.4760919521231075</v>
          </cell>
          <cell r="V337">
            <v>1.5129942509261851</v>
          </cell>
          <cell r="W337">
            <v>1.5508191071993396</v>
          </cell>
          <cell r="X337">
            <v>1.5895895848793229</v>
          </cell>
          <cell r="Y337">
            <v>1.6293293245013059</v>
          </cell>
          <cell r="Z337">
            <v>1.6700625576138384</v>
          </cell>
          <cell r="AA337">
            <v>1.7118141215541842</v>
          </cell>
          <cell r="AB337">
            <v>1.7546094745930387</v>
          </cell>
          <cell r="AC337">
            <v>1.7984747114578645</v>
          </cell>
          <cell r="AD337">
            <v>1.843436579244311</v>
          </cell>
          <cell r="AE337">
            <v>1.8895224937254187</v>
          </cell>
          <cell r="AF337">
            <v>1.9367605560685539</v>
          </cell>
          <cell r="AG337">
            <v>1.9851795699702677</v>
          </cell>
          <cell r="AH337">
            <v>2.034809059219524</v>
          </cell>
          <cell r="AI337">
            <v>2.0856792857000119</v>
          </cell>
          <cell r="AJ337">
            <v>2.1378212678425119</v>
          </cell>
          <cell r="AK337">
            <v>2.1912667995385746</v>
          </cell>
        </row>
        <row r="338">
          <cell r="H338">
            <v>3311.9999999999995</v>
          </cell>
          <cell r="I338">
            <v>3427.9199999999996</v>
          </cell>
          <cell r="J338">
            <v>3547.897199999999</v>
          </cell>
          <cell r="K338">
            <v>3672.073601999999</v>
          </cell>
          <cell r="L338">
            <v>3782.235810059999</v>
          </cell>
          <cell r="M338">
            <v>3876.7917053114984</v>
          </cell>
          <cell r="N338">
            <v>3973.7114979442858</v>
          </cell>
          <cell r="O338">
            <v>4073.0542853928923</v>
          </cell>
          <cell r="P338">
            <v>4174.8806425277144</v>
          </cell>
          <cell r="Q338">
            <v>4279.2526585909072</v>
          </cell>
          <cell r="R338">
            <v>4386.2339750556803</v>
          </cell>
          <cell r="S338">
            <v>4495.8898244320717</v>
          </cell>
          <cell r="T338">
            <v>4608.287070042873</v>
          </cell>
          <cell r="U338">
            <v>4723.4942467939436</v>
          </cell>
          <cell r="V338">
            <v>4841.5816029637926</v>
          </cell>
          <cell r="W338">
            <v>4962.6211430378862</v>
          </cell>
          <cell r="X338">
            <v>5086.6866716138329</v>
          </cell>
          <cell r="Y338">
            <v>5213.8538384041785</v>
          </cell>
          <cell r="Z338">
            <v>5344.2001843642829</v>
          </cell>
          <cell r="AA338">
            <v>5477.8051889733897</v>
          </cell>
          <cell r="AB338">
            <v>5614.7503186977237</v>
          </cell>
          <cell r="AC338">
            <v>5755.1190766651662</v>
          </cell>
          <cell r="AD338">
            <v>5898.9970535817956</v>
          </cell>
          <cell r="AE338">
            <v>6046.4719799213399</v>
          </cell>
          <cell r="AF338">
            <v>6197.6337794193723</v>
          </cell>
          <cell r="AG338">
            <v>6352.5746239048567</v>
          </cell>
          <cell r="AH338">
            <v>6511.3889895024768</v>
          </cell>
          <cell r="AI338">
            <v>6674.173714240038</v>
          </cell>
          <cell r="AJ338">
            <v>6841.0280570960385</v>
          </cell>
          <cell r="AK338">
            <v>7012.0537585234388</v>
          </cell>
        </row>
        <row r="339">
          <cell r="H339">
            <v>529.07348242811486</v>
          </cell>
          <cell r="I339">
            <v>547.59105431309899</v>
          </cell>
          <cell r="J339">
            <v>566.75674121405734</v>
          </cell>
          <cell r="K339">
            <v>586.59322715654935</v>
          </cell>
          <cell r="L339">
            <v>604.19102397124595</v>
          </cell>
          <cell r="M339">
            <v>619.29579957052692</v>
          </cell>
          <cell r="N339">
            <v>634.77819455979011</v>
          </cell>
          <cell r="O339">
            <v>650.64764942378474</v>
          </cell>
          <cell r="P339">
            <v>666.91384065937928</v>
          </cell>
          <cell r="Q339">
            <v>683.58668667586369</v>
          </cell>
          <cell r="R339">
            <v>700.67635384276036</v>
          </cell>
          <cell r="S339">
            <v>718.19326268882924</v>
          </cell>
          <cell r="T339">
            <v>736.14809425604994</v>
          </cell>
          <cell r="U339">
            <v>754.55179661245108</v>
          </cell>
          <cell r="V339">
            <v>773.41559152776244</v>
          </cell>
          <cell r="W339">
            <v>792.75098131595621</v>
          </cell>
          <cell r="X339">
            <v>812.56975584885515</v>
          </cell>
          <cell r="Y339">
            <v>832.88399974507638</v>
          </cell>
          <cell r="Z339">
            <v>853.7060997387033</v>
          </cell>
          <cell r="AA339">
            <v>875.04875223217084</v>
          </cell>
          <cell r="AB339">
            <v>896.92497103797496</v>
          </cell>
          <cell r="AC339">
            <v>919.3480953139242</v>
          </cell>
          <cell r="AD339">
            <v>942.33179769677247</v>
          </cell>
          <cell r="AE339">
            <v>965.89009263919172</v>
          </cell>
          <cell r="AF339">
            <v>990.03734495517119</v>
          </cell>
          <cell r="AG339">
            <v>1014.7882785790506</v>
          </cell>
          <cell r="AH339">
            <v>1040.1579855435266</v>
          </cell>
          <cell r="AI339">
            <v>1066.1619351821146</v>
          </cell>
          <cell r="AJ339">
            <v>1092.8159835616673</v>
          </cell>
          <cell r="AK339">
            <v>1120.136383150709</v>
          </cell>
        </row>
        <row r="340">
          <cell r="H340">
            <v>3461.0399999999995</v>
          </cell>
          <cell r="I340">
            <v>3721.8812795999988</v>
          </cell>
          <cell r="J340">
            <v>4013.9373036102106</v>
          </cell>
          <cell r="K340">
            <v>4287.3667127321387</v>
          </cell>
          <cell r="L340">
            <v>4552.8833332516397</v>
          </cell>
          <cell r="M340">
            <v>4783.3730519975024</v>
          </cell>
          <cell r="N340">
            <v>5025.5313127548752</v>
          </cell>
          <cell r="O340">
            <v>5279.9488354630894</v>
          </cell>
          <cell r="P340">
            <v>5547.2462452584068</v>
          </cell>
          <cell r="Q340">
            <v>5828.075586424613</v>
          </cell>
          <cell r="R340">
            <v>6093.253025606934</v>
          </cell>
          <cell r="S340">
            <v>6370.4960382720492</v>
          </cell>
          <cell r="T340">
            <v>6660.3536080134263</v>
          </cell>
          <cell r="U340">
            <v>6963.3996971780361</v>
          </cell>
          <cell r="V340">
            <v>7280.2343833996374</v>
          </cell>
          <cell r="W340">
            <v>7611.4850478443186</v>
          </cell>
          <cell r="X340">
            <v>7957.8076175212345</v>
          </cell>
          <cell r="Y340">
            <v>8319.8878641184492</v>
          </cell>
          <cell r="Z340">
            <v>8698.4427619358394</v>
          </cell>
          <cell r="AA340">
            <v>9094.2219076039182</v>
          </cell>
          <cell r="AB340">
            <v>9508.0090043998953</v>
          </cell>
          <cell r="AC340">
            <v>9940.6234141000896</v>
          </cell>
          <cell r="AD340">
            <v>10392.921779441644</v>
          </cell>
          <cell r="AE340">
            <v>10865.799720406238</v>
          </cell>
          <cell r="AF340">
            <v>11360.19360768472</v>
          </cell>
          <cell r="AG340">
            <v>11877.082416834375</v>
          </cell>
          <cell r="AH340">
            <v>12417.489666800337</v>
          </cell>
          <cell r="AI340">
            <v>12982.48544663975</v>
          </cell>
          <cell r="AJ340">
            <v>13573.188534461859</v>
          </cell>
          <cell r="AK340">
            <v>14190.768612779873</v>
          </cell>
        </row>
        <row r="341">
          <cell r="H341">
            <v>72.171778194980192</v>
          </cell>
          <cell r="I341">
            <v>72.546413802937394</v>
          </cell>
          <cell r="J341">
            <v>72.54511830812271</v>
          </cell>
          <cell r="K341">
            <v>72.543828941766392</v>
          </cell>
          <cell r="L341">
            <v>72</v>
          </cell>
          <cell r="M341">
            <v>72</v>
          </cell>
          <cell r="N341">
            <v>72</v>
          </cell>
          <cell r="O341">
            <v>72</v>
          </cell>
          <cell r="P341">
            <v>72</v>
          </cell>
          <cell r="Q341">
            <v>72</v>
          </cell>
          <cell r="R341">
            <v>72</v>
          </cell>
          <cell r="S341">
            <v>72</v>
          </cell>
          <cell r="T341">
            <v>72</v>
          </cell>
          <cell r="U341">
            <v>72</v>
          </cell>
          <cell r="V341">
            <v>72</v>
          </cell>
          <cell r="W341">
            <v>72</v>
          </cell>
          <cell r="X341">
            <v>72</v>
          </cell>
          <cell r="Y341">
            <v>72</v>
          </cell>
          <cell r="Z341">
            <v>72</v>
          </cell>
          <cell r="AA341">
            <v>72</v>
          </cell>
          <cell r="AB341">
            <v>72</v>
          </cell>
          <cell r="AC341">
            <v>72</v>
          </cell>
          <cell r="AD341">
            <v>72</v>
          </cell>
          <cell r="AE341">
            <v>72</v>
          </cell>
          <cell r="AF341">
            <v>72</v>
          </cell>
          <cell r="AG341">
            <v>72</v>
          </cell>
          <cell r="AH341">
            <v>72</v>
          </cell>
          <cell r="AI341">
            <v>72</v>
          </cell>
          <cell r="AJ341">
            <v>72</v>
          </cell>
          <cell r="AK341">
            <v>72</v>
          </cell>
        </row>
        <row r="342">
          <cell r="G342">
            <v>0.04</v>
          </cell>
        </row>
        <row r="347">
          <cell r="H347">
            <v>1.0175454798975774</v>
          </cell>
          <cell r="I347">
            <v>1.0178189692223831</v>
          </cell>
          <cell r="J347">
            <v>1.0144558089919369</v>
          </cell>
          <cell r="K347">
            <v>1.0137176036058595</v>
          </cell>
          <cell r="L347">
            <v>1.017597805004967</v>
          </cell>
          <cell r="M347">
            <v>1.017597805004967</v>
          </cell>
          <cell r="N347">
            <v>1.017597805004967</v>
          </cell>
          <cell r="O347">
            <v>1.017597805004967</v>
          </cell>
          <cell r="P347">
            <v>1.017597805004967</v>
          </cell>
          <cell r="Q347">
            <v>1.017597805004967</v>
          </cell>
          <cell r="R347">
            <v>1.017597805004967</v>
          </cell>
          <cell r="S347">
            <v>1.017597805004967</v>
          </cell>
          <cell r="T347">
            <v>1.017597805004967</v>
          </cell>
          <cell r="U347">
            <v>1.017597805004967</v>
          </cell>
          <cell r="V347">
            <v>1.017597805004967</v>
          </cell>
          <cell r="W347">
            <v>1.017597805004967</v>
          </cell>
          <cell r="X347">
            <v>1.017597805004967</v>
          </cell>
          <cell r="Y347">
            <v>1.017597805004967</v>
          </cell>
          <cell r="Z347">
            <v>1.017597805004967</v>
          </cell>
          <cell r="AA347">
            <v>1.017597805004967</v>
          </cell>
          <cell r="AB347">
            <v>1.017597805004967</v>
          </cell>
          <cell r="AC347">
            <v>1.017597805004967</v>
          </cell>
          <cell r="AD347">
            <v>1.017597805004967</v>
          </cell>
          <cell r="AE347">
            <v>1.017597805004967</v>
          </cell>
          <cell r="AF347">
            <v>1.017597805004967</v>
          </cell>
          <cell r="AG347">
            <v>1.017597805004967</v>
          </cell>
          <cell r="AH347">
            <v>1.017597805004967</v>
          </cell>
          <cell r="AI347">
            <v>1.017597805004967</v>
          </cell>
          <cell r="AJ347">
            <v>1.017597805004967</v>
          </cell>
          <cell r="AK347">
            <v>1.017597805004967</v>
          </cell>
        </row>
        <row r="348">
          <cell r="H348">
            <v>20.301010800056336</v>
          </cell>
          <cell r="I348">
            <v>22.502132997175003</v>
          </cell>
          <cell r="J348">
            <v>24.184902841064435</v>
          </cell>
          <cell r="K348">
            <v>25.972716569922792</v>
          </cell>
          <cell r="L348">
            <v>26.029578948598701</v>
          </cell>
          <cell r="M348">
            <v>26.029578948598701</v>
          </cell>
          <cell r="N348">
            <v>26.029578948598701</v>
          </cell>
          <cell r="O348">
            <v>26.810466317056665</v>
          </cell>
          <cell r="P348">
            <v>27.614780306568367</v>
          </cell>
          <cell r="Q348">
            <v>27.614780306568367</v>
          </cell>
          <cell r="R348">
            <v>28.443223715765416</v>
          </cell>
          <cell r="S348">
            <v>29.296520427238384</v>
          </cell>
          <cell r="T348">
            <v>30.175416040055534</v>
          </cell>
          <cell r="U348">
            <v>31.080678521257205</v>
          </cell>
          <cell r="V348">
            <v>32.013098876894915</v>
          </cell>
          <cell r="W348">
            <v>32.013098876894915</v>
          </cell>
          <cell r="X348">
            <v>32.013098876894915</v>
          </cell>
          <cell r="Y348">
            <v>32.973491843201764</v>
          </cell>
          <cell r="Z348">
            <v>32.973491843201764</v>
          </cell>
          <cell r="AA348">
            <v>33.962696598497821</v>
          </cell>
          <cell r="AB348">
            <v>34.981577496452758</v>
          </cell>
          <cell r="AC348">
            <v>36.031024821346342</v>
          </cell>
          <cell r="AD348">
            <v>37.111955565986733</v>
          </cell>
          <cell r="AE348">
            <v>38.225314232966333</v>
          </cell>
          <cell r="AF348">
            <v>39.372073659955319</v>
          </cell>
          <cell r="AG348">
            <v>40.553235869753991</v>
          </cell>
          <cell r="AH348">
            <v>41.769832945846609</v>
          </cell>
          <cell r="AI348">
            <v>43.022927934222011</v>
          </cell>
          <cell r="AJ348">
            <v>44.31361577224866</v>
          </cell>
          <cell r="AK348">
            <v>45.643024245416136</v>
          </cell>
        </row>
        <row r="349">
          <cell r="H349">
            <v>111.41321202862095</v>
          </cell>
          <cell r="I349">
            <v>124.13414665199025</v>
          </cell>
          <cell r="J349">
            <v>133.41484850511407</v>
          </cell>
          <cell r="K349">
            <v>143.27469008761105</v>
          </cell>
          <cell r="L349">
            <v>142.51194474357791</v>
          </cell>
          <cell r="M349">
            <v>142.51194474357789</v>
          </cell>
          <cell r="N349">
            <v>142.51194474357791</v>
          </cell>
          <cell r="O349">
            <v>146.78730308588521</v>
          </cell>
          <cell r="P349">
            <v>151.19092217846179</v>
          </cell>
          <cell r="Q349">
            <v>151.19092217846176</v>
          </cell>
          <cell r="R349">
            <v>155.72664984381566</v>
          </cell>
          <cell r="S349">
            <v>160.39844933913017</v>
          </cell>
          <cell r="T349">
            <v>165.21040281930405</v>
          </cell>
          <cell r="U349">
            <v>170.16671490388319</v>
          </cell>
          <cell r="V349">
            <v>175.27171635099967</v>
          </cell>
          <cell r="W349">
            <v>175.27171635099967</v>
          </cell>
          <cell r="X349">
            <v>175.27171635099964</v>
          </cell>
          <cell r="Y349">
            <v>180.52986784152969</v>
          </cell>
          <cell r="Z349">
            <v>180.52986784152961</v>
          </cell>
          <cell r="AA349">
            <v>185.94576387677557</v>
          </cell>
          <cell r="AB349">
            <v>191.52413679307887</v>
          </cell>
          <cell r="AC349">
            <v>197.26986089687122</v>
          </cell>
          <cell r="AD349">
            <v>203.18795672377738</v>
          </cell>
          <cell r="AE349">
            <v>209.28359542549063</v>
          </cell>
          <cell r="AF349">
            <v>215.5621032882554</v>
          </cell>
          <cell r="AG349">
            <v>222.02896638690311</v>
          </cell>
          <cell r="AH349">
            <v>228.6898353785102</v>
          </cell>
          <cell r="AI349">
            <v>235.55053043986547</v>
          </cell>
          <cell r="AJ349">
            <v>242.6170463530614</v>
          </cell>
          <cell r="AK349">
            <v>249.89555774365337</v>
          </cell>
        </row>
        <row r="350">
          <cell r="H350">
            <v>21.214556286058869</v>
          </cell>
          <cell r="I350">
            <v>24.43180341234774</v>
          </cell>
          <cell r="J350">
            <v>27.361752109936312</v>
          </cell>
          <cell r="K350">
            <v>30.324708197696268</v>
          </cell>
          <cell r="L350">
            <v>31.333222495387666</v>
          </cell>
          <cell r="M350">
            <v>32.11655305777235</v>
          </cell>
          <cell r="N350">
            <v>32.919466884216661</v>
          </cell>
          <cell r="O350">
            <v>34.754727163011736</v>
          </cell>
          <cell r="P350">
            <v>36.692303202349642</v>
          </cell>
          <cell r="Q350">
            <v>37.609610782408375</v>
          </cell>
          <cell r="R350">
            <v>39.512657087998242</v>
          </cell>
          <cell r="S350">
            <v>41.511997536650966</v>
          </cell>
          <cell r="T350">
            <v>43.612504612005502</v>
          </cell>
          <cell r="U350">
            <v>45.819297345372988</v>
          </cell>
          <cell r="V350">
            <v>48.137753791048851</v>
          </cell>
          <cell r="W350">
            <v>49.100508866869824</v>
          </cell>
          <cell r="X350">
            <v>50.082519044207217</v>
          </cell>
          <cell r="Y350">
            <v>52.616694507844109</v>
          </cell>
          <cell r="Z350">
            <v>53.669028398000982</v>
          </cell>
          <cell r="AA350">
            <v>56.384681234939841</v>
          </cell>
          <cell r="AB350">
            <v>59.237746105427803</v>
          </cell>
          <cell r="AC350">
            <v>62.235176058362448</v>
          </cell>
          <cell r="AD350">
            <v>65.384275966915595</v>
          </cell>
          <cell r="AE350">
            <v>68.69272033084151</v>
          </cell>
          <cell r="AF350">
            <v>72.168571979582097</v>
          </cell>
          <cell r="AG350">
            <v>75.820301721748962</v>
          </cell>
          <cell r="AH350">
            <v>79.656808988869457</v>
          </cell>
          <cell r="AI350">
            <v>83.687443523706264</v>
          </cell>
          <cell r="AJ350">
            <v>87.922028166005788</v>
          </cell>
          <cell r="AK350">
            <v>92.370882791205716</v>
          </cell>
        </row>
        <row r="351">
          <cell r="H351">
            <v>46.570722627963548</v>
          </cell>
          <cell r="I351">
            <v>53.911708159252662</v>
          </cell>
          <cell r="J351">
            <v>60.375913627957701</v>
          </cell>
          <cell r="K351">
            <v>66.91272601116421</v>
          </cell>
          <cell r="L351">
            <v>68.619757264898993</v>
          </cell>
          <cell r="M351">
            <v>70.335251196521455</v>
          </cell>
          <cell r="N351">
            <v>72.093632476434493</v>
          </cell>
          <cell r="O351">
            <v>76.112852486995692</v>
          </cell>
          <cell r="P351">
            <v>80.356144013145709</v>
          </cell>
          <cell r="Q351">
            <v>82.365047613474331</v>
          </cell>
          <cell r="R351">
            <v>86.532719022716151</v>
          </cell>
          <cell r="S351">
            <v>90.911274605265618</v>
          </cell>
          <cell r="T351">
            <v>95.511385100292046</v>
          </cell>
          <cell r="U351">
            <v>100.34426118636684</v>
          </cell>
          <cell r="V351">
            <v>105.42168080239698</v>
          </cell>
          <cell r="W351">
            <v>107.53011441844492</v>
          </cell>
          <cell r="X351">
            <v>109.6807167068138</v>
          </cell>
          <cell r="Y351">
            <v>115.23056097217861</v>
          </cell>
          <cell r="Z351">
            <v>117.53517219162214</v>
          </cell>
          <cell r="AA351">
            <v>123.48245190451826</v>
          </cell>
          <cell r="AB351">
            <v>129.73066397088689</v>
          </cell>
          <cell r="AC351">
            <v>136.29503556781376</v>
          </cell>
          <cell r="AD351">
            <v>143.19156436754514</v>
          </cell>
          <cell r="AE351">
            <v>150.43705752454289</v>
          </cell>
          <cell r="AF351">
            <v>158.0491726352848</v>
          </cell>
          <cell r="AG351">
            <v>166.04646077063023</v>
          </cell>
          <cell r="AH351">
            <v>174.44841168562411</v>
          </cell>
          <cell r="AI351">
            <v>183.27550131691669</v>
          </cell>
          <cell r="AJ351">
            <v>192.54924168355265</v>
          </cell>
          <cell r="AK351">
            <v>202.29223331274054</v>
          </cell>
        </row>
        <row r="352">
          <cell r="H352">
            <v>1.3455701935823785E-2</v>
          </cell>
          <cell r="I352">
            <v>1.4485069272560651E-2</v>
          </cell>
          <cell r="J352">
            <v>1.5041568679623987E-2</v>
          </cell>
          <cell r="K352">
            <v>1.5606951887846294E-2</v>
          </cell>
          <cell r="L352">
            <v>1.5071714393325166E-2</v>
          </cell>
          <cell r="M352">
            <v>1.4704111603244066E-2</v>
          </cell>
          <cell r="N352">
            <v>1.4345474734872262E-2</v>
          </cell>
          <cell r="O352">
            <v>1.4415452660408223E-2</v>
          </cell>
          <cell r="P352">
            <v>1.4485771941678513E-2</v>
          </cell>
          <cell r="Q352">
            <v>1.4132460430905864E-2</v>
          </cell>
          <cell r="R352">
            <v>1.4201399262276137E-2</v>
          </cell>
          <cell r="S352">
            <v>1.4270674380628708E-2</v>
          </cell>
          <cell r="T352">
            <v>1.4340287426387873E-2</v>
          </cell>
          <cell r="U352">
            <v>1.4410240047980014E-2</v>
          </cell>
          <cell r="V352">
            <v>1.4480533901872594E-2</v>
          </cell>
          <cell r="W352">
            <v>1.4127350148168391E-2</v>
          </cell>
          <cell r="X352">
            <v>1.3782780632359404E-2</v>
          </cell>
          <cell r="Y352">
            <v>1.3850013708614821E-2</v>
          </cell>
          <cell r="Z352">
            <v>1.3512208496209576E-2</v>
          </cell>
          <cell r="AA352">
            <v>1.3578121708386215E-2</v>
          </cell>
          <cell r="AB352">
            <v>1.3644356448427127E-2</v>
          </cell>
          <cell r="AC352">
            <v>1.3710914284760917E-2</v>
          </cell>
          <cell r="AD352">
            <v>1.3777796793467068E-2</v>
          </cell>
          <cell r="AE352">
            <v>1.3845005558313249E-2</v>
          </cell>
          <cell r="AF352">
            <v>1.3912542170792831E-2</v>
          </cell>
          <cell r="AG352">
            <v>1.3980408230162552E-2</v>
          </cell>
          <cell r="AH352">
            <v>1.404860534348042E-2</v>
          </cell>
          <cell r="AI352">
            <v>1.4117135125643741E-2</v>
          </cell>
          <cell r="AJ352">
            <v>1.4185999199427368E-2</v>
          </cell>
          <cell r="AK352">
            <v>1.4255199195522143E-2</v>
          </cell>
        </row>
        <row r="355">
          <cell r="H355">
            <v>22.159840654279655</v>
          </cell>
          <cell r="I355">
            <v>23.565692986921977</v>
          </cell>
          <cell r="J355">
            <v>24.926713116991213</v>
          </cell>
          <cell r="K355">
            <v>26.554297094066808</v>
          </cell>
          <cell r="L355">
            <v>26.612174555505757</v>
          </cell>
          <cell r="M355">
            <v>26.612174555505757</v>
          </cell>
          <cell r="N355">
            <v>26.612174555505757</v>
          </cell>
          <cell r="O355">
            <v>27.410539792170937</v>
          </cell>
          <cell r="P355">
            <v>28.232855985936062</v>
          </cell>
          <cell r="Q355">
            <v>28.232855985936062</v>
          </cell>
          <cell r="R355">
            <v>29.079841665514142</v>
          </cell>
          <cell r="S355">
            <v>29.952236915479574</v>
          </cell>
          <cell r="T355">
            <v>30.850804022943962</v>
          </cell>
          <cell r="U355">
            <v>31.776328143632274</v>
          </cell>
          <cell r="V355">
            <v>32.729617987941239</v>
          </cell>
          <cell r="W355">
            <v>32.729617987941239</v>
          </cell>
          <cell r="X355">
            <v>32.729617987941239</v>
          </cell>
          <cell r="Y355">
            <v>33.711506527579488</v>
          </cell>
          <cell r="Z355">
            <v>33.711506527579488</v>
          </cell>
          <cell r="AA355">
            <v>34.722851723406869</v>
          </cell>
          <cell r="AB355">
            <v>35.764537275109085</v>
          </cell>
          <cell r="AC355">
            <v>36.837473393362352</v>
          </cell>
          <cell r="AD355">
            <v>37.942597595163228</v>
          </cell>
          <cell r="AE355">
            <v>39.080875523018122</v>
          </cell>
          <cell r="AF355">
            <v>40.253301788708661</v>
          </cell>
          <cell r="AG355">
            <v>41.460900842369924</v>
          </cell>
          <cell r="AH355">
            <v>42.704727867641019</v>
          </cell>
          <cell r="AI355">
            <v>43.985869703670261</v>
          </cell>
          <cell r="AJ355">
            <v>45.305445794780361</v>
          </cell>
          <cell r="AK355">
            <v>46.664609168623784</v>
          </cell>
        </row>
        <row r="356">
          <cell r="H356">
            <v>23.157033483722241</v>
          </cell>
          <cell r="I356">
            <v>25.586568989015468</v>
          </cell>
          <cell r="J356">
            <v>28.201004143153025</v>
          </cell>
          <cell r="K356">
            <v>31.003738427000581</v>
          </cell>
          <cell r="L356">
            <v>32.034524572232705</v>
          </cell>
          <cell r="M356">
            <v>32.835387686538517</v>
          </cell>
          <cell r="N356">
            <v>33.656272378701985</v>
          </cell>
          <cell r="O356">
            <v>35.532609563814617</v>
          </cell>
          <cell r="P356">
            <v>37.513552546997275</v>
          </cell>
          <cell r="Q356">
            <v>38.451391360672211</v>
          </cell>
          <cell r="R356">
            <v>40.397031763522222</v>
          </cell>
          <cell r="S356">
            <v>42.441121570756458</v>
          </cell>
          <cell r="T356">
            <v>44.588642322236723</v>
          </cell>
          <cell r="U356">
            <v>46.844827623741914</v>
          </cell>
          <cell r="V356">
            <v>49.215175901503244</v>
          </cell>
          <cell r="W356">
            <v>50.199479419533318</v>
          </cell>
          <cell r="X356">
            <v>51.203469007923978</v>
          </cell>
          <cell r="Y356">
            <v>53.794364539724938</v>
          </cell>
          <cell r="Z356">
            <v>54.870251830519429</v>
          </cell>
          <cell r="AA356">
            <v>57.646686573143711</v>
          </cell>
          <cell r="AB356">
            <v>60.56360891374478</v>
          </cell>
          <cell r="AC356">
            <v>63.628127524780275</v>
          </cell>
          <cell r="AD356">
            <v>66.847710777534161</v>
          </cell>
          <cell r="AE356">
            <v>70.230204942877393</v>
          </cell>
          <cell r="AF356">
            <v>73.783853312986977</v>
          </cell>
          <cell r="AG356">
            <v>77.517316290624123</v>
          </cell>
          <cell r="AH356">
            <v>81.439692494929702</v>
          </cell>
          <cell r="AI356">
            <v>85.560540935173165</v>
          </cell>
          <cell r="AJ356">
            <v>89.889904306492923</v>
          </cell>
          <cell r="AK356">
            <v>94.438333464401481</v>
          </cell>
        </row>
        <row r="387">
          <cell r="H387">
            <v>18042561.57</v>
          </cell>
          <cell r="I387">
            <v>17535134.9606262</v>
          </cell>
          <cell r="J387">
            <v>17539662.625799999</v>
          </cell>
          <cell r="K387">
            <v>17559042.811799999</v>
          </cell>
          <cell r="L387">
            <v>17505690.163199998</v>
          </cell>
          <cell r="M387">
            <v>17505690.163199998</v>
          </cell>
          <cell r="N387">
            <v>17505690.163199998</v>
          </cell>
          <cell r="O387">
            <v>17505690.163199998</v>
          </cell>
          <cell r="P387">
            <v>17505690.163199998</v>
          </cell>
          <cell r="Q387">
            <v>17505690.163199998</v>
          </cell>
          <cell r="R387">
            <v>17505690.163199998</v>
          </cell>
          <cell r="S387">
            <v>17505690.163199998</v>
          </cell>
          <cell r="T387">
            <v>17505690.163199998</v>
          </cell>
          <cell r="U387">
            <v>17505690.163199998</v>
          </cell>
          <cell r="V387">
            <v>17505690.163199998</v>
          </cell>
          <cell r="W387">
            <v>17505690.163199998</v>
          </cell>
          <cell r="X387">
            <v>17505690.163199998</v>
          </cell>
          <cell r="Y387">
            <v>17505690.163199998</v>
          </cell>
          <cell r="Z387">
            <v>17505690.163199998</v>
          </cell>
          <cell r="AA387">
            <v>17505690.163199998</v>
          </cell>
          <cell r="AB387">
            <v>17505690.163199998</v>
          </cell>
          <cell r="AC387">
            <v>17505690.163199998</v>
          </cell>
          <cell r="AD387">
            <v>17505690.163199998</v>
          </cell>
          <cell r="AE387">
            <v>17505690.163199998</v>
          </cell>
          <cell r="AF387">
            <v>17505690.163199998</v>
          </cell>
          <cell r="AG387">
            <v>17505690.163199998</v>
          </cell>
          <cell r="AH387">
            <v>17505690.163199998</v>
          </cell>
          <cell r="AI387">
            <v>17505690.163199998</v>
          </cell>
          <cell r="AJ387">
            <v>17505690.163199998</v>
          </cell>
          <cell r="AK387">
            <v>17505690.163199998</v>
          </cell>
        </row>
        <row r="394">
          <cell r="G394">
            <v>1.5615465460005404</v>
          </cell>
        </row>
        <row r="399">
          <cell r="H399">
            <v>877053.75</v>
          </cell>
          <cell r="I399">
            <v>883190.54999999993</v>
          </cell>
          <cell r="J399">
            <v>884833.04999999993</v>
          </cell>
          <cell r="K399">
            <v>886475.54999999993</v>
          </cell>
          <cell r="L399">
            <v>886475.54999999993</v>
          </cell>
          <cell r="M399">
            <v>886475.54999999993</v>
          </cell>
          <cell r="N399">
            <v>886475.54999999993</v>
          </cell>
          <cell r="O399">
            <v>886475.54999999993</v>
          </cell>
          <cell r="P399">
            <v>886475.54999999993</v>
          </cell>
          <cell r="Q399">
            <v>886475.54999999993</v>
          </cell>
          <cell r="R399">
            <v>886475.54999999993</v>
          </cell>
          <cell r="S399">
            <v>886475.54999999993</v>
          </cell>
          <cell r="T399">
            <v>886475.54999999993</v>
          </cell>
          <cell r="U399">
            <v>886475.54999999993</v>
          </cell>
          <cell r="V399">
            <v>886475.54999999993</v>
          </cell>
          <cell r="W399">
            <v>886475.54999999993</v>
          </cell>
          <cell r="X399">
            <v>886475.54999999993</v>
          </cell>
          <cell r="Y399">
            <v>886475.54999999993</v>
          </cell>
          <cell r="Z399">
            <v>886475.54999999993</v>
          </cell>
          <cell r="AA399">
            <v>886475.54999999993</v>
          </cell>
          <cell r="AB399">
            <v>886475.54999999993</v>
          </cell>
          <cell r="AC399">
            <v>886475.54999999993</v>
          </cell>
          <cell r="AD399">
            <v>886475.54999999993</v>
          </cell>
          <cell r="AE399">
            <v>886475.54999999993</v>
          </cell>
          <cell r="AF399">
            <v>886475.54999999993</v>
          </cell>
          <cell r="AG399">
            <v>886475.54999999993</v>
          </cell>
          <cell r="AH399">
            <v>886475.54999999993</v>
          </cell>
          <cell r="AI399">
            <v>886475.54999999993</v>
          </cell>
          <cell r="AJ399">
            <v>886475.54999999993</v>
          </cell>
          <cell r="AK399">
            <v>886475.54999999993</v>
          </cell>
        </row>
        <row r="400"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</row>
        <row r="401"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</row>
        <row r="402"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</row>
        <row r="403">
          <cell r="H403">
            <v>877053.75</v>
          </cell>
          <cell r="I403">
            <v>883190.54999999993</v>
          </cell>
          <cell r="J403">
            <v>884833.04999999993</v>
          </cell>
          <cell r="K403">
            <v>886475.54999999993</v>
          </cell>
          <cell r="L403">
            <v>886475.54999999993</v>
          </cell>
          <cell r="M403">
            <v>886475.54999999993</v>
          </cell>
          <cell r="N403">
            <v>886475.54999999993</v>
          </cell>
          <cell r="O403">
            <v>886475.54999999993</v>
          </cell>
          <cell r="P403">
            <v>886475.54999999993</v>
          </cell>
          <cell r="Q403">
            <v>886475.54999999993</v>
          </cell>
          <cell r="R403">
            <v>886475.54999999993</v>
          </cell>
          <cell r="S403">
            <v>886475.54999999993</v>
          </cell>
          <cell r="T403">
            <v>886475.54999999993</v>
          </cell>
          <cell r="U403">
            <v>886475.54999999993</v>
          </cell>
          <cell r="V403">
            <v>886475.54999999993</v>
          </cell>
          <cell r="W403">
            <v>886475.54999999993</v>
          </cell>
          <cell r="X403">
            <v>886475.54999999993</v>
          </cell>
          <cell r="Y403">
            <v>886475.54999999993</v>
          </cell>
          <cell r="Z403">
            <v>886475.54999999993</v>
          </cell>
          <cell r="AA403">
            <v>886475.54999999993</v>
          </cell>
          <cell r="AB403">
            <v>886475.54999999993</v>
          </cell>
          <cell r="AC403">
            <v>886475.54999999993</v>
          </cell>
          <cell r="AD403">
            <v>886475.54999999993</v>
          </cell>
          <cell r="AE403">
            <v>886475.54999999993</v>
          </cell>
          <cell r="AF403">
            <v>886475.54999999993</v>
          </cell>
          <cell r="AG403">
            <v>886475.54999999993</v>
          </cell>
          <cell r="AH403">
            <v>886475.54999999993</v>
          </cell>
          <cell r="AI403">
            <v>886475.54999999993</v>
          </cell>
          <cell r="AJ403">
            <v>886475.54999999993</v>
          </cell>
          <cell r="AK403">
            <v>886475.54999999993</v>
          </cell>
        </row>
        <row r="404">
          <cell r="H404">
            <v>1536988.524590164</v>
          </cell>
          <cell r="I404">
            <v>1472786.5450819673</v>
          </cell>
          <cell r="J404">
            <v>1472191.4754098363</v>
          </cell>
          <cell r="K404">
            <v>1473699.3442622952</v>
          </cell>
          <cell r="L404">
            <v>1473699.3442622952</v>
          </cell>
          <cell r="M404">
            <v>1473699.3442622952</v>
          </cell>
          <cell r="N404">
            <v>1473699.3442622952</v>
          </cell>
          <cell r="O404">
            <v>1473699.3442622952</v>
          </cell>
          <cell r="P404">
            <v>1473699.3442622952</v>
          </cell>
          <cell r="Q404">
            <v>1473699.3442622952</v>
          </cell>
          <cell r="R404">
            <v>1473699.3442622952</v>
          </cell>
          <cell r="S404">
            <v>1473699.3442622952</v>
          </cell>
          <cell r="T404">
            <v>1473699.3442622952</v>
          </cell>
          <cell r="U404">
            <v>1473699.3442622952</v>
          </cell>
          <cell r="V404">
            <v>1473699.3442622952</v>
          </cell>
          <cell r="W404">
            <v>1473699.3442622952</v>
          </cell>
          <cell r="X404">
            <v>1473699.3442622952</v>
          </cell>
          <cell r="Y404">
            <v>1473699.3442622952</v>
          </cell>
          <cell r="Z404">
            <v>1473699.3442622952</v>
          </cell>
          <cell r="AA404">
            <v>1473699.3442622952</v>
          </cell>
          <cell r="AB404">
            <v>1473699.3442622952</v>
          </cell>
          <cell r="AC404">
            <v>1473699.3442622952</v>
          </cell>
          <cell r="AD404">
            <v>1473699.3442622952</v>
          </cell>
          <cell r="AE404">
            <v>1473699.3442622952</v>
          </cell>
          <cell r="AF404">
            <v>1473699.3442622952</v>
          </cell>
          <cell r="AG404">
            <v>1473699.3442622952</v>
          </cell>
          <cell r="AH404">
            <v>1473699.3442622952</v>
          </cell>
          <cell r="AI404">
            <v>1473699.3442622952</v>
          </cell>
          <cell r="AJ404">
            <v>1473699.3442622952</v>
          </cell>
          <cell r="AK404">
            <v>1473699.3442622952</v>
          </cell>
        </row>
        <row r="405">
          <cell r="H405">
            <v>1536988.524590164</v>
          </cell>
          <cell r="I405">
            <v>1472786.5450819673</v>
          </cell>
          <cell r="J405">
            <v>1472191.4754098363</v>
          </cell>
          <cell r="K405">
            <v>1473699.3442622952</v>
          </cell>
          <cell r="L405">
            <v>1473699.3442622952</v>
          </cell>
          <cell r="M405">
            <v>1473699.3442622952</v>
          </cell>
          <cell r="N405">
            <v>1473699.3442622952</v>
          </cell>
          <cell r="O405">
            <v>1473699.3442622952</v>
          </cell>
          <cell r="P405">
            <v>1473699.3442622952</v>
          </cell>
          <cell r="Q405">
            <v>1473699.3442622952</v>
          </cell>
          <cell r="R405">
            <v>1473699.3442622952</v>
          </cell>
          <cell r="S405">
            <v>1473699.3442622952</v>
          </cell>
          <cell r="T405">
            <v>1473699.3442622952</v>
          </cell>
          <cell r="U405">
            <v>1473699.3442622952</v>
          </cell>
          <cell r="V405">
            <v>1473699.3442622952</v>
          </cell>
          <cell r="W405">
            <v>1473699.3442622952</v>
          </cell>
          <cell r="X405">
            <v>1473699.3442622952</v>
          </cell>
          <cell r="Y405">
            <v>1473699.3442622952</v>
          </cell>
          <cell r="Z405">
            <v>1473699.3442622952</v>
          </cell>
          <cell r="AA405">
            <v>1473699.3442622952</v>
          </cell>
          <cell r="AB405">
            <v>1473699.3442622952</v>
          </cell>
          <cell r="AC405">
            <v>1473699.3442622952</v>
          </cell>
          <cell r="AD405">
            <v>1473699.3442622952</v>
          </cell>
          <cell r="AE405">
            <v>1473699.3442622952</v>
          </cell>
          <cell r="AF405">
            <v>1473699.3442622952</v>
          </cell>
          <cell r="AG405">
            <v>1473699.3442622952</v>
          </cell>
          <cell r="AH405">
            <v>1473699.3442622952</v>
          </cell>
          <cell r="AI405">
            <v>1473699.3442622952</v>
          </cell>
          <cell r="AJ405">
            <v>1473699.3442622952</v>
          </cell>
          <cell r="AK405">
            <v>1473699.3442622952</v>
          </cell>
        </row>
        <row r="407">
          <cell r="G407">
            <v>0</v>
          </cell>
        </row>
        <row r="408">
          <cell r="G408">
            <v>0.61</v>
          </cell>
        </row>
        <row r="409">
          <cell r="G409">
            <v>0</v>
          </cell>
        </row>
        <row r="410">
          <cell r="G410">
            <v>0.16314563670898385</v>
          </cell>
        </row>
        <row r="412">
          <cell r="G412">
            <v>0</v>
          </cell>
        </row>
        <row r="416">
          <cell r="H416">
            <v>1</v>
          </cell>
          <cell r="I416">
            <v>1</v>
          </cell>
          <cell r="J416">
            <v>1</v>
          </cell>
          <cell r="K416">
            <v>1</v>
          </cell>
          <cell r="L416">
            <v>1</v>
          </cell>
          <cell r="M416">
            <v>1</v>
          </cell>
          <cell r="N416">
            <v>1</v>
          </cell>
          <cell r="O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  <cell r="T416">
            <v>1</v>
          </cell>
          <cell r="U416">
            <v>1</v>
          </cell>
          <cell r="V416">
            <v>1</v>
          </cell>
          <cell r="W416">
            <v>1</v>
          </cell>
          <cell r="X416">
            <v>1</v>
          </cell>
          <cell r="Y416">
            <v>1</v>
          </cell>
          <cell r="Z416">
            <v>1</v>
          </cell>
          <cell r="AA416">
            <v>1</v>
          </cell>
          <cell r="AB416">
            <v>1</v>
          </cell>
          <cell r="AC416">
            <v>1</v>
          </cell>
          <cell r="AD416">
            <v>1</v>
          </cell>
          <cell r="AE416">
            <v>1</v>
          </cell>
          <cell r="AF416">
            <v>1</v>
          </cell>
          <cell r="AG416">
            <v>1</v>
          </cell>
          <cell r="AH416">
            <v>1</v>
          </cell>
          <cell r="AI416">
            <v>1</v>
          </cell>
          <cell r="AJ416">
            <v>1</v>
          </cell>
          <cell r="AK416">
            <v>1</v>
          </cell>
        </row>
        <row r="419">
          <cell r="G419">
            <v>1735809.4575738504</v>
          </cell>
        </row>
        <row r="420">
          <cell r="H420">
            <v>1735809.4575738504</v>
          </cell>
          <cell r="I420">
            <v>1735809.4575738504</v>
          </cell>
          <cell r="J420">
            <v>1735809.4575738504</v>
          </cell>
          <cell r="K420">
            <v>1735809.4575738504</v>
          </cell>
          <cell r="L420">
            <v>1735809.4575738504</v>
          </cell>
          <cell r="M420">
            <v>1735809.4575738504</v>
          </cell>
          <cell r="N420">
            <v>1735809.4575738504</v>
          </cell>
          <cell r="O420">
            <v>1735809.4575738504</v>
          </cell>
          <cell r="P420">
            <v>1735809.4575738504</v>
          </cell>
          <cell r="Q420">
            <v>1735809.4575738504</v>
          </cell>
          <cell r="R420">
            <v>1735809.4575738504</v>
          </cell>
          <cell r="S420">
            <v>1735809.4575738504</v>
          </cell>
          <cell r="T420">
            <v>1735809.4575738504</v>
          </cell>
          <cell r="U420">
            <v>1735809.4575738504</v>
          </cell>
          <cell r="V420">
            <v>1735809.4575738504</v>
          </cell>
          <cell r="W420">
            <v>1735809.4575738504</v>
          </cell>
          <cell r="X420">
            <v>1735809.4575738504</v>
          </cell>
          <cell r="Y420">
            <v>1735809.4575738504</v>
          </cell>
          <cell r="Z420">
            <v>1735809.4575738504</v>
          </cell>
          <cell r="AA420">
            <v>1735809.4575738504</v>
          </cell>
          <cell r="AB420">
            <v>1735809.4575738504</v>
          </cell>
          <cell r="AC420">
            <v>1735809.4575738504</v>
          </cell>
          <cell r="AD420">
            <v>1735809.4575738504</v>
          </cell>
          <cell r="AE420">
            <v>1735809.4575738504</v>
          </cell>
          <cell r="AF420">
            <v>1735809.4575738504</v>
          </cell>
          <cell r="AG420">
            <v>1735809.4575738504</v>
          </cell>
          <cell r="AH420">
            <v>1735809.4575738504</v>
          </cell>
          <cell r="AI420">
            <v>1735809.4575738504</v>
          </cell>
          <cell r="AJ420">
            <v>1735809.4575738504</v>
          </cell>
          <cell r="AK420">
            <v>1735809.4575738504</v>
          </cell>
        </row>
        <row r="421">
          <cell r="H421">
            <v>1</v>
          </cell>
          <cell r="I421">
            <v>1</v>
          </cell>
          <cell r="J421">
            <v>1</v>
          </cell>
          <cell r="K421">
            <v>1</v>
          </cell>
          <cell r="L421">
            <v>1</v>
          </cell>
          <cell r="M421">
            <v>1</v>
          </cell>
          <cell r="N421">
            <v>1</v>
          </cell>
          <cell r="O421">
            <v>1</v>
          </cell>
          <cell r="P421">
            <v>1</v>
          </cell>
          <cell r="Q421">
            <v>1</v>
          </cell>
          <cell r="R421">
            <v>1</v>
          </cell>
          <cell r="S421">
            <v>1</v>
          </cell>
          <cell r="T421">
            <v>1</v>
          </cell>
          <cell r="U421">
            <v>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Z421">
            <v>1</v>
          </cell>
          <cell r="AA421">
            <v>1</v>
          </cell>
          <cell r="AB421">
            <v>1</v>
          </cell>
          <cell r="AC421">
            <v>1</v>
          </cell>
          <cell r="AD421">
            <v>1</v>
          </cell>
          <cell r="AE421">
            <v>1</v>
          </cell>
          <cell r="AF421">
            <v>1</v>
          </cell>
          <cell r="AG421">
            <v>1</v>
          </cell>
          <cell r="AH421">
            <v>1</v>
          </cell>
          <cell r="AI421">
            <v>1</v>
          </cell>
          <cell r="AJ421">
            <v>1</v>
          </cell>
          <cell r="AK421">
            <v>1</v>
          </cell>
        </row>
        <row r="422">
          <cell r="H422">
            <v>1886824.8803827753</v>
          </cell>
          <cell r="I422">
            <v>2032110.396172249</v>
          </cell>
          <cell r="J422">
            <v>2141844.3575655506</v>
          </cell>
          <cell r="K422">
            <v>2261787.6415892215</v>
          </cell>
          <cell r="L422">
            <v>2381662.3865934503</v>
          </cell>
          <cell r="M422">
            <v>2488837.1939901556</v>
          </cell>
          <cell r="N422">
            <v>2600834.8677197122</v>
          </cell>
          <cell r="O422">
            <v>2717872.436767099</v>
          </cell>
          <cell r="P422">
            <v>2826587.3342377832</v>
          </cell>
          <cell r="Q422">
            <v>2939650.8276072945</v>
          </cell>
          <cell r="R422">
            <v>3057236.8607115867</v>
          </cell>
          <cell r="S422">
            <v>3164240.150836492</v>
          </cell>
          <cell r="T422">
            <v>3274988.5561157688</v>
          </cell>
          <cell r="U422">
            <v>3389613.1555798203</v>
          </cell>
          <cell r="V422">
            <v>3498080.7765583745</v>
          </cell>
          <cell r="W422">
            <v>3610019.361408243</v>
          </cell>
          <cell r="X422">
            <v>3725539.980973307</v>
          </cell>
          <cell r="Y422">
            <v>3844757.2603644528</v>
          </cell>
          <cell r="Z422">
            <v>3967789.4926961153</v>
          </cell>
          <cell r="AA422">
            <v>4094758.7564623915</v>
          </cell>
          <cell r="AB422">
            <v>4225791.0366691882</v>
          </cell>
          <cell r="AC422">
            <v>4361016.3498426024</v>
          </cell>
          <cell r="AD422">
            <v>4500568.8730375655</v>
          </cell>
          <cell r="AE422">
            <v>4644587.0769747682</v>
          </cell>
          <cell r="AF422">
            <v>4793213.8634379609</v>
          </cell>
          <cell r="AG422">
            <v>4946596.7070679758</v>
          </cell>
          <cell r="AH422">
            <v>5104887.8016941501</v>
          </cell>
          <cell r="AI422">
            <v>5268244.2113483632</v>
          </cell>
          <cell r="AJ422">
            <v>5436828.0261115115</v>
          </cell>
          <cell r="AK422">
            <v>5610806.5229470804</v>
          </cell>
        </row>
        <row r="423">
          <cell r="H423">
            <v>1971732</v>
          </cell>
          <cell r="I423">
            <v>2206374.0231959997</v>
          </cell>
          <cell r="J423">
            <v>2423189.985707425</v>
          </cell>
          <cell r="K423">
            <v>2640773.0609040665</v>
          </cell>
          <cell r="L423">
            <v>2866936.7881590729</v>
          </cell>
          <cell r="M423">
            <v>3070847.6672168863</v>
          </cell>
          <cell r="N423">
            <v>3289261.7075476865</v>
          </cell>
          <cell r="O423">
            <v>3523210.4464970157</v>
          </cell>
          <cell r="P423">
            <v>3755742.3359658178</v>
          </cell>
          <cell r="Q423">
            <v>4003621.3301395616</v>
          </cell>
          <cell r="R423">
            <v>4247041.5070120478</v>
          </cell>
          <cell r="S423">
            <v>4483601.7189526185</v>
          </cell>
          <cell r="T423">
            <v>4733338.3346982785</v>
          </cell>
          <cell r="U423">
            <v>4996985.2799409721</v>
          </cell>
          <cell r="V423">
            <v>5260026.585077066</v>
          </cell>
          <cell r="W423">
            <v>5536914.384515523</v>
          </cell>
          <cell r="X423">
            <v>5828377.5577164199</v>
          </cell>
          <cell r="Y423">
            <v>6135183.3523546122</v>
          </cell>
          <cell r="Z423">
            <v>6458139.4040225595</v>
          </cell>
          <cell r="AA423">
            <v>6798095.8622503066</v>
          </cell>
          <cell r="AB423">
            <v>7155947.6284391638</v>
          </cell>
          <cell r="AC423">
            <v>7532636.7116002012</v>
          </cell>
          <cell r="AD423">
            <v>7929154.7080988362</v>
          </cell>
          <cell r="AE423">
            <v>8346545.4119331585</v>
          </cell>
          <cell r="AF423">
            <v>8785907.5624173209</v>
          </cell>
          <cell r="AG423">
            <v>9248397.7365029678</v>
          </cell>
          <cell r="AH423">
            <v>9735233.3933524843</v>
          </cell>
          <cell r="AI423">
            <v>10247696.079178561</v>
          </cell>
          <cell r="AJ423">
            <v>10787134.800786519</v>
          </cell>
          <cell r="AK423">
            <v>11354969.576699926</v>
          </cell>
        </row>
        <row r="424">
          <cell r="G424">
            <v>813215.55299999996</v>
          </cell>
        </row>
        <row r="425">
          <cell r="H425">
            <v>1</v>
          </cell>
          <cell r="I425">
            <v>2.8203817773744415</v>
          </cell>
          <cell r="J425">
            <v>2.8203817773744415</v>
          </cell>
          <cell r="K425">
            <v>2.8203817773744415</v>
          </cell>
          <cell r="L425">
            <v>2.8203817773744415</v>
          </cell>
          <cell r="M425">
            <v>2.8203817773744415</v>
          </cell>
          <cell r="N425">
            <v>2.8203817773744415</v>
          </cell>
          <cell r="O425">
            <v>2.8203817773744415</v>
          </cell>
          <cell r="P425">
            <v>2.8203817773744415</v>
          </cell>
          <cell r="Q425">
            <v>2.8203817773744415</v>
          </cell>
          <cell r="R425">
            <v>2.8203817773744415</v>
          </cell>
          <cell r="S425">
            <v>2.8203817773744415</v>
          </cell>
          <cell r="T425">
            <v>2.8203817773744415</v>
          </cell>
          <cell r="U425">
            <v>2.8203817773744415</v>
          </cell>
          <cell r="V425">
            <v>2.8203817773744415</v>
          </cell>
          <cell r="W425">
            <v>2.8203817773744415</v>
          </cell>
          <cell r="X425">
            <v>2.8203817773744415</v>
          </cell>
          <cell r="Y425">
            <v>2.8203817773744415</v>
          </cell>
          <cell r="Z425">
            <v>2.8203817773744415</v>
          </cell>
          <cell r="AA425">
            <v>2.8203817773744415</v>
          </cell>
          <cell r="AB425">
            <v>2.8203817773744415</v>
          </cell>
          <cell r="AC425">
            <v>2.8203817773744415</v>
          </cell>
          <cell r="AD425">
            <v>2.8203817773744415</v>
          </cell>
          <cell r="AE425">
            <v>2.8203817773744415</v>
          </cell>
          <cell r="AF425">
            <v>2.8203817773744415</v>
          </cell>
          <cell r="AG425">
            <v>2.8203817773744415</v>
          </cell>
          <cell r="AH425">
            <v>2.8203817773744415</v>
          </cell>
          <cell r="AI425">
            <v>2.8203817773744415</v>
          </cell>
          <cell r="AJ425">
            <v>2.8203817773744415</v>
          </cell>
          <cell r="AK425">
            <v>2.8203817773744415</v>
          </cell>
        </row>
        <row r="426">
          <cell r="H426">
            <v>813215.55299999996</v>
          </cell>
          <cell r="I426">
            <v>2293578.326758679</v>
          </cell>
          <cell r="J426">
            <v>2293578.326758679</v>
          </cell>
          <cell r="K426">
            <v>2293578.326758679</v>
          </cell>
          <cell r="L426">
            <v>2293578.326758679</v>
          </cell>
          <cell r="M426">
            <v>2293578.326758679</v>
          </cell>
          <cell r="N426">
            <v>2293578.326758679</v>
          </cell>
          <cell r="O426">
            <v>2293578.326758679</v>
          </cell>
          <cell r="P426">
            <v>2293578.326758679</v>
          </cell>
          <cell r="Q426">
            <v>2293578.326758679</v>
          </cell>
          <cell r="R426">
            <v>2293578.326758679</v>
          </cell>
          <cell r="S426">
            <v>2293578.326758679</v>
          </cell>
          <cell r="T426">
            <v>2293578.326758679</v>
          </cell>
          <cell r="U426">
            <v>2293578.326758679</v>
          </cell>
          <cell r="V426">
            <v>2293578.326758679</v>
          </cell>
          <cell r="W426">
            <v>2293578.326758679</v>
          </cell>
          <cell r="X426">
            <v>2293578.326758679</v>
          </cell>
          <cell r="Y426">
            <v>2293578.326758679</v>
          </cell>
          <cell r="Z426">
            <v>2293578.326758679</v>
          </cell>
          <cell r="AA426">
            <v>2293578.326758679</v>
          </cell>
          <cell r="AB426">
            <v>2293578.326758679</v>
          </cell>
          <cell r="AC426">
            <v>2293578.326758679</v>
          </cell>
          <cell r="AD426">
            <v>2293578.326758679</v>
          </cell>
          <cell r="AE426">
            <v>2293578.326758679</v>
          </cell>
          <cell r="AF426">
            <v>2293578.326758679</v>
          </cell>
          <cell r="AG426">
            <v>2293578.326758679</v>
          </cell>
          <cell r="AH426">
            <v>2293578.326758679</v>
          </cell>
          <cell r="AI426">
            <v>2293578.326758679</v>
          </cell>
          <cell r="AJ426">
            <v>2293578.326758679</v>
          </cell>
          <cell r="AK426">
            <v>2293578.326758679</v>
          </cell>
        </row>
        <row r="427">
          <cell r="H427">
            <v>849810.25288499985</v>
          </cell>
          <cell r="I427">
            <v>2490264.136169869</v>
          </cell>
          <cell r="J427">
            <v>2594855.229889004</v>
          </cell>
          <cell r="K427">
            <v>2677890.5972454525</v>
          </cell>
          <cell r="L427">
            <v>2760905.2057600608</v>
          </cell>
          <cell r="M427">
            <v>2829927.8359040618</v>
          </cell>
          <cell r="N427">
            <v>2900676.0318016633</v>
          </cell>
          <cell r="O427">
            <v>2973192.9325967045</v>
          </cell>
          <cell r="P427">
            <v>3047522.7559116217</v>
          </cell>
          <cell r="Q427">
            <v>3123710.824809412</v>
          </cell>
          <cell r="R427">
            <v>3186185.0413056002</v>
          </cell>
          <cell r="S427">
            <v>3249908.7421317128</v>
          </cell>
          <cell r="T427">
            <v>3314906.9169743466</v>
          </cell>
          <cell r="U427">
            <v>3381205.055313834</v>
          </cell>
          <cell r="V427">
            <v>3448829.1564201103</v>
          </cell>
          <cell r="W427">
            <v>3517805.7395485127</v>
          </cell>
          <cell r="X427">
            <v>3588161.8543394827</v>
          </cell>
          <cell r="Y427">
            <v>3659925.0914262724</v>
          </cell>
          <cell r="Z427">
            <v>3733123.5932547976</v>
          </cell>
          <cell r="AA427">
            <v>3807786.0651198933</v>
          </cell>
          <cell r="AB427">
            <v>3883941.7864222913</v>
          </cell>
          <cell r="AC427">
            <v>3961620.6221507373</v>
          </cell>
          <cell r="AD427">
            <v>4040853.0345937517</v>
          </cell>
          <cell r="AE427">
            <v>4121670.0952856271</v>
          </cell>
          <cell r="AF427">
            <v>4204103.4971913397</v>
          </cell>
          <cell r="AG427">
            <v>4288185.5671351664</v>
          </cell>
          <cell r="AH427">
            <v>4373949.278477869</v>
          </cell>
          <cell r="AI427">
            <v>4461428.2640474271</v>
          </cell>
          <cell r="AJ427">
            <v>4550656.8293283759</v>
          </cell>
          <cell r="AK427">
            <v>4641669.9659149442</v>
          </cell>
        </row>
        <row r="428">
          <cell r="G428">
            <v>374335.6722310537</v>
          </cell>
        </row>
        <row r="429">
          <cell r="H429">
            <v>374335.6722310537</v>
          </cell>
          <cell r="I429">
            <v>374335.6722310537</v>
          </cell>
          <cell r="J429">
            <v>374335.6722310537</v>
          </cell>
          <cell r="K429">
            <v>374335.6722310537</v>
          </cell>
          <cell r="L429">
            <v>374335.6722310537</v>
          </cell>
          <cell r="M429">
            <v>374335.6722310537</v>
          </cell>
          <cell r="N429">
            <v>374335.6722310537</v>
          </cell>
          <cell r="O429">
            <v>374335.6722310537</v>
          </cell>
          <cell r="P429">
            <v>374335.6722310537</v>
          </cell>
          <cell r="Q429">
            <v>374335.6722310537</v>
          </cell>
          <cell r="R429">
            <v>374335.6722310537</v>
          </cell>
          <cell r="S429">
            <v>374335.6722310537</v>
          </cell>
          <cell r="T429">
            <v>374335.6722310537</v>
          </cell>
          <cell r="U429">
            <v>374335.6722310537</v>
          </cell>
          <cell r="V429">
            <v>374335.6722310537</v>
          </cell>
          <cell r="W429">
            <v>374335.6722310537</v>
          </cell>
          <cell r="X429">
            <v>374335.6722310537</v>
          </cell>
          <cell r="Y429">
            <v>374335.6722310537</v>
          </cell>
          <cell r="Z429">
            <v>374335.6722310537</v>
          </cell>
          <cell r="AA429">
            <v>374335.6722310537</v>
          </cell>
          <cell r="AB429">
            <v>374335.6722310537</v>
          </cell>
          <cell r="AC429">
            <v>374335.6722310537</v>
          </cell>
          <cell r="AD429">
            <v>374335.6722310537</v>
          </cell>
          <cell r="AE429">
            <v>374335.6722310537</v>
          </cell>
          <cell r="AF429">
            <v>374335.6722310537</v>
          </cell>
          <cell r="AG429">
            <v>374335.6722310537</v>
          </cell>
          <cell r="AH429">
            <v>374335.6722310537</v>
          </cell>
          <cell r="AI429">
            <v>374335.6722310537</v>
          </cell>
          <cell r="AJ429">
            <v>374335.6722310537</v>
          </cell>
          <cell r="AK429">
            <v>374335.6722310537</v>
          </cell>
        </row>
        <row r="430">
          <cell r="H430">
            <v>1</v>
          </cell>
          <cell r="I430">
            <v>1</v>
          </cell>
          <cell r="J430">
            <v>1</v>
          </cell>
          <cell r="K430">
            <v>1</v>
          </cell>
          <cell r="L430">
            <v>1</v>
          </cell>
          <cell r="M430">
            <v>1</v>
          </cell>
          <cell r="N430">
            <v>1</v>
          </cell>
          <cell r="O430">
            <v>1</v>
          </cell>
          <cell r="P430">
            <v>1</v>
          </cell>
          <cell r="Q430">
            <v>1</v>
          </cell>
          <cell r="R430">
            <v>1</v>
          </cell>
          <cell r="S430">
            <v>1</v>
          </cell>
          <cell r="T430">
            <v>1</v>
          </cell>
          <cell r="U430">
            <v>1</v>
          </cell>
          <cell r="V430">
            <v>1</v>
          </cell>
          <cell r="W430">
            <v>1</v>
          </cell>
          <cell r="X430">
            <v>1</v>
          </cell>
          <cell r="Y430">
            <v>1</v>
          </cell>
          <cell r="Z430">
            <v>1</v>
          </cell>
          <cell r="AA430">
            <v>1</v>
          </cell>
          <cell r="AB430">
            <v>1</v>
          </cell>
          <cell r="AC430">
            <v>1</v>
          </cell>
          <cell r="AD430">
            <v>1</v>
          </cell>
          <cell r="AE430">
            <v>1</v>
          </cell>
          <cell r="AF430">
            <v>1</v>
          </cell>
          <cell r="AG430">
            <v>1</v>
          </cell>
          <cell r="AH430">
            <v>1</v>
          </cell>
          <cell r="AI430">
            <v>1</v>
          </cell>
          <cell r="AJ430">
            <v>1</v>
          </cell>
          <cell r="AK430">
            <v>1</v>
          </cell>
        </row>
        <row r="431">
          <cell r="H431">
            <v>374335.6722310537</v>
          </cell>
          <cell r="I431">
            <v>374335.6722310537</v>
          </cell>
          <cell r="J431">
            <v>374335.6722310537</v>
          </cell>
          <cell r="K431">
            <v>374335.6722310537</v>
          </cell>
          <cell r="L431">
            <v>374335.6722310537</v>
          </cell>
          <cell r="M431">
            <v>374335.6722310537</v>
          </cell>
          <cell r="N431">
            <v>374335.6722310537</v>
          </cell>
          <cell r="O431">
            <v>374335.6722310537</v>
          </cell>
          <cell r="P431">
            <v>374335.6722310537</v>
          </cell>
          <cell r="Q431">
            <v>374335.6722310537</v>
          </cell>
          <cell r="R431">
            <v>374335.6722310537</v>
          </cell>
          <cell r="S431">
            <v>374335.6722310537</v>
          </cell>
          <cell r="T431">
            <v>374335.6722310537</v>
          </cell>
          <cell r="U431">
            <v>374335.6722310537</v>
          </cell>
          <cell r="V431">
            <v>374335.6722310537</v>
          </cell>
          <cell r="W431">
            <v>374335.6722310537</v>
          </cell>
          <cell r="X431">
            <v>374335.6722310537</v>
          </cell>
          <cell r="Y431">
            <v>374335.6722310537</v>
          </cell>
          <cell r="Z431">
            <v>374335.6722310537</v>
          </cell>
          <cell r="AA431">
            <v>374335.6722310537</v>
          </cell>
          <cell r="AB431">
            <v>374335.6722310537</v>
          </cell>
          <cell r="AC431">
            <v>374335.6722310537</v>
          </cell>
          <cell r="AD431">
            <v>374335.6722310537</v>
          </cell>
          <cell r="AE431">
            <v>374335.6722310537</v>
          </cell>
          <cell r="AF431">
            <v>374335.6722310537</v>
          </cell>
          <cell r="AG431">
            <v>374335.6722310537</v>
          </cell>
          <cell r="AH431">
            <v>374335.6722310537</v>
          </cell>
          <cell r="AI431">
            <v>374335.6722310537</v>
          </cell>
          <cell r="AJ431">
            <v>374335.6722310537</v>
          </cell>
          <cell r="AK431">
            <v>374335.6722310537</v>
          </cell>
        </row>
        <row r="432">
          <cell r="H432">
            <v>391180.77748145111</v>
          </cell>
          <cell r="I432">
            <v>406436.82780322764</v>
          </cell>
          <cell r="J432">
            <v>423507.17457096325</v>
          </cell>
          <cell r="K432">
            <v>437059.40415723412</v>
          </cell>
          <cell r="L432">
            <v>450608.2456861083</v>
          </cell>
          <cell r="M432">
            <v>461873.45182826096</v>
          </cell>
          <cell r="N432">
            <v>473420.28812396742</v>
          </cell>
          <cell r="O432">
            <v>485255.79532706656</v>
          </cell>
          <cell r="P432">
            <v>497387.19021024316</v>
          </cell>
          <cell r="Q432">
            <v>509821.86996549921</v>
          </cell>
          <cell r="R432">
            <v>520018.30736480921</v>
          </cell>
          <cell r="S432">
            <v>530418.67351210548</v>
          </cell>
          <cell r="T432">
            <v>541027.0469823475</v>
          </cell>
          <cell r="U432">
            <v>551847.58792199451</v>
          </cell>
          <cell r="V432">
            <v>562884.53968043439</v>
          </cell>
          <cell r="W432">
            <v>574142.23047404306</v>
          </cell>
          <cell r="X432">
            <v>585625.07508352387</v>
          </cell>
          <cell r="Y432">
            <v>597337.57658519433</v>
          </cell>
          <cell r="Z432">
            <v>609284.32811689819</v>
          </cell>
          <cell r="AA432">
            <v>621470.0146792361</v>
          </cell>
          <cell r="AB432">
            <v>633899.4149728209</v>
          </cell>
          <cell r="AC432">
            <v>646577.40327227733</v>
          </cell>
          <cell r="AD432">
            <v>659508.95133772283</v>
          </cell>
          <cell r="AE432">
            <v>672699.13036447729</v>
          </cell>
          <cell r="AF432">
            <v>686153.11297176685</v>
          </cell>
          <cell r="AG432">
            <v>699876.17523120216</v>
          </cell>
          <cell r="AH432">
            <v>713873.69873582618</v>
          </cell>
          <cell r="AI432">
            <v>728151.1727105428</v>
          </cell>
          <cell r="AJ432">
            <v>742714.19616475364</v>
          </cell>
          <cell r="AK432">
            <v>757568.48008804885</v>
          </cell>
        </row>
        <row r="433">
          <cell r="G433">
            <v>0</v>
          </cell>
        </row>
        <row r="434">
          <cell r="H434">
            <v>1</v>
          </cell>
          <cell r="I434">
            <v>1</v>
          </cell>
          <cell r="J434">
            <v>1</v>
          </cell>
          <cell r="K434">
            <v>1</v>
          </cell>
          <cell r="L434">
            <v>1</v>
          </cell>
          <cell r="M434">
            <v>1</v>
          </cell>
          <cell r="N434">
            <v>1</v>
          </cell>
          <cell r="O434">
            <v>1</v>
          </cell>
          <cell r="P434">
            <v>1</v>
          </cell>
          <cell r="Q434">
            <v>1</v>
          </cell>
          <cell r="R434">
            <v>1</v>
          </cell>
          <cell r="S434">
            <v>1</v>
          </cell>
          <cell r="T434">
            <v>1</v>
          </cell>
          <cell r="U434">
            <v>1</v>
          </cell>
          <cell r="V434">
            <v>1</v>
          </cell>
          <cell r="W434">
            <v>1</v>
          </cell>
          <cell r="X434">
            <v>1</v>
          </cell>
          <cell r="Y434">
            <v>1</v>
          </cell>
          <cell r="Z434">
            <v>1</v>
          </cell>
          <cell r="AA434">
            <v>1</v>
          </cell>
          <cell r="AB434">
            <v>1</v>
          </cell>
          <cell r="AC434">
            <v>1</v>
          </cell>
          <cell r="AD434">
            <v>1</v>
          </cell>
          <cell r="AE434">
            <v>1</v>
          </cell>
          <cell r="AF434">
            <v>1</v>
          </cell>
          <cell r="AG434">
            <v>1</v>
          </cell>
          <cell r="AH434">
            <v>1</v>
          </cell>
          <cell r="AI434">
            <v>1</v>
          </cell>
          <cell r="AJ434">
            <v>1</v>
          </cell>
          <cell r="AK434">
            <v>1</v>
          </cell>
        </row>
        <row r="435"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</row>
        <row r="437">
          <cell r="H437">
            <v>0.1</v>
          </cell>
          <cell r="I437">
            <v>0.1</v>
          </cell>
          <cell r="J437">
            <v>0.1</v>
          </cell>
          <cell r="K437">
            <v>0.1</v>
          </cell>
          <cell r="L437">
            <v>0.1</v>
          </cell>
          <cell r="M437">
            <v>0.1</v>
          </cell>
          <cell r="N437">
            <v>0.1</v>
          </cell>
          <cell r="O437">
            <v>0.1</v>
          </cell>
          <cell r="P437">
            <v>0.1</v>
          </cell>
          <cell r="Q437">
            <v>0.1</v>
          </cell>
          <cell r="R437">
            <v>0.1</v>
          </cell>
          <cell r="S437">
            <v>0.1</v>
          </cell>
          <cell r="T437">
            <v>0.1</v>
          </cell>
          <cell r="U437">
            <v>0.1</v>
          </cell>
          <cell r="V437">
            <v>0.1</v>
          </cell>
          <cell r="W437">
            <v>0.1</v>
          </cell>
          <cell r="X437">
            <v>0.1</v>
          </cell>
          <cell r="Y437">
            <v>0.1</v>
          </cell>
          <cell r="Z437">
            <v>0.1</v>
          </cell>
          <cell r="AA437">
            <v>0.1</v>
          </cell>
          <cell r="AB437">
            <v>0.1</v>
          </cell>
          <cell r="AC437">
            <v>0.1</v>
          </cell>
          <cell r="AD437">
            <v>0.1</v>
          </cell>
          <cell r="AE437">
            <v>0.1</v>
          </cell>
          <cell r="AF437">
            <v>0.1</v>
          </cell>
          <cell r="AG437">
            <v>0.1</v>
          </cell>
          <cell r="AH437">
            <v>0.1</v>
          </cell>
          <cell r="AI437">
            <v>0.1</v>
          </cell>
          <cell r="AJ437">
            <v>0.1</v>
          </cell>
          <cell r="AK437">
            <v>0.1</v>
          </cell>
        </row>
        <row r="438">
          <cell r="H438">
            <v>1862109.5106459332</v>
          </cell>
          <cell r="I438">
            <v>1984890.9676782524</v>
          </cell>
          <cell r="J438">
            <v>2096436.6011946108</v>
          </cell>
          <cell r="K438">
            <v>2229561.8306302293</v>
          </cell>
          <cell r="L438">
            <v>2223003.048056324</v>
          </cell>
          <cell r="M438">
            <v>2223003.048056324</v>
          </cell>
          <cell r="N438">
            <v>2223003.048056324</v>
          </cell>
          <cell r="O438">
            <v>2286228.2193661984</v>
          </cell>
          <cell r="P438">
            <v>2351350.1458153687</v>
          </cell>
          <cell r="Q438">
            <v>2351350.1458153687</v>
          </cell>
          <cell r="R438">
            <v>2418425.7300580139</v>
          </cell>
          <cell r="S438">
            <v>2487513.5818279395</v>
          </cell>
          <cell r="T438">
            <v>2558674.0691509619</v>
          </cell>
          <cell r="U438">
            <v>2631969.371093675</v>
          </cell>
          <cell r="V438">
            <v>2707463.5320946695</v>
          </cell>
          <cell r="W438">
            <v>2707463.5320946695</v>
          </cell>
          <cell r="X438">
            <v>2707463.5320946695</v>
          </cell>
          <cell r="Y438">
            <v>2785222.5179256946</v>
          </cell>
          <cell r="Z438">
            <v>2785222.5179256946</v>
          </cell>
          <cell r="AA438">
            <v>2865314.2733316496</v>
          </cell>
          <cell r="AB438">
            <v>2947808.7813997846</v>
          </cell>
          <cell r="AC438">
            <v>3032778.1247099619</v>
          </cell>
          <cell r="AD438">
            <v>3120296.5483194459</v>
          </cell>
          <cell r="AE438">
            <v>3210440.5246372134</v>
          </cell>
          <cell r="AF438">
            <v>3303288.8202445139</v>
          </cell>
          <cell r="AG438">
            <v>3398922.5647200341</v>
          </cell>
          <cell r="AH438">
            <v>3497425.3215298192</v>
          </cell>
          <cell r="AI438">
            <v>3598883.1610438991</v>
          </cell>
          <cell r="AJ438">
            <v>3703384.7357433997</v>
          </cell>
          <cell r="AK438">
            <v>3811021.3576838868</v>
          </cell>
        </row>
        <row r="439">
          <cell r="H439">
            <v>1945904.4386250004</v>
          </cell>
          <cell r="I439">
            <v>2155105.2926115002</v>
          </cell>
          <cell r="J439">
            <v>2371817.6158511168</v>
          </cell>
          <cell r="K439">
            <v>2603147.4890415822</v>
          </cell>
          <cell r="L439">
            <v>2675949.8972388702</v>
          </cell>
          <cell r="M439">
            <v>2742848.6446698415</v>
          </cell>
          <cell r="N439">
            <v>2811419.8607865875</v>
          </cell>
          <cell r="O439">
            <v>2963664.9007443837</v>
          </cell>
          <cell r="P439">
            <v>3124285.3112477995</v>
          </cell>
          <cell r="Q439">
            <v>3202392.4440289941</v>
          </cell>
          <cell r="R439">
            <v>3359620.1161828325</v>
          </cell>
          <cell r="S439">
            <v>3524707.2408373766</v>
          </cell>
          <cell r="T439">
            <v>3698049.5809349515</v>
          </cell>
          <cell r="U439">
            <v>3880062.8865156905</v>
          </cell>
          <cell r="V439">
            <v>4071183.9052945212</v>
          </cell>
          <cell r="W439">
            <v>4152607.583400412</v>
          </cell>
          <cell r="X439">
            <v>4235659.7350684199</v>
          </cell>
          <cell r="Y439">
            <v>4444455.0507100476</v>
          </cell>
          <cell r="Z439">
            <v>4533344.1517242482</v>
          </cell>
          <cell r="AA439">
            <v>4756978.9245437654</v>
          </cell>
          <cell r="AB439">
            <v>4991814.5680427952</v>
          </cell>
          <cell r="AC439">
            <v>5238415.5453012204</v>
          </cell>
          <cell r="AD439">
            <v>5497374.8352112286</v>
          </cell>
          <cell r="AE439">
            <v>5769315.3744570408</v>
          </cell>
          <cell r="AF439">
            <v>6054891.5724403718</v>
          </cell>
          <cell r="AG439">
            <v>6354790.9028423764</v>
          </cell>
          <cell r="AH439">
            <v>6669735.5756994523</v>
          </cell>
          <cell r="AI439">
            <v>7000484.2940665623</v>
          </cell>
          <cell r="AJ439">
            <v>7347834.0995477811</v>
          </cell>
          <cell r="AK439">
            <v>7712622.3111903807</v>
          </cell>
        </row>
        <row r="440">
          <cell r="G440">
            <v>0</v>
          </cell>
        </row>
        <row r="441">
          <cell r="G441">
            <v>0</v>
          </cell>
        </row>
        <row r="442">
          <cell r="H442">
            <v>0</v>
          </cell>
          <cell r="I442">
            <v>1</v>
          </cell>
          <cell r="J442">
            <v>1</v>
          </cell>
          <cell r="K442">
            <v>1</v>
          </cell>
          <cell r="L442">
            <v>1</v>
          </cell>
          <cell r="M442">
            <v>1</v>
          </cell>
          <cell r="N442">
            <v>1</v>
          </cell>
          <cell r="O442">
            <v>1</v>
          </cell>
          <cell r="P442">
            <v>1</v>
          </cell>
          <cell r="Q442">
            <v>1</v>
          </cell>
          <cell r="R442">
            <v>1</v>
          </cell>
          <cell r="S442">
            <v>1</v>
          </cell>
          <cell r="T442">
            <v>1</v>
          </cell>
          <cell r="U442">
            <v>1</v>
          </cell>
          <cell r="V442">
            <v>1</v>
          </cell>
          <cell r="W442">
            <v>1</v>
          </cell>
          <cell r="X442">
            <v>1</v>
          </cell>
          <cell r="Y442">
            <v>1</v>
          </cell>
          <cell r="Z442">
            <v>1</v>
          </cell>
          <cell r="AA442">
            <v>1</v>
          </cell>
          <cell r="AB442">
            <v>1</v>
          </cell>
          <cell r="AC442">
            <v>1</v>
          </cell>
          <cell r="AD442">
            <v>1</v>
          </cell>
          <cell r="AE442">
            <v>1</v>
          </cell>
          <cell r="AF442">
            <v>1</v>
          </cell>
          <cell r="AG442">
            <v>1</v>
          </cell>
          <cell r="AH442">
            <v>1</v>
          </cell>
          <cell r="AI442">
            <v>1</v>
          </cell>
          <cell r="AJ442">
            <v>1</v>
          </cell>
          <cell r="AK442">
            <v>1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</row>
        <row r="445">
          <cell r="G445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</row>
        <row r="457">
          <cell r="G457">
            <v>0.6</v>
          </cell>
        </row>
        <row r="458">
          <cell r="H458">
            <v>1</v>
          </cell>
          <cell r="I458">
            <v>1</v>
          </cell>
          <cell r="J458">
            <v>1</v>
          </cell>
          <cell r="K458">
            <v>1</v>
          </cell>
          <cell r="L458">
            <v>1.04</v>
          </cell>
          <cell r="M458">
            <v>1.03</v>
          </cell>
          <cell r="N458">
            <v>1.03</v>
          </cell>
          <cell r="O458">
            <v>1.03</v>
          </cell>
          <cell r="P458">
            <v>1.03</v>
          </cell>
          <cell r="Q458">
            <v>1.03</v>
          </cell>
          <cell r="R458">
            <v>1.03</v>
          </cell>
          <cell r="S458">
            <v>1.03</v>
          </cell>
          <cell r="T458">
            <v>1.03</v>
          </cell>
          <cell r="U458">
            <v>1.03</v>
          </cell>
          <cell r="V458">
            <v>1.03</v>
          </cell>
          <cell r="W458">
            <v>1.03</v>
          </cell>
          <cell r="X458">
            <v>1.03</v>
          </cell>
          <cell r="Y458">
            <v>1.03</v>
          </cell>
          <cell r="Z458">
            <v>1.03</v>
          </cell>
          <cell r="AA458">
            <v>1.03</v>
          </cell>
          <cell r="AB458">
            <v>1.03</v>
          </cell>
          <cell r="AC458">
            <v>1.03</v>
          </cell>
          <cell r="AD458">
            <v>1.03</v>
          </cell>
          <cell r="AE458">
            <v>1.03</v>
          </cell>
          <cell r="AF458">
            <v>1.03</v>
          </cell>
          <cell r="AG458">
            <v>1.03</v>
          </cell>
          <cell r="AH458">
            <v>1.03</v>
          </cell>
          <cell r="AI458">
            <v>1.03</v>
          </cell>
          <cell r="AJ458">
            <v>1.03</v>
          </cell>
          <cell r="AK458">
            <v>1.03</v>
          </cell>
        </row>
        <row r="459">
          <cell r="G459">
            <v>0</v>
          </cell>
        </row>
        <row r="460">
          <cell r="H460">
            <v>1</v>
          </cell>
          <cell r="I460">
            <v>1</v>
          </cell>
          <cell r="J460">
            <v>1</v>
          </cell>
          <cell r="K460">
            <v>1</v>
          </cell>
          <cell r="L460">
            <v>1</v>
          </cell>
          <cell r="M460">
            <v>1</v>
          </cell>
          <cell r="N460">
            <v>1</v>
          </cell>
          <cell r="O460">
            <v>1</v>
          </cell>
          <cell r="P460">
            <v>1</v>
          </cell>
          <cell r="Q460">
            <v>1</v>
          </cell>
          <cell r="R460">
            <v>1</v>
          </cell>
          <cell r="S460">
            <v>1</v>
          </cell>
          <cell r="T460">
            <v>1</v>
          </cell>
          <cell r="U460">
            <v>1</v>
          </cell>
          <cell r="V460">
            <v>1</v>
          </cell>
          <cell r="W460">
            <v>1</v>
          </cell>
          <cell r="X460">
            <v>1</v>
          </cell>
          <cell r="Y460">
            <v>1</v>
          </cell>
          <cell r="Z460">
            <v>1</v>
          </cell>
          <cell r="AA460">
            <v>1</v>
          </cell>
          <cell r="AB460">
            <v>1</v>
          </cell>
          <cell r="AC460">
            <v>1</v>
          </cell>
          <cell r="AD460">
            <v>1</v>
          </cell>
          <cell r="AE460">
            <v>1</v>
          </cell>
          <cell r="AF460">
            <v>1</v>
          </cell>
          <cell r="AG460">
            <v>1</v>
          </cell>
          <cell r="AH460">
            <v>1</v>
          </cell>
          <cell r="AI460">
            <v>1</v>
          </cell>
          <cell r="AJ460">
            <v>1</v>
          </cell>
          <cell r="AK460">
            <v>1</v>
          </cell>
        </row>
        <row r="461">
          <cell r="G461">
            <v>0</v>
          </cell>
        </row>
        <row r="462">
          <cell r="H462">
            <v>1</v>
          </cell>
          <cell r="I462">
            <v>1</v>
          </cell>
          <cell r="J462">
            <v>1</v>
          </cell>
          <cell r="K462">
            <v>1</v>
          </cell>
          <cell r="L462">
            <v>1</v>
          </cell>
          <cell r="M462">
            <v>1</v>
          </cell>
          <cell r="N462">
            <v>1</v>
          </cell>
          <cell r="O462">
            <v>1</v>
          </cell>
          <cell r="P462">
            <v>1</v>
          </cell>
          <cell r="Q462">
            <v>1</v>
          </cell>
          <cell r="R462">
            <v>1</v>
          </cell>
          <cell r="S462">
            <v>1</v>
          </cell>
          <cell r="T462">
            <v>1</v>
          </cell>
          <cell r="U462">
            <v>1</v>
          </cell>
          <cell r="V462">
            <v>1</v>
          </cell>
          <cell r="W462">
            <v>1</v>
          </cell>
          <cell r="X462">
            <v>1</v>
          </cell>
          <cell r="Y462">
            <v>1</v>
          </cell>
          <cell r="Z462">
            <v>1</v>
          </cell>
          <cell r="AA462">
            <v>1</v>
          </cell>
          <cell r="AB462">
            <v>1</v>
          </cell>
          <cell r="AC462">
            <v>1</v>
          </cell>
          <cell r="AD462">
            <v>1</v>
          </cell>
          <cell r="AE462">
            <v>1</v>
          </cell>
          <cell r="AF462">
            <v>1</v>
          </cell>
          <cell r="AG462">
            <v>1</v>
          </cell>
          <cell r="AH462">
            <v>1</v>
          </cell>
          <cell r="AI462">
            <v>1</v>
          </cell>
          <cell r="AJ462">
            <v>1</v>
          </cell>
          <cell r="AK462">
            <v>1</v>
          </cell>
        </row>
        <row r="463">
          <cell r="G463">
            <v>0</v>
          </cell>
        </row>
        <row r="464">
          <cell r="H464">
            <v>1</v>
          </cell>
          <cell r="I464">
            <v>1</v>
          </cell>
          <cell r="J464">
            <v>1</v>
          </cell>
          <cell r="K464">
            <v>1</v>
          </cell>
          <cell r="L464">
            <v>1</v>
          </cell>
          <cell r="M464">
            <v>1</v>
          </cell>
          <cell r="N464">
            <v>1</v>
          </cell>
          <cell r="O464">
            <v>1</v>
          </cell>
          <cell r="P464">
            <v>1</v>
          </cell>
          <cell r="Q464">
            <v>1</v>
          </cell>
          <cell r="R464">
            <v>1</v>
          </cell>
          <cell r="S464">
            <v>1</v>
          </cell>
          <cell r="T464">
            <v>1</v>
          </cell>
          <cell r="U464">
            <v>1</v>
          </cell>
          <cell r="V464">
            <v>1</v>
          </cell>
          <cell r="W464">
            <v>1</v>
          </cell>
          <cell r="X464">
            <v>1</v>
          </cell>
          <cell r="Y464">
            <v>1</v>
          </cell>
          <cell r="Z464">
            <v>1</v>
          </cell>
          <cell r="AA464">
            <v>1</v>
          </cell>
          <cell r="AB464">
            <v>1</v>
          </cell>
          <cell r="AC464">
            <v>1</v>
          </cell>
          <cell r="AD464">
            <v>1</v>
          </cell>
          <cell r="AE464">
            <v>1</v>
          </cell>
          <cell r="AF464">
            <v>1</v>
          </cell>
          <cell r="AG464">
            <v>1</v>
          </cell>
          <cell r="AH464">
            <v>1</v>
          </cell>
          <cell r="AI464">
            <v>1</v>
          </cell>
          <cell r="AJ464">
            <v>1</v>
          </cell>
          <cell r="AK464">
            <v>1</v>
          </cell>
        </row>
        <row r="465">
          <cell r="H465">
            <v>526232.25</v>
          </cell>
          <cell r="I465">
            <v>529914.32999999996</v>
          </cell>
          <cell r="J465">
            <v>530899.82999999996</v>
          </cell>
          <cell r="K465">
            <v>531885.32999999996</v>
          </cell>
          <cell r="L465">
            <v>553160.74319999991</v>
          </cell>
          <cell r="M465">
            <v>547841.88989999995</v>
          </cell>
          <cell r="N465">
            <v>547841.88989999995</v>
          </cell>
          <cell r="O465">
            <v>547841.88989999995</v>
          </cell>
          <cell r="P465">
            <v>547841.88989999995</v>
          </cell>
          <cell r="Q465">
            <v>547841.88989999995</v>
          </cell>
          <cell r="R465">
            <v>547841.88989999995</v>
          </cell>
          <cell r="S465">
            <v>547841.88989999995</v>
          </cell>
          <cell r="T465">
            <v>547841.88989999995</v>
          </cell>
          <cell r="U465">
            <v>547841.88989999995</v>
          </cell>
          <cell r="V465">
            <v>547841.88989999995</v>
          </cell>
          <cell r="W465">
            <v>547841.88989999995</v>
          </cell>
          <cell r="X465">
            <v>547841.88989999995</v>
          </cell>
          <cell r="Y465">
            <v>547841.88989999995</v>
          </cell>
          <cell r="Z465">
            <v>547841.88989999995</v>
          </cell>
          <cell r="AA465">
            <v>547841.88989999995</v>
          </cell>
          <cell r="AB465">
            <v>547841.88989999995</v>
          </cell>
          <cell r="AC465">
            <v>547841.88989999995</v>
          </cell>
          <cell r="AD465">
            <v>547841.88989999995</v>
          </cell>
          <cell r="AE465">
            <v>547841.88989999995</v>
          </cell>
          <cell r="AF465">
            <v>547841.88989999995</v>
          </cell>
          <cell r="AG465">
            <v>547841.88989999995</v>
          </cell>
          <cell r="AH465">
            <v>547841.88989999995</v>
          </cell>
          <cell r="AI465">
            <v>547841.88989999995</v>
          </cell>
          <cell r="AJ465">
            <v>547841.88989999995</v>
          </cell>
          <cell r="AK465">
            <v>547841.88989999995</v>
          </cell>
        </row>
        <row r="466">
          <cell r="H466">
            <v>321001.67249999999</v>
          </cell>
          <cell r="I466">
            <v>323247.74129999999</v>
          </cell>
          <cell r="J466">
            <v>323848.89629999996</v>
          </cell>
          <cell r="K466">
            <v>324450.05129999999</v>
          </cell>
          <cell r="L466">
            <v>337428.05335199996</v>
          </cell>
          <cell r="M466">
            <v>334183.55283899995</v>
          </cell>
          <cell r="N466">
            <v>334183.55283899995</v>
          </cell>
          <cell r="O466">
            <v>334183.55283899995</v>
          </cell>
          <cell r="P466">
            <v>334183.55283899995</v>
          </cell>
          <cell r="Q466">
            <v>334183.55283899995</v>
          </cell>
          <cell r="R466">
            <v>334183.55283899995</v>
          </cell>
          <cell r="S466">
            <v>334183.55283899995</v>
          </cell>
          <cell r="T466">
            <v>334183.55283899995</v>
          </cell>
          <cell r="U466">
            <v>334183.55283899995</v>
          </cell>
          <cell r="V466">
            <v>334183.55283899995</v>
          </cell>
          <cell r="W466">
            <v>334183.55283899995</v>
          </cell>
          <cell r="X466">
            <v>334183.55283899995</v>
          </cell>
          <cell r="Y466">
            <v>334183.55283899995</v>
          </cell>
          <cell r="Z466">
            <v>334183.55283899995</v>
          </cell>
          <cell r="AA466">
            <v>334183.55283899995</v>
          </cell>
          <cell r="AB466">
            <v>334183.55283899995</v>
          </cell>
          <cell r="AC466">
            <v>334183.55283899995</v>
          </cell>
          <cell r="AD466">
            <v>334183.55283899995</v>
          </cell>
          <cell r="AE466">
            <v>334183.55283899995</v>
          </cell>
          <cell r="AF466">
            <v>334183.55283899995</v>
          </cell>
          <cell r="AG466">
            <v>334183.55283899995</v>
          </cell>
          <cell r="AH466">
            <v>334183.55283899995</v>
          </cell>
          <cell r="AI466">
            <v>334183.55283899995</v>
          </cell>
          <cell r="AJ466">
            <v>334183.55283899995</v>
          </cell>
          <cell r="AK466">
            <v>334183.55283899995</v>
          </cell>
        </row>
        <row r="467">
          <cell r="H467">
            <v>335446.74776249996</v>
          </cell>
          <cell r="I467">
            <v>350967.85135518142</v>
          </cell>
          <cell r="J467">
            <v>366388.6218550991</v>
          </cell>
          <cell r="K467">
            <v>378814.94236123841</v>
          </cell>
          <cell r="L467">
            <v>406180.53379741416</v>
          </cell>
          <cell r="M467">
            <v>412331.82553521148</v>
          </cell>
          <cell r="N467">
            <v>422640.1211735917</v>
          </cell>
          <cell r="O467">
            <v>433206.12420293147</v>
          </cell>
          <cell r="P467">
            <v>444036.27730800468</v>
          </cell>
          <cell r="Q467">
            <v>455137.18424070475</v>
          </cell>
          <cell r="R467">
            <v>464239.92792551889</v>
          </cell>
          <cell r="S467">
            <v>473524.72648402932</v>
          </cell>
          <cell r="T467">
            <v>482995.22101370984</v>
          </cell>
          <cell r="U467">
            <v>492655.1254339841</v>
          </cell>
          <cell r="V467">
            <v>502508.22794266377</v>
          </cell>
          <cell r="W467">
            <v>512558.39250151702</v>
          </cell>
          <cell r="X467">
            <v>522809.56035154738</v>
          </cell>
          <cell r="Y467">
            <v>533265.75155857834</v>
          </cell>
          <cell r="Z467">
            <v>543931.06658974988</v>
          </cell>
          <cell r="AA467">
            <v>554809.68792154477</v>
          </cell>
          <cell r="AB467">
            <v>565905.88167997566</v>
          </cell>
          <cell r="AC467">
            <v>577223.99931357522</v>
          </cell>
          <cell r="AD467">
            <v>588768.47929984669</v>
          </cell>
          <cell r="AE467">
            <v>600543.84888584365</v>
          </cell>
          <cell r="AF467">
            <v>612554.72586356057</v>
          </cell>
          <cell r="AG467">
            <v>624805.82038083172</v>
          </cell>
          <cell r="AH467">
            <v>637301.93678844837</v>
          </cell>
          <cell r="AI467">
            <v>650047.97552421736</v>
          </cell>
          <cell r="AJ467">
            <v>663048.93503470172</v>
          </cell>
          <cell r="AK467">
            <v>676309.91373539588</v>
          </cell>
        </row>
        <row r="469">
          <cell r="G469">
            <v>0.59</v>
          </cell>
        </row>
        <row r="470">
          <cell r="H470">
            <v>0.1</v>
          </cell>
          <cell r="I470">
            <v>0.1</v>
          </cell>
          <cell r="J470">
            <v>0.1</v>
          </cell>
          <cell r="K470">
            <v>0.1</v>
          </cell>
          <cell r="L470">
            <v>0.1</v>
          </cell>
          <cell r="M470">
            <v>0.1</v>
          </cell>
          <cell r="N470">
            <v>0.05</v>
          </cell>
          <cell r="O470">
            <v>0.05</v>
          </cell>
          <cell r="P470">
            <v>0.05</v>
          </cell>
          <cell r="Q470">
            <v>0.05</v>
          </cell>
          <cell r="R470">
            <v>0.05</v>
          </cell>
          <cell r="S470">
            <v>0.05</v>
          </cell>
          <cell r="T470">
            <v>0.05</v>
          </cell>
          <cell r="U470">
            <v>0.05</v>
          </cell>
          <cell r="V470">
            <v>0.05</v>
          </cell>
          <cell r="W470">
            <v>0.05</v>
          </cell>
          <cell r="X470">
            <v>0.05</v>
          </cell>
          <cell r="Y470">
            <v>0.05</v>
          </cell>
          <cell r="Z470">
            <v>0.05</v>
          </cell>
          <cell r="AA470">
            <v>0.05</v>
          </cell>
          <cell r="AB470">
            <v>0.05</v>
          </cell>
          <cell r="AC470">
            <v>0.05</v>
          </cell>
          <cell r="AD470">
            <v>0.05</v>
          </cell>
          <cell r="AE470">
            <v>0.05</v>
          </cell>
          <cell r="AF470">
            <v>0.05</v>
          </cell>
          <cell r="AG470">
            <v>0.05</v>
          </cell>
          <cell r="AH470">
            <v>0.05</v>
          </cell>
          <cell r="AI470">
            <v>0.05</v>
          </cell>
          <cell r="AJ470">
            <v>0.05</v>
          </cell>
          <cell r="AK470">
            <v>0.05</v>
          </cell>
        </row>
        <row r="471">
          <cell r="H471">
            <v>1.1000000000000001</v>
          </cell>
          <cell r="I471">
            <v>1.2100000000000002</v>
          </cell>
          <cell r="J471">
            <v>1.3310000000000004</v>
          </cell>
          <cell r="K471">
            <v>1.4641000000000006</v>
          </cell>
          <cell r="L471">
            <v>1.6105100000000008</v>
          </cell>
          <cell r="M471">
            <v>1.7715610000000011</v>
          </cell>
          <cell r="N471">
            <v>1.8601390500000012</v>
          </cell>
          <cell r="O471">
            <v>1.9531460025000014</v>
          </cell>
          <cell r="P471">
            <v>2.0508033026250017</v>
          </cell>
          <cell r="Q471">
            <v>2.153343467756252</v>
          </cell>
          <cell r="R471">
            <v>2.2610106411440647</v>
          </cell>
          <cell r="S471">
            <v>2.3740611732012682</v>
          </cell>
          <cell r="T471">
            <v>2.4927642318613317</v>
          </cell>
          <cell r="U471">
            <v>2.6174024434543983</v>
          </cell>
          <cell r="V471">
            <v>2.7482725656271185</v>
          </cell>
          <cell r="W471">
            <v>2.8856861939084744</v>
          </cell>
          <cell r="X471">
            <v>3.0299705036038982</v>
          </cell>
          <cell r="Y471">
            <v>3.1814690287840932</v>
          </cell>
          <cell r="Z471">
            <v>3.3405424802232981</v>
          </cell>
          <cell r="AA471">
            <v>3.5075696042344631</v>
          </cell>
          <cell r="AB471">
            <v>3.6829480844461866</v>
          </cell>
          <cell r="AC471">
            <v>3.8670954886684963</v>
          </cell>
          <cell r="AD471">
            <v>4.060450263101921</v>
          </cell>
          <cell r="AE471">
            <v>4.263472776257017</v>
          </cell>
          <cell r="AF471">
            <v>4.4766464150698679</v>
          </cell>
          <cell r="AG471">
            <v>4.7004787358233617</v>
          </cell>
          <cell r="AH471">
            <v>4.9355026726145299</v>
          </cell>
          <cell r="AI471">
            <v>5.1822778062452564</v>
          </cell>
          <cell r="AJ471">
            <v>5.4413916965575195</v>
          </cell>
          <cell r="AK471">
            <v>5.7134612813853956</v>
          </cell>
        </row>
        <row r="472">
          <cell r="H472">
            <v>569207.88375000004</v>
          </cell>
          <cell r="I472">
            <v>630509.73364500003</v>
          </cell>
          <cell r="J472">
            <v>694850.54583450011</v>
          </cell>
          <cell r="K472">
            <v>765754.42312545027</v>
          </cell>
          <cell r="L472">
            <v>842329.86543799529</v>
          </cell>
          <cell r="M472">
            <v>926562.85198179481</v>
          </cell>
          <cell r="N472">
            <v>972890.9945808847</v>
          </cell>
          <cell r="O472">
            <v>1021535.544309929</v>
          </cell>
          <cell r="P472">
            <v>1072612.3215254254</v>
          </cell>
          <cell r="Q472">
            <v>1126242.9376016969</v>
          </cell>
          <cell r="R472">
            <v>1182555.0844817818</v>
          </cell>
          <cell r="S472">
            <v>1241682.838705871</v>
          </cell>
          <cell r="T472">
            <v>1303766.9806411648</v>
          </cell>
          <cell r="U472">
            <v>1368955.329673223</v>
          </cell>
          <cell r="V472">
            <v>1437403.0961568842</v>
          </cell>
          <cell r="W472">
            <v>1509273.2509647284</v>
          </cell>
          <cell r="X472">
            <v>1584736.913512965</v>
          </cell>
          <cell r="Y472">
            <v>1663973.7591886132</v>
          </cell>
          <cell r="Z472">
            <v>1747172.4471480441</v>
          </cell>
          <cell r="AA472">
            <v>1834531.0695054464</v>
          </cell>
          <cell r="AB472">
            <v>1926257.622980719</v>
          </cell>
          <cell r="AC472">
            <v>2022570.5041297551</v>
          </cell>
          <cell r="AD472">
            <v>2123699.0293362429</v>
          </cell>
          <cell r="AE472">
            <v>2229883.9808030548</v>
          </cell>
          <cell r="AF472">
            <v>2341378.1798432074</v>
          </cell>
          <cell r="AG472">
            <v>2458447.0888353679</v>
          </cell>
          <cell r="AH472">
            <v>2581369.4432771364</v>
          </cell>
          <cell r="AI472">
            <v>2710437.9154409934</v>
          </cell>
          <cell r="AJ472">
            <v>2845959.8112130435</v>
          </cell>
          <cell r="AK472">
            <v>2988257.8017736953</v>
          </cell>
        </row>
        <row r="473">
          <cell r="H473">
            <v>594822.23851874995</v>
          </cell>
          <cell r="I473">
            <v>684579.09585372685</v>
          </cell>
          <cell r="J473">
            <v>786123.82747702417</v>
          </cell>
          <cell r="K473">
            <v>894064.32976924244</v>
          </cell>
          <cell r="L473">
            <v>1013958.3563912977</v>
          </cell>
          <cell r="M473">
            <v>1143238.0468311878</v>
          </cell>
          <cell r="N473">
            <v>1230409.9479020659</v>
          </cell>
          <cell r="O473">
            <v>1324228.7064295986</v>
          </cell>
          <cell r="P473">
            <v>1425201.1452948551</v>
          </cell>
          <cell r="Q473">
            <v>1533872.7326235881</v>
          </cell>
          <cell r="R473">
            <v>1642777.6966398631</v>
          </cell>
          <cell r="S473">
            <v>1759414.9131012936</v>
          </cell>
          <cell r="T473">
            <v>1884333.3719314856</v>
          </cell>
          <cell r="U473">
            <v>2018121.0413386212</v>
          </cell>
          <cell r="V473">
            <v>2161407.6352736633</v>
          </cell>
          <cell r="W473">
            <v>2314867.5773780933</v>
          </cell>
          <cell r="X473">
            <v>2479223.1753719379</v>
          </cell>
          <cell r="Y473">
            <v>2655248.0208233455</v>
          </cell>
          <cell r="Z473">
            <v>2843770.6303018034</v>
          </cell>
          <cell r="AA473">
            <v>3045678.3450532313</v>
          </cell>
          <cell r="AB473">
            <v>3261921.5075520114</v>
          </cell>
          <cell r="AC473">
            <v>3493517.9345882046</v>
          </cell>
          <cell r="AD473">
            <v>3741557.7079439671</v>
          </cell>
          <cell r="AE473">
            <v>4007208.3052079882</v>
          </cell>
          <cell r="AF473">
            <v>4291720.0948777553</v>
          </cell>
          <cell r="AG473">
            <v>4596432.2216140758</v>
          </cell>
          <cell r="AH473">
            <v>4922778.909348676</v>
          </cell>
          <cell r="AI473">
            <v>5272296.2119124318</v>
          </cell>
          <cell r="AJ473">
            <v>5646629.242958216</v>
          </cell>
          <cell r="AK473">
            <v>6047539.9192082491</v>
          </cell>
        </row>
        <row r="475">
          <cell r="G475">
            <v>1</v>
          </cell>
        </row>
        <row r="476">
          <cell r="H476">
            <v>1</v>
          </cell>
          <cell r="I476">
            <v>1</v>
          </cell>
          <cell r="J476">
            <v>1</v>
          </cell>
          <cell r="K476">
            <v>1</v>
          </cell>
          <cell r="L476">
            <v>1</v>
          </cell>
          <cell r="M476">
            <v>1</v>
          </cell>
          <cell r="N476">
            <v>1</v>
          </cell>
          <cell r="O476">
            <v>1</v>
          </cell>
          <cell r="P476">
            <v>1</v>
          </cell>
          <cell r="Q476">
            <v>1</v>
          </cell>
          <cell r="R476">
            <v>1</v>
          </cell>
          <cell r="S476">
            <v>1</v>
          </cell>
          <cell r="T476">
            <v>1</v>
          </cell>
          <cell r="U476">
            <v>1</v>
          </cell>
          <cell r="V476">
            <v>1</v>
          </cell>
          <cell r="W476">
            <v>1</v>
          </cell>
          <cell r="X476">
            <v>1</v>
          </cell>
          <cell r="Y476">
            <v>1</v>
          </cell>
          <cell r="Z476">
            <v>1</v>
          </cell>
          <cell r="AA476">
            <v>1</v>
          </cell>
          <cell r="AB476">
            <v>1</v>
          </cell>
          <cell r="AC476">
            <v>1</v>
          </cell>
          <cell r="AD476">
            <v>1</v>
          </cell>
          <cell r="AE476">
            <v>1</v>
          </cell>
          <cell r="AF476">
            <v>1</v>
          </cell>
          <cell r="AG476">
            <v>1</v>
          </cell>
          <cell r="AH476">
            <v>1</v>
          </cell>
          <cell r="AI476">
            <v>1</v>
          </cell>
          <cell r="AJ476">
            <v>1</v>
          </cell>
          <cell r="AK476">
            <v>1</v>
          </cell>
        </row>
        <row r="477">
          <cell r="H477">
            <v>877053.75</v>
          </cell>
          <cell r="I477">
            <v>883190.54999999993</v>
          </cell>
          <cell r="J477">
            <v>884833.04999999993</v>
          </cell>
          <cell r="K477">
            <v>886475.54999999993</v>
          </cell>
          <cell r="L477">
            <v>886475.54999999993</v>
          </cell>
          <cell r="M477">
            <v>886475.54999999993</v>
          </cell>
          <cell r="N477">
            <v>886475.54999999993</v>
          </cell>
          <cell r="O477">
            <v>886475.54999999993</v>
          </cell>
          <cell r="P477">
            <v>886475.54999999993</v>
          </cell>
          <cell r="Q477">
            <v>886475.54999999993</v>
          </cell>
          <cell r="R477">
            <v>886475.54999999993</v>
          </cell>
          <cell r="S477">
            <v>886475.54999999993</v>
          </cell>
          <cell r="T477">
            <v>886475.54999999993</v>
          </cell>
          <cell r="U477">
            <v>886475.54999999993</v>
          </cell>
          <cell r="V477">
            <v>886475.54999999993</v>
          </cell>
          <cell r="W477">
            <v>886475.54999999993</v>
          </cell>
          <cell r="X477">
            <v>886475.54999999993</v>
          </cell>
          <cell r="Y477">
            <v>886475.54999999993</v>
          </cell>
          <cell r="Z477">
            <v>886475.54999999993</v>
          </cell>
          <cell r="AA477">
            <v>886475.54999999993</v>
          </cell>
          <cell r="AB477">
            <v>886475.54999999993</v>
          </cell>
          <cell r="AC477">
            <v>886475.54999999993</v>
          </cell>
          <cell r="AD477">
            <v>886475.54999999993</v>
          </cell>
          <cell r="AE477">
            <v>886475.54999999993</v>
          </cell>
          <cell r="AF477">
            <v>886475.54999999993</v>
          </cell>
          <cell r="AG477">
            <v>886475.54999999993</v>
          </cell>
          <cell r="AH477">
            <v>886475.54999999993</v>
          </cell>
          <cell r="AI477">
            <v>886475.54999999993</v>
          </cell>
          <cell r="AJ477">
            <v>886475.54999999993</v>
          </cell>
          <cell r="AK477">
            <v>886475.54999999993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</row>
        <row r="481">
          <cell r="H481">
            <v>5826695.1725097625</v>
          </cell>
          <cell r="I481">
            <v>7638672.8377852337</v>
          </cell>
          <cell r="J481">
            <v>7924894.3998843944</v>
          </cell>
          <cell r="K481">
            <v>8249467.9456346333</v>
          </cell>
          <cell r="L481">
            <v>8452337.3524295017</v>
          </cell>
          <cell r="M481">
            <v>8640500.6458570063</v>
          </cell>
          <cell r="N481">
            <v>8798826.4621856529</v>
          </cell>
          <cell r="O481">
            <v>9027733.7522719577</v>
          </cell>
          <cell r="P481">
            <v>9252647.3534073103</v>
          </cell>
          <cell r="Q481">
            <v>9419341.4628530927</v>
          </cell>
          <cell r="R481">
            <v>9660315.227080116</v>
          </cell>
          <cell r="S481">
            <v>9895534.1231990345</v>
          </cell>
          <cell r="T481">
            <v>10139527.157736629</v>
          </cell>
          <cell r="U481">
            <v>10392635.408175452</v>
          </cell>
          <cell r="V481">
            <v>10645044.95663866</v>
          </cell>
          <cell r="W481">
            <v>10828853.696296373</v>
          </cell>
          <cell r="X481">
            <v>11019837.978409674</v>
          </cell>
          <cell r="Y481">
            <v>11296051.089307493</v>
          </cell>
          <cell r="Z481">
            <v>11502282.009598587</v>
          </cell>
          <cell r="AA481">
            <v>11796701.651128221</v>
          </cell>
          <cell r="AB481">
            <v>12101954.992878424</v>
          </cell>
          <cell r="AC481">
            <v>12418462.530511051</v>
          </cell>
          <cell r="AD481">
            <v>12746662.002521988</v>
          </cell>
          <cell r="AE481">
            <v>13087009.13424377</v>
          </cell>
          <cell r="AF481">
            <v>13439978.415354414</v>
          </cell>
          <cell r="AG481">
            <v>13806063.912452111</v>
          </cell>
          <cell r="AH481">
            <v>14185780.118329838</v>
          </cell>
          <cell r="AI481">
            <v>14579662.839661987</v>
          </cell>
          <cell r="AJ481">
            <v>14988270.124896687</v>
          </cell>
          <cell r="AK481">
            <v>15412183.234233394</v>
          </cell>
        </row>
        <row r="482">
          <cell r="H482">
            <v>6088896.4552727016</v>
          </cell>
          <cell r="I482">
            <v>8293727.2269895058</v>
          </cell>
          <cell r="J482">
            <v>8965882.4553506318</v>
          </cell>
          <cell r="K482">
            <v>9631749.8234788161</v>
          </cell>
          <cell r="L482">
            <v>10174539.027032824</v>
          </cell>
          <cell r="M482">
            <v>10661067.47198545</v>
          </cell>
          <cell r="N482">
            <v>11127827.957335563</v>
          </cell>
          <cell r="O482">
            <v>11702758.905797699</v>
          </cell>
          <cell r="P482">
            <v>12294175.015938342</v>
          </cell>
          <cell r="Q482">
            <v>12828556.385807758</v>
          </cell>
          <cell r="R482">
            <v>13419882.59643067</v>
          </cell>
          <cell r="S482">
            <v>14021576.015019137</v>
          </cell>
          <cell r="T482">
            <v>14654650.47253512</v>
          </cell>
          <cell r="U482">
            <v>15320876.976465095</v>
          </cell>
          <cell r="V482">
            <v>16006840.049688458</v>
          </cell>
          <cell r="W482">
            <v>16608895.907818101</v>
          </cell>
          <cell r="X482">
            <v>17239856.957931332</v>
          </cell>
          <cell r="Y482">
            <v>18025414.843458049</v>
          </cell>
          <cell r="Z482">
            <v>18721593.174010057</v>
          </cell>
          <cell r="AA482">
            <v>19584818.899567977</v>
          </cell>
          <cell r="AB482">
            <v>20493430.787109058</v>
          </cell>
          <cell r="AC482">
            <v>21449992.216226216</v>
          </cell>
          <cell r="AD482">
            <v>22457217.716485351</v>
          </cell>
          <cell r="AE482">
            <v>23517982.166134138</v>
          </cell>
          <cell r="AF482">
            <v>24635330.565762118</v>
          </cell>
          <cell r="AG482">
            <v>25812488.423706617</v>
          </cell>
          <cell r="AH482">
            <v>27052872.792402759</v>
          </cell>
          <cell r="AI482">
            <v>28360103.997439742</v>
          </cell>
          <cell r="AJ482">
            <v>29738018.10382035</v>
          </cell>
          <cell r="AK482">
            <v>31190680.166836947</v>
          </cell>
        </row>
        <row r="485">
          <cell r="G485">
            <v>4018841.1985051706</v>
          </cell>
        </row>
        <row r="486">
          <cell r="H486">
            <v>1.2</v>
          </cell>
          <cell r="I486">
            <v>1.2</v>
          </cell>
          <cell r="J486">
            <v>1.2</v>
          </cell>
          <cell r="K486">
            <v>1.2</v>
          </cell>
          <cell r="L486">
            <v>1.2</v>
          </cell>
          <cell r="M486">
            <v>1.2</v>
          </cell>
          <cell r="N486">
            <v>1.2</v>
          </cell>
          <cell r="O486">
            <v>1.2</v>
          </cell>
          <cell r="P486">
            <v>1.2</v>
          </cell>
          <cell r="Q486">
            <v>1.2</v>
          </cell>
          <cell r="R486">
            <v>1.2</v>
          </cell>
          <cell r="S486">
            <v>1.2</v>
          </cell>
          <cell r="T486">
            <v>1.2</v>
          </cell>
          <cell r="U486">
            <v>1.2</v>
          </cell>
          <cell r="V486">
            <v>1.2</v>
          </cell>
          <cell r="W486">
            <v>1.2</v>
          </cell>
          <cell r="X486">
            <v>1.2</v>
          </cell>
          <cell r="Y486">
            <v>1.2</v>
          </cell>
          <cell r="Z486">
            <v>1.2</v>
          </cell>
          <cell r="AA486">
            <v>1.2</v>
          </cell>
          <cell r="AB486">
            <v>1.2</v>
          </cell>
          <cell r="AC486">
            <v>1.2</v>
          </cell>
          <cell r="AD486">
            <v>1.2</v>
          </cell>
          <cell r="AE486">
            <v>1.2</v>
          </cell>
          <cell r="AF486">
            <v>1.2</v>
          </cell>
          <cell r="AG486">
            <v>1.2</v>
          </cell>
          <cell r="AH486">
            <v>1.2</v>
          </cell>
          <cell r="AI486">
            <v>1.2</v>
          </cell>
          <cell r="AJ486">
            <v>1.2</v>
          </cell>
          <cell r="AK486">
            <v>1.2</v>
          </cell>
        </row>
        <row r="487">
          <cell r="H487">
            <v>5242176.4593301443</v>
          </cell>
          <cell r="I487">
            <v>5645824.0466985647</v>
          </cell>
          <cell r="J487">
            <v>5950698.5452202884</v>
          </cell>
          <cell r="K487">
            <v>6283937.6637526248</v>
          </cell>
          <cell r="L487">
            <v>6616986.3599315137</v>
          </cell>
          <cell r="M487">
            <v>6914750.7461284315</v>
          </cell>
          <cell r="N487">
            <v>7225914.5297042113</v>
          </cell>
          <cell r="O487">
            <v>7551080.6835408993</v>
          </cell>
          <cell r="P487">
            <v>7853123.9108825354</v>
          </cell>
          <cell r="Q487">
            <v>8167248.8673178367</v>
          </cell>
          <cell r="R487">
            <v>8493938.8220105525</v>
          </cell>
          <cell r="S487">
            <v>8791226.6807809211</v>
          </cell>
          <cell r="T487">
            <v>9098919.6146082506</v>
          </cell>
          <cell r="U487">
            <v>9417381.8011195399</v>
          </cell>
          <cell r="V487">
            <v>9718738.0187553652</v>
          </cell>
          <cell r="W487">
            <v>10029737.635355538</v>
          </cell>
          <cell r="X487">
            <v>10350689.239686916</v>
          </cell>
          <cell r="Y487">
            <v>10681911.295356898</v>
          </cell>
          <cell r="Z487">
            <v>11023732.456808319</v>
          </cell>
          <cell r="AA487">
            <v>11376491.895426184</v>
          </cell>
          <cell r="AB487">
            <v>11740539.636079824</v>
          </cell>
          <cell r="AC487">
            <v>12116236.904434377</v>
          </cell>
          <cell r="AD487">
            <v>12503956.485376278</v>
          </cell>
          <cell r="AE487">
            <v>12904083.092908321</v>
          </cell>
          <cell r="AF487">
            <v>13317013.751881387</v>
          </cell>
          <cell r="AG487">
            <v>13743158.191941589</v>
          </cell>
          <cell r="AH487">
            <v>14182939.254083721</v>
          </cell>
          <cell r="AI487">
            <v>14636793.310214398</v>
          </cell>
          <cell r="AJ487">
            <v>15105170.696141262</v>
          </cell>
          <cell r="AK487">
            <v>15588536.158417784</v>
          </cell>
        </row>
        <row r="488">
          <cell r="H488">
            <v>5478074.3999999994</v>
          </cell>
          <cell r="I488">
            <v>6129981.6878231997</v>
          </cell>
          <cell r="J488">
            <v>6732362.7283222117</v>
          </cell>
          <cell r="K488">
            <v>7336875.0424237205</v>
          </cell>
          <cell r="L488">
            <v>7965227.0316820135</v>
          </cell>
          <cell r="M488">
            <v>8531753.8043103945</v>
          </cell>
          <cell r="N488">
            <v>9138574.7936419696</v>
          </cell>
          <cell r="O488">
            <v>9788555.9258397538</v>
          </cell>
          <cell r="P488">
            <v>10434600.616945175</v>
          </cell>
          <cell r="Q488">
            <v>11123284.257663557</v>
          </cell>
          <cell r="R488">
            <v>11799579.940529503</v>
          </cell>
          <cell r="S488">
            <v>12456816.543216996</v>
          </cell>
          <cell r="T488">
            <v>13150661.224674182</v>
          </cell>
          <cell r="U488">
            <v>13883153.054888532</v>
          </cell>
          <cell r="V488">
            <v>14613962.231697867</v>
          </cell>
          <cell r="W488">
            <v>15383241.203574441</v>
          </cell>
          <cell r="X488">
            <v>16193015.0205306</v>
          </cell>
          <cell r="Y488">
            <v>17045415.331211332</v>
          </cell>
          <cell r="Z488">
            <v>17942685.994246297</v>
          </cell>
          <cell r="AA488">
            <v>18887188.984983422</v>
          </cell>
          <cell r="AB488">
            <v>19881410.613152951</v>
          </cell>
          <cell r="AC488">
            <v>20927968.067829322</v>
          </cell>
          <cell r="AD488">
            <v>22029616.306919862</v>
          </cell>
          <cell r="AE488">
            <v>23189255.309316121</v>
          </cell>
          <cell r="AF488">
            <v>24409937.70879852</v>
          </cell>
          <cell r="AG488">
            <v>25694876.829789676</v>
          </cell>
          <cell r="AH488">
            <v>27047455.146109801</v>
          </cell>
          <cell r="AI488">
            <v>28471233.185001027</v>
          </cell>
          <cell r="AJ488">
            <v>29969958.899859484</v>
          </cell>
          <cell r="AK488">
            <v>31547577.53634809</v>
          </cell>
        </row>
        <row r="489">
          <cell r="G489">
            <v>1851062.2009569379</v>
          </cell>
        </row>
        <row r="490">
          <cell r="H490">
            <v>1851062.2009569379</v>
          </cell>
          <cell r="I490">
            <v>1851062.2009569379</v>
          </cell>
          <cell r="J490">
            <v>1851062.2009569379</v>
          </cell>
          <cell r="K490">
            <v>1851062.2009569379</v>
          </cell>
          <cell r="L490">
            <v>1851062.2009569379</v>
          </cell>
          <cell r="M490">
            <v>1851062.2009569379</v>
          </cell>
          <cell r="N490">
            <v>1851062.2009569379</v>
          </cell>
          <cell r="O490">
            <v>1851062.2009569379</v>
          </cell>
          <cell r="P490">
            <v>1851062.2009569379</v>
          </cell>
          <cell r="Q490">
            <v>1851062.2009569379</v>
          </cell>
          <cell r="R490">
            <v>1851062.2009569379</v>
          </cell>
          <cell r="S490">
            <v>1851062.2009569379</v>
          </cell>
          <cell r="T490">
            <v>1851062.2009569379</v>
          </cell>
          <cell r="U490">
            <v>1851062.2009569379</v>
          </cell>
          <cell r="V490">
            <v>1851062.2009569379</v>
          </cell>
          <cell r="W490">
            <v>1851062.2009569379</v>
          </cell>
          <cell r="X490">
            <v>1851062.2009569379</v>
          </cell>
          <cell r="Y490">
            <v>1851062.2009569379</v>
          </cell>
          <cell r="Z490">
            <v>1851062.2009569379</v>
          </cell>
          <cell r="AA490">
            <v>1851062.2009569379</v>
          </cell>
          <cell r="AB490">
            <v>1851062.2009569379</v>
          </cell>
          <cell r="AC490">
            <v>1851062.2009569379</v>
          </cell>
          <cell r="AD490">
            <v>1851062.2009569379</v>
          </cell>
          <cell r="AE490">
            <v>1851062.2009569379</v>
          </cell>
          <cell r="AF490">
            <v>1851062.2009569379</v>
          </cell>
          <cell r="AG490">
            <v>1851062.2009569379</v>
          </cell>
          <cell r="AH490">
            <v>1851062.2009569379</v>
          </cell>
          <cell r="AI490">
            <v>1851062.2009569379</v>
          </cell>
          <cell r="AJ490">
            <v>1851062.2009569379</v>
          </cell>
          <cell r="AK490">
            <v>1851062.2009569379</v>
          </cell>
        </row>
        <row r="491">
          <cell r="H491">
            <v>1</v>
          </cell>
          <cell r="I491">
            <v>1</v>
          </cell>
          <cell r="J491">
            <v>1</v>
          </cell>
          <cell r="K491">
            <v>1</v>
          </cell>
          <cell r="L491">
            <v>1.1499999999999999</v>
          </cell>
          <cell r="M491">
            <v>1.35</v>
          </cell>
          <cell r="N491">
            <v>1.35</v>
          </cell>
          <cell r="O491">
            <v>1.35</v>
          </cell>
          <cell r="P491">
            <v>1.35</v>
          </cell>
          <cell r="Q491">
            <v>1.35</v>
          </cell>
          <cell r="R491">
            <v>1.35</v>
          </cell>
          <cell r="S491">
            <v>1.35</v>
          </cell>
          <cell r="T491">
            <v>1.35</v>
          </cell>
          <cell r="U491">
            <v>1.35</v>
          </cell>
          <cell r="V491">
            <v>1.35</v>
          </cell>
          <cell r="W491">
            <v>1.35</v>
          </cell>
          <cell r="X491">
            <v>1.35</v>
          </cell>
          <cell r="Y491">
            <v>1.35</v>
          </cell>
          <cell r="Z491">
            <v>1.35</v>
          </cell>
          <cell r="AA491">
            <v>1.35</v>
          </cell>
          <cell r="AB491">
            <v>1.35</v>
          </cell>
          <cell r="AC491">
            <v>1.35</v>
          </cell>
          <cell r="AD491">
            <v>1.35</v>
          </cell>
          <cell r="AE491">
            <v>1.35</v>
          </cell>
          <cell r="AF491">
            <v>1.35</v>
          </cell>
          <cell r="AG491">
            <v>1.35</v>
          </cell>
          <cell r="AH491">
            <v>1.35</v>
          </cell>
          <cell r="AI491">
            <v>1.35</v>
          </cell>
          <cell r="AJ491">
            <v>1.35</v>
          </cell>
          <cell r="AK491">
            <v>1.35</v>
          </cell>
        </row>
        <row r="492">
          <cell r="H492">
            <v>1851062.2009569379</v>
          </cell>
          <cell r="I492">
            <v>1851062.2009569379</v>
          </cell>
          <cell r="J492">
            <v>1851062.2009569379</v>
          </cell>
          <cell r="K492">
            <v>1851062.2009569379</v>
          </cell>
          <cell r="L492">
            <v>2128721.5311004785</v>
          </cell>
          <cell r="M492">
            <v>2498933.9712918662</v>
          </cell>
          <cell r="N492">
            <v>2498933.9712918662</v>
          </cell>
          <cell r="O492">
            <v>2498933.9712918662</v>
          </cell>
          <cell r="P492">
            <v>2498933.9712918662</v>
          </cell>
          <cell r="Q492">
            <v>2498933.9712918662</v>
          </cell>
          <cell r="R492">
            <v>2498933.9712918662</v>
          </cell>
          <cell r="S492">
            <v>2498933.9712918662</v>
          </cell>
          <cell r="T492">
            <v>2498933.9712918662</v>
          </cell>
          <cell r="U492">
            <v>2498933.9712918662</v>
          </cell>
          <cell r="V492">
            <v>2498933.9712918662</v>
          </cell>
          <cell r="W492">
            <v>2498933.9712918662</v>
          </cell>
          <cell r="X492">
            <v>2498933.9712918662</v>
          </cell>
          <cell r="Y492">
            <v>2498933.9712918662</v>
          </cell>
          <cell r="Z492">
            <v>2498933.9712918662</v>
          </cell>
          <cell r="AA492">
            <v>2498933.9712918662</v>
          </cell>
          <cell r="AB492">
            <v>2498933.9712918662</v>
          </cell>
          <cell r="AC492">
            <v>2498933.9712918662</v>
          </cell>
          <cell r="AD492">
            <v>2498933.9712918662</v>
          </cell>
          <cell r="AE492">
            <v>2498933.9712918662</v>
          </cell>
          <cell r="AF492">
            <v>2498933.9712918662</v>
          </cell>
          <cell r="AG492">
            <v>2498933.9712918662</v>
          </cell>
          <cell r="AH492">
            <v>2498933.9712918662</v>
          </cell>
          <cell r="AI492">
            <v>2498933.9712918662</v>
          </cell>
          <cell r="AJ492">
            <v>2498933.9712918662</v>
          </cell>
          <cell r="AK492">
            <v>2498933.9712918662</v>
          </cell>
        </row>
        <row r="493">
          <cell r="H493">
            <v>1934360</v>
          </cell>
          <cell r="I493">
            <v>2009800.0399999998</v>
          </cell>
          <cell r="J493">
            <v>2094211.6416799999</v>
          </cell>
          <cell r="K493">
            <v>2161226.4142137603</v>
          </cell>
          <cell r="L493">
            <v>2562458.0980125442</v>
          </cell>
          <cell r="M493">
            <v>3083305.5592390066</v>
          </cell>
          <cell r="N493">
            <v>3160388.1982199815</v>
          </cell>
          <cell r="O493">
            <v>3239397.9031754807</v>
          </cell>
          <cell r="P493">
            <v>3320382.8507548673</v>
          </cell>
          <cell r="Q493">
            <v>3403392.4220237387</v>
          </cell>
          <cell r="R493">
            <v>3471460.2704642136</v>
          </cell>
          <cell r="S493">
            <v>3540889.4758734982</v>
          </cell>
          <cell r="T493">
            <v>3611707.265390968</v>
          </cell>
          <cell r="U493">
            <v>3683941.4106987878</v>
          </cell>
          <cell r="V493">
            <v>3757620.2389127631</v>
          </cell>
          <cell r="W493">
            <v>3832772.6436910187</v>
          </cell>
          <cell r="X493">
            <v>3909428.0965648387</v>
          </cell>
          <cell r="Y493">
            <v>3987616.6584961354</v>
          </cell>
          <cell r="Z493">
            <v>4067368.9916660581</v>
          </cell>
          <cell r="AA493">
            <v>4148716.3714993792</v>
          </cell>
          <cell r="AB493">
            <v>4231690.6989293667</v>
          </cell>
          <cell r="AC493">
            <v>4316324.5129079539</v>
          </cell>
          <cell r="AD493">
            <v>4402651.003166113</v>
          </cell>
          <cell r="AE493">
            <v>4490704.0232294351</v>
          </cell>
          <cell r="AF493">
            <v>4580518.1036940236</v>
          </cell>
          <cell r="AG493">
            <v>4672128.4657679042</v>
          </cell>
          <cell r="AH493">
            <v>4765571.0350832622</v>
          </cell>
          <cell r="AI493">
            <v>4860882.4557849281</v>
          </cell>
          <cell r="AJ493">
            <v>4958100.1049006265</v>
          </cell>
          <cell r="AK493">
            <v>5057262.1069986401</v>
          </cell>
        </row>
        <row r="497">
          <cell r="G497">
            <v>0.04</v>
          </cell>
        </row>
        <row r="498">
          <cell r="H498">
            <v>1</v>
          </cell>
          <cell r="I498">
            <v>1</v>
          </cell>
          <cell r="J498">
            <v>1</v>
          </cell>
          <cell r="K498">
            <v>1</v>
          </cell>
          <cell r="L498">
            <v>1</v>
          </cell>
          <cell r="M498">
            <v>1</v>
          </cell>
          <cell r="N498">
            <v>1</v>
          </cell>
          <cell r="O498">
            <v>1</v>
          </cell>
          <cell r="P498">
            <v>1</v>
          </cell>
          <cell r="Q498">
            <v>1</v>
          </cell>
          <cell r="R498">
            <v>1</v>
          </cell>
          <cell r="S498">
            <v>1</v>
          </cell>
          <cell r="T498">
            <v>1</v>
          </cell>
          <cell r="U498">
            <v>1</v>
          </cell>
          <cell r="V498">
            <v>1</v>
          </cell>
          <cell r="W498">
            <v>1</v>
          </cell>
          <cell r="X498">
            <v>1</v>
          </cell>
          <cell r="Y498">
            <v>1</v>
          </cell>
          <cell r="Z498">
            <v>1</v>
          </cell>
          <cell r="AA498">
            <v>1</v>
          </cell>
          <cell r="AB498">
            <v>1</v>
          </cell>
          <cell r="AC498">
            <v>1</v>
          </cell>
          <cell r="AD498">
            <v>1</v>
          </cell>
          <cell r="AE498">
            <v>1</v>
          </cell>
          <cell r="AF498">
            <v>1</v>
          </cell>
          <cell r="AG498">
            <v>1</v>
          </cell>
          <cell r="AH498">
            <v>1</v>
          </cell>
          <cell r="AI498">
            <v>1</v>
          </cell>
          <cell r="AJ498">
            <v>1</v>
          </cell>
          <cell r="AK498">
            <v>1</v>
          </cell>
        </row>
        <row r="499">
          <cell r="H499">
            <v>61479.540983606559</v>
          </cell>
          <cell r="I499">
            <v>58911.461803278689</v>
          </cell>
          <cell r="J499">
            <v>58887.659016393452</v>
          </cell>
          <cell r="K499">
            <v>58947.973770491808</v>
          </cell>
          <cell r="L499">
            <v>58947.973770491808</v>
          </cell>
          <cell r="M499">
            <v>58947.973770491808</v>
          </cell>
          <cell r="N499">
            <v>58947.973770491808</v>
          </cell>
          <cell r="O499">
            <v>58947.973770491808</v>
          </cell>
          <cell r="P499">
            <v>58947.973770491808</v>
          </cell>
          <cell r="Q499">
            <v>58947.973770491808</v>
          </cell>
          <cell r="R499">
            <v>58947.973770491808</v>
          </cell>
          <cell r="S499">
            <v>58947.973770491808</v>
          </cell>
          <cell r="T499">
            <v>58947.973770491808</v>
          </cell>
          <cell r="U499">
            <v>58947.973770491808</v>
          </cell>
          <cell r="V499">
            <v>58947.973770491808</v>
          </cell>
          <cell r="W499">
            <v>58947.973770491808</v>
          </cell>
          <cell r="X499">
            <v>58947.973770491808</v>
          </cell>
          <cell r="Y499">
            <v>58947.973770491808</v>
          </cell>
          <cell r="Z499">
            <v>58947.973770491808</v>
          </cell>
          <cell r="AA499">
            <v>58947.973770491808</v>
          </cell>
          <cell r="AB499">
            <v>58947.973770491808</v>
          </cell>
          <cell r="AC499">
            <v>58947.973770491808</v>
          </cell>
          <cell r="AD499">
            <v>58947.973770491808</v>
          </cell>
          <cell r="AE499">
            <v>58947.973770491808</v>
          </cell>
          <cell r="AF499">
            <v>58947.973770491808</v>
          </cell>
          <cell r="AG499">
            <v>58947.973770491808</v>
          </cell>
          <cell r="AH499">
            <v>58947.973770491808</v>
          </cell>
          <cell r="AI499">
            <v>58947.973770491808</v>
          </cell>
          <cell r="AJ499">
            <v>58947.973770491808</v>
          </cell>
          <cell r="AK499">
            <v>58947.973770491808</v>
          </cell>
        </row>
        <row r="500">
          <cell r="H500">
            <v>75005.039999999994</v>
          </cell>
          <cell r="I500">
            <v>71871.983399999997</v>
          </cell>
          <cell r="J500">
            <v>71842.944000000018</v>
          </cell>
          <cell r="K500">
            <v>71916.528000000006</v>
          </cell>
          <cell r="L500">
            <v>71916.528000000006</v>
          </cell>
          <cell r="M500">
            <v>71916.528000000006</v>
          </cell>
          <cell r="N500">
            <v>71916.528000000006</v>
          </cell>
          <cell r="O500">
            <v>71916.528000000006</v>
          </cell>
          <cell r="P500">
            <v>71916.528000000006</v>
          </cell>
          <cell r="Q500">
            <v>71916.528000000006</v>
          </cell>
          <cell r="R500">
            <v>71916.528000000006</v>
          </cell>
          <cell r="S500">
            <v>71916.528000000006</v>
          </cell>
          <cell r="T500">
            <v>71916.528000000006</v>
          </cell>
          <cell r="U500">
            <v>71916.528000000006</v>
          </cell>
          <cell r="V500">
            <v>71916.528000000006</v>
          </cell>
          <cell r="W500">
            <v>71916.528000000006</v>
          </cell>
          <cell r="X500">
            <v>71916.528000000006</v>
          </cell>
          <cell r="Y500">
            <v>71916.528000000006</v>
          </cell>
          <cell r="Z500">
            <v>71916.528000000006</v>
          </cell>
          <cell r="AA500">
            <v>71916.528000000006</v>
          </cell>
          <cell r="AB500">
            <v>71916.528000000006</v>
          </cell>
          <cell r="AC500">
            <v>71916.528000000006</v>
          </cell>
          <cell r="AD500">
            <v>71916.528000000006</v>
          </cell>
          <cell r="AE500">
            <v>71916.528000000006</v>
          </cell>
          <cell r="AF500">
            <v>71916.528000000006</v>
          </cell>
          <cell r="AG500">
            <v>71916.528000000006</v>
          </cell>
          <cell r="AH500">
            <v>71916.528000000006</v>
          </cell>
          <cell r="AI500">
            <v>71916.528000000006</v>
          </cell>
          <cell r="AJ500">
            <v>71916.528000000006</v>
          </cell>
          <cell r="AK500">
            <v>71916.528000000006</v>
          </cell>
        </row>
        <row r="501">
          <cell r="H501">
            <v>78380.266799999983</v>
          </cell>
          <cell r="I501">
            <v>78035.365336466988</v>
          </cell>
          <cell r="J501">
            <v>81279.996760554248</v>
          </cell>
          <cell r="K501">
            <v>83966.87040110938</v>
          </cell>
          <cell r="L501">
            <v>86569.843383543761</v>
          </cell>
          <cell r="M501">
            <v>88734.089468132341</v>
          </cell>
          <cell r="N501">
            <v>90952.441704835641</v>
          </cell>
          <cell r="O501">
            <v>93226.252747456529</v>
          </cell>
          <cell r="P501">
            <v>95556.909066142922</v>
          </cell>
          <cell r="Q501">
            <v>97945.831792796482</v>
          </cell>
          <cell r="R501">
            <v>99904.748428652427</v>
          </cell>
          <cell r="S501">
            <v>101902.84339722547</v>
          </cell>
          <cell r="T501">
            <v>103940.90026516998</v>
          </cell>
          <cell r="U501">
            <v>106019.71827047339</v>
          </cell>
          <cell r="V501">
            <v>108140.11263588285</v>
          </cell>
          <cell r="W501">
            <v>110302.91488860051</v>
          </cell>
          <cell r="X501">
            <v>112508.97318637252</v>
          </cell>
          <cell r="Y501">
            <v>114759.15265009996</v>
          </cell>
          <cell r="Z501">
            <v>117054.33570310196</v>
          </cell>
          <cell r="AA501">
            <v>119395.42241716399</v>
          </cell>
          <cell r="AB501">
            <v>121783.33086550728</v>
          </cell>
          <cell r="AC501">
            <v>124218.99748281742</v>
          </cell>
          <cell r="AD501">
            <v>126703.37743247376</v>
          </cell>
          <cell r="AE501">
            <v>129237.44498112323</v>
          </cell>
          <cell r="AF501">
            <v>131822.1938807457</v>
          </cell>
          <cell r="AG501">
            <v>134458.63775836062</v>
          </cell>
          <cell r="AH501">
            <v>137147.81051352783</v>
          </cell>
          <cell r="AI501">
            <v>139890.76672379838</v>
          </cell>
          <cell r="AJ501">
            <v>142688.58205827436</v>
          </cell>
          <cell r="AK501">
            <v>145542.35369943987</v>
          </cell>
        </row>
        <row r="502">
          <cell r="G502">
            <v>0.65</v>
          </cell>
        </row>
        <row r="503">
          <cell r="H503">
            <v>1</v>
          </cell>
          <cell r="I503">
            <v>1</v>
          </cell>
          <cell r="J503">
            <v>1</v>
          </cell>
          <cell r="K503">
            <v>1</v>
          </cell>
          <cell r="L503">
            <v>1</v>
          </cell>
          <cell r="M503">
            <v>1</v>
          </cell>
          <cell r="N503">
            <v>1</v>
          </cell>
          <cell r="O503">
            <v>1</v>
          </cell>
          <cell r="P503">
            <v>1</v>
          </cell>
          <cell r="Q503">
            <v>1</v>
          </cell>
          <cell r="R503">
            <v>1</v>
          </cell>
          <cell r="S503">
            <v>1</v>
          </cell>
          <cell r="T503">
            <v>1</v>
          </cell>
          <cell r="U503">
            <v>1</v>
          </cell>
          <cell r="V503">
            <v>1</v>
          </cell>
          <cell r="W503">
            <v>1</v>
          </cell>
          <cell r="X503">
            <v>1</v>
          </cell>
          <cell r="Y503">
            <v>1</v>
          </cell>
          <cell r="Z503">
            <v>1</v>
          </cell>
          <cell r="AA503">
            <v>1</v>
          </cell>
          <cell r="AB503">
            <v>1</v>
          </cell>
          <cell r="AC503">
            <v>1</v>
          </cell>
          <cell r="AD503">
            <v>1</v>
          </cell>
          <cell r="AE503">
            <v>1</v>
          </cell>
          <cell r="AF503">
            <v>1</v>
          </cell>
          <cell r="AG503">
            <v>1</v>
          </cell>
          <cell r="AH503">
            <v>1</v>
          </cell>
          <cell r="AI503">
            <v>1</v>
          </cell>
          <cell r="AJ503">
            <v>1</v>
          </cell>
          <cell r="AK503">
            <v>1</v>
          </cell>
        </row>
        <row r="504">
          <cell r="H504">
            <v>999042.5409836066</v>
          </cell>
          <cell r="I504">
            <v>957311.25430327875</v>
          </cell>
          <cell r="J504">
            <v>956924.45901639364</v>
          </cell>
          <cell r="K504">
            <v>957904.57377049187</v>
          </cell>
          <cell r="L504">
            <v>957904.57377049187</v>
          </cell>
          <cell r="M504">
            <v>957904.57377049187</v>
          </cell>
          <cell r="N504">
            <v>957904.57377049187</v>
          </cell>
          <cell r="O504">
            <v>957904.57377049187</v>
          </cell>
          <cell r="P504">
            <v>957904.57377049187</v>
          </cell>
          <cell r="Q504">
            <v>957904.57377049187</v>
          </cell>
          <cell r="R504">
            <v>957904.57377049187</v>
          </cell>
          <cell r="S504">
            <v>957904.57377049187</v>
          </cell>
          <cell r="T504">
            <v>957904.57377049187</v>
          </cell>
          <cell r="U504">
            <v>957904.57377049187</v>
          </cell>
          <cell r="V504">
            <v>957904.57377049187</v>
          </cell>
          <cell r="W504">
            <v>957904.57377049187</v>
          </cell>
          <cell r="X504">
            <v>957904.57377049187</v>
          </cell>
          <cell r="Y504">
            <v>957904.57377049187</v>
          </cell>
          <cell r="Z504">
            <v>957904.57377049187</v>
          </cell>
          <cell r="AA504">
            <v>957904.57377049187</v>
          </cell>
          <cell r="AB504">
            <v>957904.57377049187</v>
          </cell>
          <cell r="AC504">
            <v>957904.57377049187</v>
          </cell>
          <cell r="AD504">
            <v>957904.57377049187</v>
          </cell>
          <cell r="AE504">
            <v>957904.57377049187</v>
          </cell>
          <cell r="AF504">
            <v>957904.57377049187</v>
          </cell>
          <cell r="AG504">
            <v>957904.57377049187</v>
          </cell>
          <cell r="AH504">
            <v>957904.57377049187</v>
          </cell>
          <cell r="AI504">
            <v>957904.57377049187</v>
          </cell>
          <cell r="AJ504">
            <v>957904.57377049187</v>
          </cell>
          <cell r="AK504">
            <v>957904.57377049187</v>
          </cell>
        </row>
        <row r="505">
          <cell r="H505">
            <v>609415.94999999995</v>
          </cell>
          <cell r="I505">
            <v>583959.86512500001</v>
          </cell>
          <cell r="J505">
            <v>583723.92000000016</v>
          </cell>
          <cell r="K505">
            <v>584321.79</v>
          </cell>
          <cell r="L505">
            <v>584321.79</v>
          </cell>
          <cell r="M505">
            <v>584321.79</v>
          </cell>
          <cell r="N505">
            <v>584321.79</v>
          </cell>
          <cell r="O505">
            <v>584321.79</v>
          </cell>
          <cell r="P505">
            <v>584321.79</v>
          </cell>
          <cell r="Q505">
            <v>584321.79</v>
          </cell>
          <cell r="R505">
            <v>584321.79</v>
          </cell>
          <cell r="S505">
            <v>584321.79</v>
          </cell>
          <cell r="T505">
            <v>584321.79</v>
          </cell>
          <cell r="U505">
            <v>584321.79</v>
          </cell>
          <cell r="V505">
            <v>584321.79</v>
          </cell>
          <cell r="W505">
            <v>584321.79</v>
          </cell>
          <cell r="X505">
            <v>584321.79</v>
          </cell>
          <cell r="Y505">
            <v>584321.79</v>
          </cell>
          <cell r="Z505">
            <v>584321.79</v>
          </cell>
          <cell r="AA505">
            <v>584321.79</v>
          </cell>
          <cell r="AB505">
            <v>584321.79</v>
          </cell>
          <cell r="AC505">
            <v>584321.79</v>
          </cell>
          <cell r="AD505">
            <v>584321.79</v>
          </cell>
          <cell r="AE505">
            <v>584321.79</v>
          </cell>
          <cell r="AF505">
            <v>584321.79</v>
          </cell>
          <cell r="AG505">
            <v>584321.79</v>
          </cell>
          <cell r="AH505">
            <v>584321.79</v>
          </cell>
          <cell r="AI505">
            <v>584321.79</v>
          </cell>
          <cell r="AJ505">
            <v>584321.79</v>
          </cell>
          <cell r="AK505">
            <v>584321.79</v>
          </cell>
        </row>
        <row r="506">
          <cell r="H506">
            <v>636839.66774999991</v>
          </cell>
          <cell r="I506">
            <v>634037.34335879423</v>
          </cell>
          <cell r="J506">
            <v>660399.97367950331</v>
          </cell>
          <cell r="K506">
            <v>682230.82200901373</v>
          </cell>
          <cell r="L506">
            <v>703379.97749129299</v>
          </cell>
          <cell r="M506">
            <v>720964.4769285752</v>
          </cell>
          <cell r="N506">
            <v>738988.58885178959</v>
          </cell>
          <cell r="O506">
            <v>757463.30357308418</v>
          </cell>
          <cell r="P506">
            <v>776399.88616241119</v>
          </cell>
          <cell r="Q506">
            <v>795809.88331647147</v>
          </cell>
          <cell r="R506">
            <v>811726.08098280092</v>
          </cell>
          <cell r="S506">
            <v>827960.60260245705</v>
          </cell>
          <cell r="T506">
            <v>844519.81465450604</v>
          </cell>
          <cell r="U506">
            <v>861410.21094759624</v>
          </cell>
          <cell r="V506">
            <v>878638.4151665481</v>
          </cell>
          <cell r="W506">
            <v>896211.18346987909</v>
          </cell>
          <cell r="X506">
            <v>914135.40713927662</v>
          </cell>
          <cell r="Y506">
            <v>932418.11528206221</v>
          </cell>
          <cell r="Z506">
            <v>951066.47758770338</v>
          </cell>
          <cell r="AA506">
            <v>970087.80713945744</v>
          </cell>
          <cell r="AB506">
            <v>989489.56328224659</v>
          </cell>
          <cell r="AC506">
            <v>1009279.3545478915</v>
          </cell>
          <cell r="AD506">
            <v>1029464.9416388493</v>
          </cell>
          <cell r="AE506">
            <v>1050054.2404716264</v>
          </cell>
          <cell r="AF506">
            <v>1071055.3252810589</v>
          </cell>
          <cell r="AG506">
            <v>1092476.4317866799</v>
          </cell>
          <cell r="AH506">
            <v>1114325.9604224137</v>
          </cell>
          <cell r="AI506">
            <v>1136612.4796308619</v>
          </cell>
          <cell r="AJ506">
            <v>1159344.7292234793</v>
          </cell>
          <cell r="AK506">
            <v>1182531.623807949</v>
          </cell>
        </row>
        <row r="508">
          <cell r="G508">
            <v>1</v>
          </cell>
        </row>
        <row r="509">
          <cell r="H509">
            <v>1</v>
          </cell>
          <cell r="I509">
            <v>1</v>
          </cell>
          <cell r="J509">
            <v>1</v>
          </cell>
          <cell r="K509">
            <v>1</v>
          </cell>
          <cell r="L509">
            <v>1</v>
          </cell>
          <cell r="M509">
            <v>1</v>
          </cell>
          <cell r="N509">
            <v>1</v>
          </cell>
          <cell r="O509">
            <v>1</v>
          </cell>
          <cell r="P509">
            <v>1</v>
          </cell>
          <cell r="Q509">
            <v>1</v>
          </cell>
          <cell r="R509">
            <v>1</v>
          </cell>
          <cell r="S509">
            <v>1</v>
          </cell>
          <cell r="T509">
            <v>1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1</v>
          </cell>
          <cell r="AA509">
            <v>1</v>
          </cell>
          <cell r="AB509">
            <v>1</v>
          </cell>
          <cell r="AC509">
            <v>1</v>
          </cell>
          <cell r="AD509">
            <v>1</v>
          </cell>
          <cell r="AE509">
            <v>1</v>
          </cell>
          <cell r="AF509">
            <v>1</v>
          </cell>
          <cell r="AG509">
            <v>1</v>
          </cell>
          <cell r="AH509">
            <v>1</v>
          </cell>
          <cell r="AI509">
            <v>1</v>
          </cell>
          <cell r="AJ509">
            <v>1</v>
          </cell>
          <cell r="AK509">
            <v>1</v>
          </cell>
        </row>
        <row r="510">
          <cell r="H510">
            <v>1536988.524590164</v>
          </cell>
          <cell r="I510">
            <v>1472786.5450819673</v>
          </cell>
          <cell r="J510">
            <v>1472191.4754098363</v>
          </cell>
          <cell r="K510">
            <v>1473699.3442622952</v>
          </cell>
          <cell r="L510">
            <v>1473699.3442622952</v>
          </cell>
          <cell r="M510">
            <v>1473699.3442622952</v>
          </cell>
          <cell r="N510">
            <v>1473699.3442622952</v>
          </cell>
          <cell r="O510">
            <v>1473699.3442622952</v>
          </cell>
          <cell r="P510">
            <v>1473699.3442622952</v>
          </cell>
          <cell r="Q510">
            <v>1473699.3442622952</v>
          </cell>
          <cell r="R510">
            <v>1473699.3442622952</v>
          </cell>
          <cell r="S510">
            <v>1473699.3442622952</v>
          </cell>
          <cell r="T510">
            <v>1473699.3442622952</v>
          </cell>
          <cell r="U510">
            <v>1473699.3442622952</v>
          </cell>
          <cell r="V510">
            <v>1473699.3442622952</v>
          </cell>
          <cell r="W510">
            <v>1473699.3442622952</v>
          </cell>
          <cell r="X510">
            <v>1473699.3442622952</v>
          </cell>
          <cell r="Y510">
            <v>1473699.3442622952</v>
          </cell>
          <cell r="Z510">
            <v>1473699.3442622952</v>
          </cell>
          <cell r="AA510">
            <v>1473699.3442622952</v>
          </cell>
          <cell r="AB510">
            <v>1473699.3442622952</v>
          </cell>
          <cell r="AC510">
            <v>1473699.3442622952</v>
          </cell>
          <cell r="AD510">
            <v>1473699.3442622952</v>
          </cell>
          <cell r="AE510">
            <v>1473699.3442622952</v>
          </cell>
          <cell r="AF510">
            <v>1473699.3442622952</v>
          </cell>
          <cell r="AG510">
            <v>1473699.3442622952</v>
          </cell>
          <cell r="AH510">
            <v>1473699.3442622952</v>
          </cell>
          <cell r="AI510">
            <v>1473699.3442622952</v>
          </cell>
          <cell r="AJ510">
            <v>1473699.3442622952</v>
          </cell>
          <cell r="AK510">
            <v>1473699.3442622952</v>
          </cell>
        </row>
        <row r="511">
          <cell r="H511">
            <v>250752.97145866399</v>
          </cell>
          <cell r="I511">
            <v>240278.69863382209</v>
          </cell>
          <cell r="J511">
            <v>240181.61561327608</v>
          </cell>
          <cell r="K511">
            <v>240427.61783728414</v>
          </cell>
          <cell r="L511">
            <v>240427.61783728414</v>
          </cell>
          <cell r="M511">
            <v>240427.61783728414</v>
          </cell>
          <cell r="N511">
            <v>240427.61783728414</v>
          </cell>
          <cell r="O511">
            <v>240427.61783728414</v>
          </cell>
          <cell r="P511">
            <v>240427.61783728414</v>
          </cell>
          <cell r="Q511">
            <v>240427.61783728414</v>
          </cell>
          <cell r="R511">
            <v>240427.61783728414</v>
          </cell>
          <cell r="S511">
            <v>240427.61783728414</v>
          </cell>
          <cell r="T511">
            <v>240427.61783728414</v>
          </cell>
          <cell r="U511">
            <v>240427.61783728414</v>
          </cell>
          <cell r="V511">
            <v>240427.61783728414</v>
          </cell>
          <cell r="W511">
            <v>240427.61783728414</v>
          </cell>
          <cell r="X511">
            <v>240427.61783728414</v>
          </cell>
          <cell r="Y511">
            <v>240427.61783728414</v>
          </cell>
          <cell r="Z511">
            <v>240427.61783728414</v>
          </cell>
          <cell r="AA511">
            <v>240427.61783728414</v>
          </cell>
          <cell r="AB511">
            <v>240427.61783728414</v>
          </cell>
          <cell r="AC511">
            <v>240427.61783728414</v>
          </cell>
          <cell r="AD511">
            <v>240427.61783728414</v>
          </cell>
          <cell r="AE511">
            <v>240427.61783728414</v>
          </cell>
          <cell r="AF511">
            <v>240427.61783728414</v>
          </cell>
          <cell r="AG511">
            <v>240427.61783728414</v>
          </cell>
          <cell r="AH511">
            <v>240427.61783728414</v>
          </cell>
          <cell r="AI511">
            <v>240427.61783728414</v>
          </cell>
          <cell r="AJ511">
            <v>240427.61783728414</v>
          </cell>
          <cell r="AK511">
            <v>240427.61783728414</v>
          </cell>
        </row>
        <row r="512">
          <cell r="H512">
            <v>262036.85517430384</v>
          </cell>
          <cell r="I512">
            <v>260883.79843516546</v>
          </cell>
          <cell r="J512">
            <v>271731.08244272065</v>
          </cell>
          <cell r="K512">
            <v>280713.69946823199</v>
          </cell>
          <cell r="L512">
            <v>289415.8241517471</v>
          </cell>
          <cell r="M512">
            <v>296651.21975554078</v>
          </cell>
          <cell r="N512">
            <v>304067.50024942926</v>
          </cell>
          <cell r="O512">
            <v>311669.18775566493</v>
          </cell>
          <cell r="P512">
            <v>319460.91744955652</v>
          </cell>
          <cell r="Q512">
            <v>327447.44038579543</v>
          </cell>
          <cell r="R512">
            <v>333996.38919351134</v>
          </cell>
          <cell r="S512">
            <v>340676.31697738159</v>
          </cell>
          <cell r="T512">
            <v>347489.84331692918</v>
          </cell>
          <cell r="U512">
            <v>354439.64018326782</v>
          </cell>
          <cell r="V512">
            <v>361528.43298693316</v>
          </cell>
          <cell r="W512">
            <v>368759.00164667179</v>
          </cell>
          <cell r="X512">
            <v>376134.18167960522</v>
          </cell>
          <cell r="Y512">
            <v>383656.86531319731</v>
          </cell>
          <cell r="Z512">
            <v>391330.00261946127</v>
          </cell>
          <cell r="AA512">
            <v>399156.60267185047</v>
          </cell>
          <cell r="AB512">
            <v>407139.73472528748</v>
          </cell>
          <cell r="AC512">
            <v>415282.52941979322</v>
          </cell>
          <cell r="AD512">
            <v>423588.18000818911</v>
          </cell>
          <cell r="AE512">
            <v>432059.94360835286</v>
          </cell>
          <cell r="AF512">
            <v>440701.14248051995</v>
          </cell>
          <cell r="AG512">
            <v>449515.16533013032</v>
          </cell>
          <cell r="AH512">
            <v>458505.46863673296</v>
          </cell>
          <cell r="AI512">
            <v>467675.57800946763</v>
          </cell>
          <cell r="AJ512">
            <v>477029.08956965699</v>
          </cell>
          <cell r="AK512">
            <v>486569.67136105016</v>
          </cell>
        </row>
        <row r="513">
          <cell r="G513">
            <v>0.22</v>
          </cell>
        </row>
        <row r="514">
          <cell r="H514">
            <v>0</v>
          </cell>
          <cell r="I514">
            <v>0.2</v>
          </cell>
          <cell r="J514">
            <v>0.2</v>
          </cell>
          <cell r="K514">
            <v>0.2</v>
          </cell>
          <cell r="L514">
            <v>0.2</v>
          </cell>
          <cell r="M514">
            <v>0.2</v>
          </cell>
          <cell r="N514">
            <v>0.05</v>
          </cell>
          <cell r="O514">
            <v>0.05</v>
          </cell>
          <cell r="P514">
            <v>0.05</v>
          </cell>
          <cell r="Q514">
            <v>0.05</v>
          </cell>
          <cell r="R514">
            <v>0.05</v>
          </cell>
          <cell r="S514">
            <v>0.05</v>
          </cell>
          <cell r="T514">
            <v>0.05</v>
          </cell>
          <cell r="U514">
            <v>0.05</v>
          </cell>
          <cell r="V514">
            <v>0.05</v>
          </cell>
          <cell r="W514">
            <v>0.05</v>
          </cell>
          <cell r="X514">
            <v>0.05</v>
          </cell>
          <cell r="Y514">
            <v>0.05</v>
          </cell>
          <cell r="Z514">
            <v>0.05</v>
          </cell>
          <cell r="AA514">
            <v>0.05</v>
          </cell>
          <cell r="AB514">
            <v>0.05</v>
          </cell>
          <cell r="AC514">
            <v>0.05</v>
          </cell>
          <cell r="AD514">
            <v>0.05</v>
          </cell>
          <cell r="AE514">
            <v>0.05</v>
          </cell>
          <cell r="AF514">
            <v>0.05</v>
          </cell>
          <cell r="AG514">
            <v>0.05</v>
          </cell>
          <cell r="AH514">
            <v>0.05</v>
          </cell>
          <cell r="AI514">
            <v>0.05</v>
          </cell>
          <cell r="AJ514">
            <v>0.05</v>
          </cell>
          <cell r="AK514">
            <v>0.05</v>
          </cell>
        </row>
        <row r="515">
          <cell r="H515">
            <v>1</v>
          </cell>
          <cell r="I515">
            <v>1.2</v>
          </cell>
          <cell r="J515">
            <v>1.44</v>
          </cell>
          <cell r="K515">
            <v>1.728</v>
          </cell>
          <cell r="L515">
            <v>2.0735999999999999</v>
          </cell>
          <cell r="M515">
            <v>2.4883199999999999</v>
          </cell>
          <cell r="N515">
            <v>2.6127359999999999</v>
          </cell>
          <cell r="O515">
            <v>2.7433727999999999</v>
          </cell>
          <cell r="P515">
            <v>2.88054144</v>
          </cell>
          <cell r="Q515">
            <v>3.0245685120000001</v>
          </cell>
          <cell r="R515">
            <v>3.1757969376000004</v>
          </cell>
          <cell r="S515">
            <v>3.3345867844800003</v>
          </cell>
          <cell r="T515">
            <v>3.5013161237040005</v>
          </cell>
          <cell r="U515">
            <v>3.6763819298892004</v>
          </cell>
          <cell r="V515">
            <v>3.8602010263836606</v>
          </cell>
          <cell r="W515">
            <v>4.0532110777028434</v>
          </cell>
          <cell r="X515">
            <v>4.2558716315879854</v>
          </cell>
          <cell r="Y515">
            <v>4.4686652131673847</v>
          </cell>
          <cell r="Z515">
            <v>4.6920984738257543</v>
          </cell>
          <cell r="AA515">
            <v>4.9267033975170422</v>
          </cell>
          <cell r="AB515">
            <v>5.1730385673928945</v>
          </cell>
          <cell r="AC515">
            <v>5.4316904957625392</v>
          </cell>
          <cell r="AD515">
            <v>5.7032750205506666</v>
          </cell>
          <cell r="AE515">
            <v>5.9884387715781999</v>
          </cell>
          <cell r="AF515">
            <v>6.2878607101571102</v>
          </cell>
          <cell r="AG515">
            <v>6.6022537456649664</v>
          </cell>
          <cell r="AH515">
            <v>6.9323664329482151</v>
          </cell>
          <cell r="AI515">
            <v>7.2789847545956263</v>
          </cell>
          <cell r="AJ515">
            <v>7.6429339923254078</v>
          </cell>
          <cell r="AK515">
            <v>8.0250806919416782</v>
          </cell>
        </row>
        <row r="516">
          <cell r="H516">
            <v>338137.4754098361</v>
          </cell>
          <cell r="I516">
            <v>388815.6479016394</v>
          </cell>
          <cell r="J516">
            <v>466390.25940983609</v>
          </cell>
          <cell r="K516">
            <v>560241.54271475412</v>
          </cell>
          <cell r="L516">
            <v>672289.8512577049</v>
          </cell>
          <cell r="M516">
            <v>806747.8215092459</v>
          </cell>
          <cell r="N516">
            <v>847085.21258470824</v>
          </cell>
          <cell r="O516">
            <v>889439.47321394365</v>
          </cell>
          <cell r="P516">
            <v>933911.44687464088</v>
          </cell>
          <cell r="Q516">
            <v>980607.019218373</v>
          </cell>
          <cell r="R516">
            <v>1029637.3701792917</v>
          </cell>
          <cell r="S516">
            <v>1081119.2386882561</v>
          </cell>
          <cell r="T516">
            <v>1135175.200622669</v>
          </cell>
          <cell r="U516">
            <v>1191933.9606538024</v>
          </cell>
          <cell r="V516">
            <v>1251530.6586864926</v>
          </cell>
          <cell r="W516">
            <v>1314107.1916208174</v>
          </cell>
          <cell r="X516">
            <v>1379812.5512018581</v>
          </cell>
          <cell r="Y516">
            <v>1448803.1787619509</v>
          </cell>
          <cell r="Z516">
            <v>1521243.3377000487</v>
          </cell>
          <cell r="AA516">
            <v>1597305.5045850512</v>
          </cell>
          <cell r="AB516">
            <v>1677170.7798143039</v>
          </cell>
          <cell r="AC516">
            <v>1761029.3188050189</v>
          </cell>
          <cell r="AD516">
            <v>1849080.7847452702</v>
          </cell>
          <cell r="AE516">
            <v>1941534.8239825335</v>
          </cell>
          <cell r="AF516">
            <v>2038611.5651816605</v>
          </cell>
          <cell r="AG516">
            <v>2140542.1434407434</v>
          </cell>
          <cell r="AH516">
            <v>2247569.2506127809</v>
          </cell>
          <cell r="AI516">
            <v>2359947.7131434199</v>
          </cell>
          <cell r="AJ516">
            <v>2477945.0988005912</v>
          </cell>
          <cell r="AK516">
            <v>2601842.3537406204</v>
          </cell>
        </row>
        <row r="517">
          <cell r="H517">
            <v>338137.4754098361</v>
          </cell>
          <cell r="I517">
            <v>388815.6479016394</v>
          </cell>
          <cell r="J517">
            <v>466390.25940983609</v>
          </cell>
          <cell r="K517">
            <v>560241.54271475412</v>
          </cell>
          <cell r="L517">
            <v>672289.8512577049</v>
          </cell>
          <cell r="M517">
            <v>806747.8215092459</v>
          </cell>
          <cell r="N517">
            <v>847085.21258470824</v>
          </cell>
          <cell r="O517">
            <v>889439.47321394365</v>
          </cell>
          <cell r="P517">
            <v>933911.44687464088</v>
          </cell>
          <cell r="Q517">
            <v>980607.019218373</v>
          </cell>
          <cell r="R517">
            <v>1029637.3701792917</v>
          </cell>
          <cell r="S517">
            <v>1081119.2386882561</v>
          </cell>
          <cell r="T517">
            <v>1135175.200622669</v>
          </cell>
          <cell r="U517">
            <v>1191933.9606538024</v>
          </cell>
          <cell r="V517">
            <v>1251530.6586864926</v>
          </cell>
          <cell r="W517">
            <v>1314107.1916208174</v>
          </cell>
          <cell r="X517">
            <v>1379812.5512018581</v>
          </cell>
          <cell r="Y517">
            <v>1448803.1787619509</v>
          </cell>
          <cell r="Z517">
            <v>1521243.3377000487</v>
          </cell>
          <cell r="AA517">
            <v>1597305.5045850512</v>
          </cell>
          <cell r="AB517">
            <v>1677170.7798143039</v>
          </cell>
          <cell r="AC517">
            <v>1761029.3188050189</v>
          </cell>
          <cell r="AD517">
            <v>1849080.7847452702</v>
          </cell>
          <cell r="AE517">
            <v>1941534.8239825335</v>
          </cell>
          <cell r="AF517">
            <v>2038611.5651816605</v>
          </cell>
          <cell r="AG517">
            <v>2140542.1434407434</v>
          </cell>
          <cell r="AH517">
            <v>2247569.2506127809</v>
          </cell>
          <cell r="AI517">
            <v>2359947.7131434199</v>
          </cell>
          <cell r="AJ517">
            <v>2477945.0988005912</v>
          </cell>
          <cell r="AK517">
            <v>2601842.3537406204</v>
          </cell>
        </row>
        <row r="518">
          <cell r="H518">
            <v>931156.93779904314</v>
          </cell>
          <cell r="I518">
            <v>795759.63269798446</v>
          </cell>
          <cell r="J518">
            <v>824779.65769080922</v>
          </cell>
          <cell r="K518">
            <v>863141.50223456766</v>
          </cell>
          <cell r="L518">
            <v>904163.74627869378</v>
          </cell>
          <cell r="M518">
            <v>904163.74627869378</v>
          </cell>
          <cell r="N518">
            <v>904163.74627869378</v>
          </cell>
          <cell r="O518">
            <v>904163.74627869378</v>
          </cell>
          <cell r="P518">
            <v>904163.74627869378</v>
          </cell>
          <cell r="Q518">
            <v>904163.74627869378</v>
          </cell>
          <cell r="R518">
            <v>904163.74627869378</v>
          </cell>
          <cell r="S518">
            <v>904163.74627869378</v>
          </cell>
          <cell r="T518">
            <v>904163.74627869378</v>
          </cell>
          <cell r="U518">
            <v>904163.74627869378</v>
          </cell>
          <cell r="V518">
            <v>904163.74627869378</v>
          </cell>
          <cell r="W518">
            <v>904163.74627869378</v>
          </cell>
          <cell r="X518">
            <v>904163.74627869378</v>
          </cell>
          <cell r="Y518">
            <v>904163.74627869378</v>
          </cell>
          <cell r="Z518">
            <v>904163.74627869378</v>
          </cell>
          <cell r="AA518">
            <v>904163.74627869378</v>
          </cell>
          <cell r="AB518">
            <v>904163.74627869378</v>
          </cell>
          <cell r="AC518">
            <v>904163.74627869378</v>
          </cell>
          <cell r="AD518">
            <v>904163.74627869378</v>
          </cell>
          <cell r="AE518">
            <v>904163.74627869378</v>
          </cell>
          <cell r="AF518">
            <v>904163.74627869378</v>
          </cell>
          <cell r="AG518">
            <v>904163.74627869378</v>
          </cell>
          <cell r="AH518">
            <v>904163.74627869378</v>
          </cell>
          <cell r="AI518">
            <v>904163.74627869378</v>
          </cell>
          <cell r="AJ518">
            <v>904163.74627869378</v>
          </cell>
          <cell r="AK518">
            <v>904163.74627869378</v>
          </cell>
        </row>
        <row r="519">
          <cell r="H519">
            <v>9297707.0349546261</v>
          </cell>
          <cell r="I519">
            <v>9577572.0754139498</v>
          </cell>
          <cell r="J519">
            <v>9988679.1428911481</v>
          </cell>
          <cell r="K519">
            <v>10455048.845496168</v>
          </cell>
          <cell r="L519">
            <v>11218827.424405674</v>
          </cell>
          <cell r="M519">
            <v>12021262.221045522</v>
          </cell>
          <cell r="N519">
            <v>12372763.395696763</v>
          </cell>
          <cell r="O519">
            <v>12740283.810162688</v>
          </cell>
          <cell r="P519">
            <v>13086799.011165021</v>
          </cell>
          <cell r="Q519">
            <v>13447619.539944053</v>
          </cell>
          <cell r="R519">
            <v>13823339.84559769</v>
          </cell>
          <cell r="S519">
            <v>14172109.572877022</v>
          </cell>
          <cell r="T519">
            <v>14533858.468638763</v>
          </cell>
          <cell r="U519">
            <v>14909079.415181186</v>
          </cell>
          <cell r="V519">
            <v>15270032.330849702</v>
          </cell>
          <cell r="W519">
            <v>15643608.480384201</v>
          </cell>
          <cell r="X519">
            <v>16030265.444296619</v>
          </cell>
          <cell r="Y519">
            <v>16430478.127526695</v>
          </cell>
          <cell r="Z519">
            <v>16844739.447916213</v>
          </cell>
          <cell r="AA519">
            <v>17273561.05341908</v>
          </cell>
          <cell r="AB519">
            <v>17717474.06930197</v>
          </cell>
          <cell r="AC519">
            <v>18177029.876647241</v>
          </cell>
          <cell r="AD519">
            <v>18652800.92352939</v>
          </cell>
          <cell r="AE519">
            <v>19145381.570298698</v>
          </cell>
          <cell r="AF519">
            <v>19655388.97047089</v>
          </cell>
          <cell r="AG519">
            <v>20183463.988790173</v>
          </cell>
          <cell r="AH519">
            <v>20730272.158104345</v>
          </cell>
          <cell r="AI519">
            <v>21296504.676765662</v>
          </cell>
          <cell r="AJ519">
            <v>21882879.448349696</v>
          </cell>
          <cell r="AK519">
            <v>22490142.165566247</v>
          </cell>
        </row>
        <row r="520">
          <cell r="H520">
            <v>9700887.6651341394</v>
          </cell>
          <cell r="I520">
            <v>10365553.882855264</v>
          </cell>
          <cell r="J520">
            <v>11239495.682294827</v>
          </cell>
          <cell r="K520">
            <v>12113023.99123059</v>
          </cell>
          <cell r="L520">
            <v>13367731.793978846</v>
          </cell>
          <cell r="M520">
            <v>14643757.918410897</v>
          </cell>
          <cell r="N520">
            <v>15423547.706132712</v>
          </cell>
          <cell r="O520">
            <v>16251830.291457385</v>
          </cell>
          <cell r="P520">
            <v>17081692.828533594</v>
          </cell>
          <cell r="Q520">
            <v>17959901.560713552</v>
          </cell>
          <cell r="R520">
            <v>18802347.800217047</v>
          </cell>
          <cell r="S520">
            <v>19630528.881203674</v>
          </cell>
          <cell r="T520">
            <v>20500281.386581242</v>
          </cell>
          <cell r="U520">
            <v>21413820.876052406</v>
          </cell>
          <cell r="V520">
            <v>22331001.428104635</v>
          </cell>
          <cell r="W520">
            <v>23292167.103669941</v>
          </cell>
          <cell r="X520">
            <v>24299542.654376633</v>
          </cell>
          <cell r="Y520">
            <v>25355467.894270342</v>
          </cell>
          <cell r="Z520">
            <v>26462403.703929342</v>
          </cell>
          <cell r="AA520">
            <v>27622938.34899113</v>
          </cell>
          <cell r="AB520">
            <v>28839794.129578367</v>
          </cell>
          <cell r="AC520">
            <v>30115834.37797768</v>
          </cell>
          <cell r="AD520">
            <v>31454070.82283533</v>
          </cell>
          <cell r="AE520">
            <v>32857671.339092262</v>
          </cell>
          <cell r="AF520">
            <v>34329968.103889659</v>
          </cell>
          <cell r="AG520">
            <v>35874466.179738082</v>
          </cell>
          <cell r="AH520">
            <v>37494852.547360405</v>
          </cell>
          <cell r="AI520">
            <v>39195005.611795031</v>
          </cell>
          <cell r="AJ520">
            <v>40979005.206583664</v>
          </cell>
          <cell r="AK520">
            <v>42851143.122170769</v>
          </cell>
        </row>
        <row r="521">
          <cell r="H521">
            <v>973059</v>
          </cell>
          <cell r="I521">
            <v>864000</v>
          </cell>
          <cell r="J521">
            <v>933120.00000000012</v>
          </cell>
          <cell r="K521">
            <v>1007769.6</v>
          </cell>
          <cell r="L521">
            <v>1088391.1680000001</v>
          </cell>
          <cell r="M521">
            <v>1115600.9471999998</v>
          </cell>
          <cell r="N521">
            <v>1143490.9708799997</v>
          </cell>
          <cell r="O521">
            <v>1172078.2451519996</v>
          </cell>
          <cell r="P521">
            <v>1201380.2012807995</v>
          </cell>
          <cell r="Q521">
            <v>1231414.7063128194</v>
          </cell>
          <cell r="R521">
            <v>1256043.0004390758</v>
          </cell>
          <cell r="S521">
            <v>1281163.8604478575</v>
          </cell>
          <cell r="T521">
            <v>1306787.1376568147</v>
          </cell>
          <cell r="U521">
            <v>1332922.8804099509</v>
          </cell>
          <cell r="V521">
            <v>1359581.3380181498</v>
          </cell>
          <cell r="W521">
            <v>1386772.9647785129</v>
          </cell>
          <cell r="X521">
            <v>1414508.4240740831</v>
          </cell>
          <cell r="Y521">
            <v>1442798.5925555648</v>
          </cell>
          <cell r="Z521">
            <v>1471654.564406676</v>
          </cell>
          <cell r="AA521">
            <v>1501087.6556948095</v>
          </cell>
          <cell r="AB521">
            <v>1531109.4088087056</v>
          </cell>
          <cell r="AC521">
            <v>1561731.5969848798</v>
          </cell>
          <cell r="AD521">
            <v>1592966.2289245774</v>
          </cell>
          <cell r="AE521">
            <v>1624825.5535030689</v>
          </cell>
          <cell r="AF521">
            <v>1657322.0645731303</v>
          </cell>
          <cell r="AG521">
            <v>1690468.5058645927</v>
          </cell>
          <cell r="AH521">
            <v>1724277.8759818848</v>
          </cell>
          <cell r="AI521">
            <v>1758763.4335015225</v>
          </cell>
          <cell r="AJ521">
            <v>1793938.7021715529</v>
          </cell>
          <cell r="AK521">
            <v>1829817.4762149842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</row>
        <row r="528">
          <cell r="H528">
            <v>16266375.964199796</v>
          </cell>
          <cell r="I528">
            <v>18291871.535657872</v>
          </cell>
          <cell r="J528">
            <v>18917323.209448889</v>
          </cell>
          <cell r="K528">
            <v>19662735.446431749</v>
          </cell>
          <cell r="L528">
            <v>20448248.614743315</v>
          </cell>
          <cell r="M528">
            <v>21187139.848085031</v>
          </cell>
          <cell r="N528">
            <v>21812582.04244614</v>
          </cell>
          <cell r="O528">
            <v>22458579.896060418</v>
          </cell>
          <cell r="P528">
            <v>23074930.986745931</v>
          </cell>
          <cell r="Q528">
            <v>23709805.834723916</v>
          </cell>
          <cell r="R528">
            <v>24393183.035861265</v>
          </cell>
          <cell r="S528">
            <v>25039219.803077176</v>
          </cell>
          <cell r="T528">
            <v>25702365.94760995</v>
          </cell>
          <cell r="U528">
            <v>26383443.66770383</v>
          </cell>
          <cell r="V528">
            <v>27044884.348339804</v>
          </cell>
          <cell r="W528">
            <v>26872948.576415576</v>
          </cell>
          <cell r="X528">
            <v>27586039.617272247</v>
          </cell>
          <cell r="Y528">
            <v>28317500.342070054</v>
          </cell>
          <cell r="Z528">
            <v>29068182.696967274</v>
          </cell>
          <cell r="AA528">
            <v>29838969.555472832</v>
          </cell>
          <cell r="AB528">
            <v>30474816.675695214</v>
          </cell>
          <cell r="AC528">
            <v>31132785.22834833</v>
          </cell>
          <cell r="AD528">
            <v>31813334.903386798</v>
          </cell>
          <cell r="AE528">
            <v>32519010.94823679</v>
          </cell>
          <cell r="AF528">
            <v>33250988.391857035</v>
          </cell>
          <cell r="AG528">
            <v>34011298.694545075</v>
          </cell>
          <cell r="AH528">
            <v>34801035.615146741</v>
          </cell>
          <cell r="AI528">
            <v>35621337.418446429</v>
          </cell>
          <cell r="AJ528">
            <v>36473388.766819306</v>
          </cell>
          <cell r="AK528">
            <v>37358422.695918903</v>
          </cell>
        </row>
        <row r="529">
          <cell r="H529">
            <v>16983146.696195342</v>
          </cell>
          <cell r="I529">
            <v>19827148.093312405</v>
          </cell>
          <cell r="J529">
            <v>21340977.058196619</v>
          </cell>
          <cell r="K529">
            <v>22863551.707401618</v>
          </cell>
          <cell r="L529">
            <v>24477688.978901479</v>
          </cell>
          <cell r="M529">
            <v>25953060.912177175</v>
          </cell>
          <cell r="N529">
            <v>27362034.992013551</v>
          </cell>
          <cell r="O529">
            <v>28849773.384295788</v>
          </cell>
          <cell r="P529">
            <v>30353120.76692377</v>
          </cell>
          <cell r="Q529">
            <v>31936360.110754374</v>
          </cell>
          <cell r="R529">
            <v>33485725.240985431</v>
          </cell>
          <cell r="S529">
            <v>35028789.37520963</v>
          </cell>
          <cell r="T529">
            <v>36642116.29249534</v>
          </cell>
          <cell r="U529">
            <v>38329388.120695278</v>
          </cell>
          <cell r="V529">
            <v>40036720.250379145</v>
          </cell>
          <cell r="W529">
            <v>40515314.262104765</v>
          </cell>
          <cell r="X529">
            <v>42377838.73918055</v>
          </cell>
          <cell r="Y529">
            <v>44323911.377441712</v>
          </cell>
          <cell r="Z529">
            <v>46357788.941690512</v>
          </cell>
          <cell r="AA529">
            <v>48483960.115043744</v>
          </cell>
          <cell r="AB529">
            <v>50443057.229251668</v>
          </cell>
          <cell r="AC529">
            <v>52493874.394327678</v>
          </cell>
          <cell r="AD529">
            <v>54640453.013905086</v>
          </cell>
          <cell r="AE529">
            <v>56890723.809717752</v>
          </cell>
          <cell r="AF529">
            <v>59250550.238373667</v>
          </cell>
          <cell r="AG529">
            <v>61727658.33722911</v>
          </cell>
          <cell r="AH529">
            <v>64328383.782170869</v>
          </cell>
          <cell r="AI529">
            <v>67059418.579894543</v>
          </cell>
          <cell r="AJ529">
            <v>69927831.631581068</v>
          </cell>
          <cell r="AK529">
            <v>72941090.510218784</v>
          </cell>
        </row>
        <row r="531">
          <cell r="H531">
            <v>4087507.3838339252</v>
          </cell>
          <cell r="I531">
            <v>4210288.8408662444</v>
          </cell>
          <cell r="J531">
            <v>4321834.4743826026</v>
          </cell>
          <cell r="K531">
            <v>4454959.7038182206</v>
          </cell>
          <cell r="L531">
            <v>4726060.251387856</v>
          </cell>
          <cell r="M531">
            <v>5096272.6915792441</v>
          </cell>
          <cell r="N531">
            <v>5096272.6915792441</v>
          </cell>
          <cell r="O531">
            <v>5159497.8628891185</v>
          </cell>
          <cell r="P531">
            <v>5224619.7893382888</v>
          </cell>
          <cell r="Q531">
            <v>5224619.7893382888</v>
          </cell>
          <cell r="R531">
            <v>5291695.3735809345</v>
          </cell>
          <cell r="S531">
            <v>5360783.2253508596</v>
          </cell>
          <cell r="T531">
            <v>5431943.712673882</v>
          </cell>
          <cell r="U531">
            <v>5505239.0146165956</v>
          </cell>
          <cell r="V531">
            <v>5580733.1756175896</v>
          </cell>
          <cell r="W531">
            <v>5580733.1756175896</v>
          </cell>
          <cell r="X531">
            <v>5580733.1756175896</v>
          </cell>
          <cell r="Y531">
            <v>5658492.1614486147</v>
          </cell>
          <cell r="Z531">
            <v>5658492.1614486147</v>
          </cell>
          <cell r="AA531">
            <v>5738583.9168545697</v>
          </cell>
          <cell r="AB531">
            <v>5821078.4249227047</v>
          </cell>
          <cell r="AC531">
            <v>5906047.768232882</v>
          </cell>
          <cell r="AD531">
            <v>5993566.191842366</v>
          </cell>
          <cell r="AE531">
            <v>6083710.1681601331</v>
          </cell>
          <cell r="AF531">
            <v>6176558.4637674335</v>
          </cell>
          <cell r="AG531">
            <v>6272192.2082429547</v>
          </cell>
          <cell r="AH531">
            <v>6370694.9650527388</v>
          </cell>
          <cell r="AI531">
            <v>6472152.8045668192</v>
          </cell>
          <cell r="AJ531">
            <v>6576654.3792663198</v>
          </cell>
          <cell r="AK531">
            <v>6684291.0012068069</v>
          </cell>
        </row>
        <row r="532">
          <cell r="H532">
            <v>4271445.216106452</v>
          </cell>
          <cell r="I532">
            <v>4571342.1604147274</v>
          </cell>
          <cell r="J532">
            <v>4889536.4321020804</v>
          </cell>
          <cell r="K532">
            <v>5201433.3074125759</v>
          </cell>
          <cell r="L532">
            <v>5689016.2409375226</v>
          </cell>
          <cell r="M532">
            <v>6288027.6557371095</v>
          </cell>
          <cell r="N532">
            <v>6445228.347130537</v>
          </cell>
          <cell r="O532">
            <v>6688318.5992469303</v>
          </cell>
          <cell r="P532">
            <v>6942055.3522129096</v>
          </cell>
          <cell r="Q532">
            <v>7115606.7360182321</v>
          </cell>
          <cell r="R532">
            <v>7351098.6940118559</v>
          </cell>
          <cell r="S532">
            <v>7596015.3902229797</v>
          </cell>
          <cell r="T532">
            <v>7850783.893308267</v>
          </cell>
          <cell r="U532">
            <v>8115851.8851364721</v>
          </cell>
          <cell r="V532">
            <v>8391688.6838877182</v>
          </cell>
          <cell r="W532">
            <v>8559522.4575654734</v>
          </cell>
          <cell r="X532">
            <v>8730712.9067167826</v>
          </cell>
          <cell r="Y532">
            <v>9029409.2857913785</v>
          </cell>
          <cell r="Z532">
            <v>9209997.4715072047</v>
          </cell>
          <cell r="AA532">
            <v>9527165.3107223809</v>
          </cell>
          <cell r="AB532">
            <v>9857404.6819449831</v>
          </cell>
          <cell r="AC532">
            <v>10201317.461481452</v>
          </cell>
          <cell r="AD532">
            <v>10559534.789715065</v>
          </cell>
          <cell r="AE532">
            <v>10932718.528050954</v>
          </cell>
          <cell r="AF532">
            <v>11321562.789106162</v>
          </cell>
          <cell r="AG532">
            <v>11726795.543841483</v>
          </cell>
          <cell r="AH532">
            <v>12149180.30951854</v>
          </cell>
          <cell r="AI532">
            <v>12589517.922562033</v>
          </cell>
          <cell r="AJ532">
            <v>13048648.400613161</v>
          </cell>
          <cell r="AK532">
            <v>13527452.89827707</v>
          </cell>
        </row>
        <row r="534">
          <cell r="H534">
            <v>15124402.20746439</v>
          </cell>
          <cell r="I534">
            <v>17216244.913199183</v>
          </cell>
          <cell r="J534">
            <v>17913573.542775542</v>
          </cell>
          <cell r="K534">
            <v>18704516.791130804</v>
          </cell>
          <cell r="L534">
            <v>19671164.776835173</v>
          </cell>
          <cell r="M534">
            <v>20661762.86690253</v>
          </cell>
          <cell r="N534">
            <v>21171589.857882418</v>
          </cell>
          <cell r="O534">
            <v>21768017.562434644</v>
          </cell>
          <cell r="P534">
            <v>22339446.364572331</v>
          </cell>
          <cell r="Q534">
            <v>22866961.002797145</v>
          </cell>
          <cell r="R534">
            <v>23483655.072677806</v>
          </cell>
          <cell r="S534">
            <v>24067643.696076058</v>
          </cell>
          <cell r="T534">
            <v>24673385.626375392</v>
          </cell>
          <cell r="U534">
            <v>25301714.823356636</v>
          </cell>
          <cell r="V534">
            <v>25915077.287488364</v>
          </cell>
          <cell r="W534">
            <v>26472462.176680572</v>
          </cell>
          <cell r="X534">
            <v>27050103.422706291</v>
          </cell>
          <cell r="Y534">
            <v>27726529.216834188</v>
          </cell>
          <cell r="Z534">
            <v>28347021.4575148</v>
          </cell>
          <cell r="AA534">
            <v>29070262.704547301</v>
          </cell>
          <cell r="AB534">
            <v>29819429.062180392</v>
          </cell>
          <cell r="AC534">
            <v>30595492.407158293</v>
          </cell>
          <cell r="AD534">
            <v>31399462.926051378</v>
          </cell>
          <cell r="AE534">
            <v>32232390.704542466</v>
          </cell>
          <cell r="AF534">
            <v>33095367.385825306</v>
          </cell>
          <cell r="AG534">
            <v>33989527.901242286</v>
          </cell>
          <cell r="AH534">
            <v>34916052.276434183</v>
          </cell>
          <cell r="AI534">
            <v>35876167.516427651</v>
          </cell>
          <cell r="AJ534">
            <v>36871149.573246382</v>
          </cell>
          <cell r="AK534">
            <v>37902325.399799645</v>
          </cell>
        </row>
        <row r="535">
          <cell r="H535">
            <v>15789784.12040684</v>
          </cell>
          <cell r="I535">
            <v>18659281.10984477</v>
          </cell>
          <cell r="J535">
            <v>20205378.137645461</v>
          </cell>
          <cell r="K535">
            <v>21744773.814709406</v>
          </cell>
          <cell r="L535">
            <v>23542270.82101167</v>
          </cell>
          <cell r="M535">
            <v>25304825.390396349</v>
          </cell>
          <cell r="N535">
            <v>26551375.663468275</v>
          </cell>
          <cell r="O535">
            <v>27954589.197255082</v>
          </cell>
          <cell r="P535">
            <v>29375867.844471935</v>
          </cell>
          <cell r="Q535">
            <v>30788457.946521312</v>
          </cell>
          <cell r="R535">
            <v>32222230.396647718</v>
          </cell>
          <cell r="S535">
            <v>33652104.896222815</v>
          </cell>
          <cell r="T535">
            <v>35154931.859116361</v>
          </cell>
          <cell r="U535">
            <v>36734697.852517501</v>
          </cell>
          <cell r="V535">
            <v>38337841.477793097</v>
          </cell>
          <cell r="W535">
            <v>39901063.011488043</v>
          </cell>
          <cell r="X535">
            <v>41539399.612307966</v>
          </cell>
          <cell r="Y535">
            <v>43380882.737728387</v>
          </cell>
          <cell r="Z535">
            <v>45183996.877939403</v>
          </cell>
          <cell r="AA535">
            <v>47207757.248559102</v>
          </cell>
          <cell r="AB535">
            <v>49333224.916687429</v>
          </cell>
          <cell r="AC535">
            <v>51565826.594203897</v>
          </cell>
          <cell r="AD535">
            <v>53911288.539320678</v>
          </cell>
          <cell r="AE535">
            <v>56375653.505226403</v>
          </cell>
          <cell r="AF535">
            <v>58965298.669651777</v>
          </cell>
          <cell r="AG535">
            <v>61686954.603444695</v>
          </cell>
          <cell r="AH535">
            <v>64547725.339763165</v>
          </cell>
          <cell r="AI535">
            <v>67555109.60923478</v>
          </cell>
          <cell r="AJ535">
            <v>70717023.310404018</v>
          </cell>
          <cell r="AK535">
            <v>74041823.289007723</v>
          </cell>
        </row>
        <row r="537">
          <cell r="H537">
            <v>19.178265642429945</v>
          </cell>
          <cell r="I537">
            <v>21.69656469375813</v>
          </cell>
          <cell r="J537">
            <v>22.538042744912026</v>
          </cell>
          <cell r="K537">
            <v>23.494330354633504</v>
          </cell>
          <cell r="L537">
            <v>24.839433088392351</v>
          </cell>
          <cell r="M537">
            <v>26.090294196764201</v>
          </cell>
          <cell r="N537">
            <v>26.734069670802945</v>
          </cell>
          <cell r="O537">
            <v>27.487198742078611</v>
          </cell>
          <cell r="P537">
            <v>28.208760869004323</v>
          </cell>
          <cell r="Q537">
            <v>28.874871122666733</v>
          </cell>
          <cell r="R537">
            <v>29.653591206535278</v>
          </cell>
          <cell r="S537">
            <v>30.391013036907289</v>
          </cell>
          <cell r="T537">
            <v>31.155903490380712</v>
          </cell>
          <cell r="U537">
            <v>31.94931563566853</v>
          </cell>
          <cell r="V537">
            <v>32.723828790307593</v>
          </cell>
          <cell r="W537">
            <v>33.427657201926358</v>
          </cell>
          <cell r="X537">
            <v>34.157063988079052</v>
          </cell>
          <cell r="Y537">
            <v>35.011209303982696</v>
          </cell>
          <cell r="Z537">
            <v>35.794725464266342</v>
          </cell>
          <cell r="AA537">
            <v>36.707986207401632</v>
          </cell>
          <cell r="AB537">
            <v>37.653983448724915</v>
          </cell>
          <cell r="AC537">
            <v>38.633944409279373</v>
          </cell>
          <cell r="AD537">
            <v>39.649144685198053</v>
          </cell>
          <cell r="AE537">
            <v>40.700910254548411</v>
          </cell>
          <cell r="AF537">
            <v>41.790619571447166</v>
          </cell>
          <cell r="AG537">
            <v>42.919705751394048</v>
          </cell>
          <cell r="AH537">
            <v>44.089658851957033</v>
          </cell>
          <cell r="AI537">
            <v>45.302028253134935</v>
          </cell>
          <cell r="AJ537">
            <v>46.558425141925376</v>
          </cell>
          <cell r="AK537">
            <v>47.860525105838057</v>
          </cell>
        </row>
        <row r="538">
          <cell r="H538">
            <v>20.021992945171249</v>
          </cell>
          <cell r="I538">
            <v>23.515133629888453</v>
          </cell>
          <cell r="J538">
            <v>25.421486955461258</v>
          </cell>
          <cell r="K538">
            <v>27.313130042034153</v>
          </cell>
          <cell r="L538">
            <v>29.727607258720433</v>
          </cell>
          <cell r="M538">
            <v>31.953243451978668</v>
          </cell>
          <cell r="N538">
            <v>33.527303882591816</v>
          </cell>
          <cell r="O538">
            <v>35.29918821565731</v>
          </cell>
          <cell r="P538">
            <v>37.093883967434934</v>
          </cell>
          <cell r="Q538">
            <v>38.877608404663</v>
          </cell>
          <cell r="R538">
            <v>40.688080496322485</v>
          </cell>
          <cell r="S538">
            <v>42.493630516360923</v>
          </cell>
          <cell r="T538">
            <v>44.39130003475087</v>
          </cell>
          <cell r="U538">
            <v>46.38612302228514</v>
          </cell>
          <cell r="V538">
            <v>48.410465722012283</v>
          </cell>
          <cell r="W538">
            <v>50.384397470795939</v>
          </cell>
          <cell r="X538">
            <v>52.453179509582661</v>
          </cell>
          <cell r="Y538">
            <v>54.778481411946338</v>
          </cell>
          <cell r="Z538">
            <v>57.055333522363739</v>
          </cell>
          <cell r="AA538">
            <v>59.610802956087618</v>
          </cell>
          <cell r="AB538">
            <v>62.294701572309215</v>
          </cell>
          <cell r="AC538">
            <v>65.113881860352379</v>
          </cell>
          <cell r="AD538">
            <v>68.075574556643858</v>
          </cell>
          <cell r="AE538">
            <v>71.187410046328665</v>
          </cell>
          <cell r="AF538">
            <v>74.457441003528146</v>
          </cell>
          <cell r="AG538">
            <v>77.894166343589674</v>
          </cell>
          <cell r="AH538">
            <v>81.506556565123162</v>
          </cell>
          <cell r="AI538">
            <v>85.304080564342215</v>
          </cell>
          <cell r="AJ538">
            <v>89.296734009244133</v>
          </cell>
          <cell r="AK538">
            <v>93.495069366490938</v>
          </cell>
        </row>
        <row r="539">
          <cell r="H539">
            <v>17.244555658606316</v>
          </cell>
          <cell r="I539">
            <v>19.493239497636363</v>
          </cell>
          <cell r="J539">
            <v>20.245145163571301</v>
          </cell>
          <cell r="K539">
            <v>21.099867662600289</v>
          </cell>
          <cell r="L539">
            <v>22.190307196667945</v>
          </cell>
          <cell r="M539">
            <v>23.307763950063293</v>
          </cell>
          <cell r="N539">
            <v>23.882880760650895</v>
          </cell>
          <cell r="O539">
            <v>24.555688605776712</v>
          </cell>
          <cell r="P539">
            <v>25.200296121615914</v>
          </cell>
          <cell r="Q539">
            <v>25.795365707263045</v>
          </cell>
          <cell r="R539">
            <v>26.491035283125189</v>
          </cell>
          <cell r="S539">
            <v>27.149811064812852</v>
          </cell>
          <cell r="T539">
            <v>27.83312594055797</v>
          </cell>
          <cell r="U539">
            <v>28.541920669280319</v>
          </cell>
          <cell r="V539">
            <v>29.233831984975069</v>
          </cell>
          <cell r="W539">
            <v>29.862597086496717</v>
          </cell>
          <cell r="X539">
            <v>30.514212628544907</v>
          </cell>
          <cell r="Y539">
            <v>31.277263334374187</v>
          </cell>
          <cell r="Z539">
            <v>31.977217485033627</v>
          </cell>
          <cell r="AA539">
            <v>32.793078956940555</v>
          </cell>
          <cell r="AB539">
            <v>33.638185579038691</v>
          </cell>
          <cell r="AC539">
            <v>34.51363368922955</v>
          </cell>
          <cell r="AD539">
            <v>35.420562841300452</v>
          </cell>
          <cell r="AE539">
            <v>36.360157597739125</v>
          </cell>
          <cell r="AF539">
            <v>37.33364940051117</v>
          </cell>
          <cell r="AG539">
            <v>38.342318523327904</v>
          </cell>
          <cell r="AH539">
            <v>39.38749610909651</v>
          </cell>
          <cell r="AI539">
            <v>40.470566296416919</v>
          </cell>
          <cell r="AJ539">
            <v>41.592968439170583</v>
          </cell>
          <cell r="AK539">
            <v>42.756199423435476</v>
          </cell>
        </row>
        <row r="540">
          <cell r="H540">
            <v>18.003211457002312</v>
          </cell>
          <cell r="I540">
            <v>21.127129485075187</v>
          </cell>
          <cell r="J540">
            <v>22.835243481971499</v>
          </cell>
          <cell r="K540">
            <v>24.52946820102304</v>
          </cell>
          <cell r="L540">
            <v>26.557157522293391</v>
          </cell>
          <cell r="M540">
            <v>28.545429583925188</v>
          </cell>
          <cell r="N540">
            <v>29.951616447253709</v>
          </cell>
          <cell r="O540">
            <v>31.534529291027919</v>
          </cell>
          <cell r="P540">
            <v>33.137820715384578</v>
          </cell>
          <cell r="Q540">
            <v>34.731310916044229</v>
          </cell>
          <cell r="R540">
            <v>36.348696133410243</v>
          </cell>
          <cell r="S540">
            <v>37.961684218163512</v>
          </cell>
          <cell r="T540">
            <v>39.656967255460529</v>
          </cell>
          <cell r="U540">
            <v>41.439042343037556</v>
          </cell>
          <cell r="V540">
            <v>43.247488865082744</v>
          </cell>
          <cell r="W540">
            <v>45.010900764818665</v>
          </cell>
          <cell r="X540">
            <v>46.859047169781469</v>
          </cell>
          <cell r="Y540">
            <v>48.936355591226842</v>
          </cell>
          <cell r="Z540">
            <v>50.970381391725248</v>
          </cell>
          <cell r="AA540">
            <v>53.253309974041706</v>
          </cell>
          <cell r="AB540">
            <v>55.650970764718139</v>
          </cell>
          <cell r="AC540">
            <v>58.169485434994684</v>
          </cell>
          <cell r="AD540">
            <v>60.815313563155442</v>
          </cell>
          <cell r="AE540">
            <v>63.595271753661351</v>
          </cell>
          <cell r="AF540">
            <v>66.516553862824281</v>
          </cell>
          <cell r="AG540">
            <v>69.586752396549116</v>
          </cell>
          <cell r="AH540">
            <v>72.813881149641603</v>
          </cell>
          <cell r="AI540">
            <v>76.206399160399613</v>
          </cell>
          <cell r="AJ540">
            <v>79.773236058686592</v>
          </cell>
          <cell r="AK540">
            <v>83.523818890445128</v>
          </cell>
        </row>
        <row r="542">
          <cell r="H542">
            <v>25.809428785950331</v>
          </cell>
          <cell r="I542">
            <v>28.358075806895197</v>
          </cell>
          <cell r="J542">
            <v>29.238450272540788</v>
          </cell>
          <cell r="K542">
            <v>30.293704113275787</v>
          </cell>
          <cell r="L542">
            <v>31.788435902034692</v>
          </cell>
          <cell r="M542">
            <v>33.188937946492075</v>
          </cell>
          <cell r="N542">
            <v>33.978704577687445</v>
          </cell>
          <cell r="O542">
            <v>34.874264046189076</v>
          </cell>
          <cell r="P542">
            <v>35.734782658213298</v>
          </cell>
          <cell r="Q542">
            <v>36.536460214410845</v>
          </cell>
          <cell r="R542">
            <v>37.48408187077537</v>
          </cell>
          <cell r="S542">
            <v>38.387093478104227</v>
          </cell>
          <cell r="T542">
            <v>39.314326850162807</v>
          </cell>
          <cell r="U542">
            <v>40.266898719553701</v>
          </cell>
          <cell r="V542">
            <v>41.197450819391868</v>
          </cell>
          <cell r="W542">
            <v>40.980341809800208</v>
          </cell>
          <cell r="X542">
            <v>41.880785550485555</v>
          </cell>
          <cell r="Y542">
            <v>42.902614155146715</v>
          </cell>
          <cell r="Z542">
            <v>43.850525696565164</v>
          </cell>
          <cell r="AA542">
            <v>44.924958381989484</v>
          </cell>
          <cell r="AB542">
            <v>45.832032213811637</v>
          </cell>
          <cell r="AC542">
            <v>46.770164569722915</v>
          </cell>
          <cell r="AD542">
            <v>47.740029667196005</v>
          </cell>
          <cell r="AE542">
            <v>48.744938038940113</v>
          </cell>
          <cell r="AF542">
            <v>49.786472894225021</v>
          </cell>
          <cell r="AG542">
            <v>50.867301870451385</v>
          </cell>
          <cell r="AH542">
            <v>51.98891161160401</v>
          </cell>
          <cell r="AI542">
            <v>53.15284812634539</v>
          </cell>
          <cell r="AJ542">
            <v>54.360719271634288</v>
          </cell>
          <cell r="AK542">
            <v>55.614197345307616</v>
          </cell>
        </row>
        <row r="543">
          <cell r="H543">
            <v>26.951558430150051</v>
          </cell>
          <cell r="I543">
            <v>30.747902628532589</v>
          </cell>
          <cell r="J543">
            <v>33.002037971578567</v>
          </cell>
          <cell r="K543">
            <v>35.251807715692429</v>
          </cell>
          <cell r="L543">
            <v>38.092500586841368</v>
          </cell>
          <cell r="M543">
            <v>40.71189333550408</v>
          </cell>
          <cell r="N543">
            <v>42.689554235406817</v>
          </cell>
          <cell r="O543">
            <v>44.875129049494127</v>
          </cell>
          <cell r="P543">
            <v>47.093857544319135</v>
          </cell>
          <cell r="Q543">
            <v>49.312215543170751</v>
          </cell>
          <cell r="R543">
            <v>51.566013867686266</v>
          </cell>
          <cell r="S543">
            <v>53.82375664523785</v>
          </cell>
          <cell r="T543">
            <v>56.18266277629121</v>
          </cell>
          <cell r="U543">
            <v>58.647947108742173</v>
          </cell>
          <cell r="V543">
            <v>61.152160380284315</v>
          </cell>
          <cell r="W543">
            <v>61.968426214268533</v>
          </cell>
          <cell r="X543">
            <v>64.536465595971592</v>
          </cell>
          <cell r="Y543">
            <v>67.371009988109932</v>
          </cell>
          <cell r="Z543">
            <v>70.167289438097498</v>
          </cell>
          <cell r="AA543">
            <v>73.252574758182945</v>
          </cell>
          <cell r="AB543">
            <v>76.143395972472831</v>
          </cell>
          <cell r="AC543">
            <v>79.167301008031259</v>
          </cell>
          <cell r="AD543">
            <v>82.330190041373882</v>
          </cell>
          <cell r="AE543">
            <v>85.642913212609869</v>
          </cell>
          <cell r="AF543">
            <v>89.113750982191547</v>
          </cell>
          <cell r="AG543">
            <v>92.75337850719805</v>
          </cell>
          <cell r="AH543">
            <v>96.570760174598377</v>
          </cell>
          <cell r="AI543">
            <v>100.57535744625515</v>
          </cell>
          <cell r="AJ543">
            <v>104.77715717663847</v>
          </cell>
          <cell r="AK543">
            <v>109.18670158136102</v>
          </cell>
        </row>
        <row r="544">
          <cell r="H544">
            <v>23.207110565382933</v>
          </cell>
          <cell r="I544">
            <v>25.478262167234597</v>
          </cell>
          <cell r="J544">
            <v>26.263889762968841</v>
          </cell>
          <cell r="K544">
            <v>27.206272243210741</v>
          </cell>
          <cell r="L544">
            <v>28.398198761523844</v>
          </cell>
          <cell r="M544">
            <v>29.64933724304554</v>
          </cell>
          <cell r="N544">
            <v>30.354875251805186</v>
          </cell>
          <cell r="O544">
            <v>31.154923290269579</v>
          </cell>
          <cell r="P544">
            <v>31.923667580097639</v>
          </cell>
          <cell r="Q544">
            <v>32.639846213538782</v>
          </cell>
          <cell r="R544">
            <v>33.486404006790941</v>
          </cell>
          <cell r="S544">
            <v>34.293109413370786</v>
          </cell>
          <cell r="T544">
            <v>35.121453333127839</v>
          </cell>
          <cell r="U544">
            <v>35.972433399116788</v>
          </cell>
          <cell r="V544">
            <v>36.803742104288609</v>
          </cell>
          <cell r="W544">
            <v>36.609787773653956</v>
          </cell>
          <cell r="X544">
            <v>37.414199176604292</v>
          </cell>
          <cell r="Y544">
            <v>38.327049746063132</v>
          </cell>
          <cell r="Z544">
            <v>39.1738665081241</v>
          </cell>
          <cell r="AA544">
            <v>40.133710932385462</v>
          </cell>
          <cell r="AB544">
            <v>40.944045327158676</v>
          </cell>
          <cell r="AC544">
            <v>41.782125853985725</v>
          </cell>
          <cell r="AD544">
            <v>42.648554825036257</v>
          </cell>
          <cell r="AE544">
            <v>43.546289704658996</v>
          </cell>
          <cell r="AF544">
            <v>44.476744852832631</v>
          </cell>
          <cell r="AG544">
            <v>45.442303403391136</v>
          </cell>
          <cell r="AH544">
            <v>46.444293449717229</v>
          </cell>
          <cell r="AI544">
            <v>47.484096118627569</v>
          </cell>
          <cell r="AJ544">
            <v>48.563147789113444</v>
          </cell>
          <cell r="AK544">
            <v>49.682942408423692</v>
          </cell>
        </row>
        <row r="545">
          <cell r="H545">
            <v>24.234081334583877</v>
          </cell>
          <cell r="I545">
            <v>27.625397773704815</v>
          </cell>
          <cell r="J545">
            <v>29.644590570276169</v>
          </cell>
          <cell r="K545">
            <v>31.659062694751359</v>
          </cell>
          <cell r="L545">
            <v>34.029934858145836</v>
          </cell>
          <cell r="M545">
            <v>36.369969332954852</v>
          </cell>
          <cell r="N545">
            <v>38.136712669790036</v>
          </cell>
          <cell r="O545">
            <v>40.089195898908564</v>
          </cell>
          <cell r="P545">
            <v>42.071296968243161</v>
          </cell>
          <cell r="Q545">
            <v>44.053067055005194</v>
          </cell>
          <cell r="R545">
            <v>46.066497756195631</v>
          </cell>
          <cell r="S545">
            <v>48.083452234449808</v>
          </cell>
          <cell r="T545">
            <v>50.190780993117755</v>
          </cell>
          <cell r="U545">
            <v>52.393142716493145</v>
          </cell>
          <cell r="V545">
            <v>54.630281607052645</v>
          </cell>
          <cell r="W545">
            <v>55.359492678247285</v>
          </cell>
          <cell r="X545">
            <v>57.653650623412382</v>
          </cell>
          <cell r="Y545">
            <v>60.185890815864099</v>
          </cell>
          <cell r="Z545">
            <v>62.683947022788978</v>
          </cell>
          <cell r="AA545">
            <v>65.440186619660437</v>
          </cell>
          <cell r="AB545">
            <v>68.02270171038181</v>
          </cell>
          <cell r="AC545">
            <v>70.724107230942963</v>
          </cell>
          <cell r="AD545">
            <v>73.549674103950352</v>
          </cell>
          <cell r="AE545">
            <v>76.509095301916361</v>
          </cell>
          <cell r="AF545">
            <v>79.609768174068464</v>
          </cell>
          <cell r="AG545">
            <v>82.861229371831641</v>
          </cell>
          <cell r="AH545">
            <v>86.271487230177314</v>
          </cell>
          <cell r="AI545">
            <v>89.848994145926071</v>
          </cell>
          <cell r="AJ545">
            <v>93.602671875376899</v>
          </cell>
          <cell r="AK545">
            <v>97.541938306697645</v>
          </cell>
        </row>
        <row r="547">
          <cell r="H547">
            <v>27.120548009667278</v>
          </cell>
          <cell r="I547">
            <v>29.522106983346887</v>
          </cell>
          <cell r="J547">
            <v>30.263377405630226</v>
          </cell>
          <cell r="K547">
            <v>31.271939336168565</v>
          </cell>
          <cell r="L547">
            <v>32.758588739931184</v>
          </cell>
          <cell r="M547">
            <v>34.188510432417246</v>
          </cell>
          <cell r="N547">
            <v>34.950631850037169</v>
          </cell>
          <cell r="O547">
            <v>35.903156562283584</v>
          </cell>
          <cell r="P547">
            <v>36.825780451759812</v>
          </cell>
          <cell r="Q547">
            <v>37.686029117780173</v>
          </cell>
          <cell r="R547">
            <v>38.70335541340134</v>
          </cell>
          <cell r="S547">
            <v>39.42277240706813</v>
          </cell>
          <cell r="T547">
            <v>40.469114604715259</v>
          </cell>
          <cell r="U547">
            <v>41.511381839523253</v>
          </cell>
          <cell r="V547">
            <v>42.528439179895187</v>
          </cell>
          <cell r="W547">
            <v>42.393921076747922</v>
          </cell>
          <cell r="X547">
            <v>43.381301942283606</v>
          </cell>
          <cell r="Y547">
            <v>44.502998015901142</v>
          </cell>
          <cell r="Z547">
            <v>45.555212002084225</v>
          </cell>
          <cell r="AA547">
            <v>46.73913134859081</v>
          </cell>
          <cell r="AB547">
            <v>47.760917537493725</v>
          </cell>
          <cell r="AC547">
            <v>48.81036725559904</v>
          </cell>
          <cell r="AD547">
            <v>49.888273178123562</v>
          </cell>
          <cell r="AE547">
            <v>50.997936402446364</v>
          </cell>
          <cell r="AF547">
            <v>52.140920650126553</v>
          </cell>
          <cell r="AG547">
            <v>53.319872621230331</v>
          </cell>
          <cell r="AH547">
            <v>54.536259510805102</v>
          </cell>
          <cell r="AI547">
            <v>55.791610394082831</v>
          </cell>
          <cell r="AJ547">
            <v>57.087519187651736</v>
          </cell>
          <cell r="AK547">
            <v>58.425647568508069</v>
          </cell>
        </row>
        <row r="548">
          <cell r="H548">
            <v>28.321678018934257</v>
          </cell>
          <cell r="I548">
            <v>32.011755298520889</v>
          </cell>
          <cell r="J548">
            <v>34.16159616086037</v>
          </cell>
          <cell r="K548">
            <v>36.393956154538621</v>
          </cell>
          <cell r="L548">
            <v>39.26032642007403</v>
          </cell>
          <cell r="M548">
            <v>41.94521419876888</v>
          </cell>
          <cell r="N548">
            <v>43.918745369046185</v>
          </cell>
          <cell r="O548">
            <v>46.208894686169366</v>
          </cell>
          <cell r="P548">
            <v>48.543487828880238</v>
          </cell>
          <cell r="Q548">
            <v>50.877856788304861</v>
          </cell>
          <cell r="R548">
            <v>53.259799982357428</v>
          </cell>
          <cell r="S548">
            <v>55.291272258728192</v>
          </cell>
          <cell r="T548">
            <v>57.85167659218866</v>
          </cell>
          <cell r="U548">
            <v>60.482570573483571</v>
          </cell>
          <cell r="V548">
            <v>63.153553317689173</v>
          </cell>
          <cell r="W548">
            <v>64.136521892781062</v>
          </cell>
          <cell r="X548">
            <v>66.883930958739384</v>
          </cell>
          <cell r="Y548">
            <v>69.924785884731008</v>
          </cell>
          <cell r="Z548">
            <v>72.941907855086555</v>
          </cell>
          <cell r="AA548">
            <v>76.26445469328165</v>
          </cell>
          <cell r="AB548">
            <v>79.409767224093827</v>
          </cell>
          <cell r="AC548">
            <v>82.691274416498416</v>
          </cell>
          <cell r="AD548">
            <v>86.114990503124702</v>
          </cell>
          <cell r="AE548">
            <v>89.691659170509837</v>
          </cell>
          <cell r="AF548">
            <v>93.429427464244995</v>
          </cell>
          <cell r="AG548">
            <v>97.33882404143931</v>
          </cell>
          <cell r="AH548">
            <v>101.42865858414986</v>
          </cell>
          <cell r="AI548">
            <v>105.70823144756427</v>
          </cell>
          <cell r="AJ548">
            <v>110.18736293035826</v>
          </cell>
          <cell r="AK548">
            <v>114.87642401614556</v>
          </cell>
        </row>
        <row r="549">
          <cell r="H549">
            <v>3.3597552147029339</v>
          </cell>
          <cell r="I549">
            <v>3.213783117761448</v>
          </cell>
          <cell r="J549">
            <v>3.0791411187843303</v>
          </cell>
          <cell r="K549">
            <v>2.9787347384611769</v>
          </cell>
          <cell r="L549">
            <v>2.9044741394542268</v>
          </cell>
          <cell r="M549">
            <v>2.8336288930303302</v>
          </cell>
          <cell r="N549">
            <v>2.7645116870985844</v>
          </cell>
          <cell r="O549">
            <v>2.6970803717042404</v>
          </cell>
          <cell r="P549">
            <v>2.6312938250042675</v>
          </cell>
          <cell r="Q549">
            <v>2.5671119281898944</v>
          </cell>
          <cell r="R549">
            <v>2.5167724799474089</v>
          </cell>
          <cell r="S549">
            <v>1.0256493493110248E-20</v>
          </cell>
          <cell r="T549">
            <v>1.0055385777559065E-20</v>
          </cell>
          <cell r="U549">
            <v>9.8582213505481034E-21</v>
          </cell>
          <cell r="V549">
            <v>9.6649228926942203E-21</v>
          </cell>
          <cell r="W549">
            <v>9.4754146006806084E-21</v>
          </cell>
          <cell r="X549">
            <v>9.2896221575300076E-21</v>
          </cell>
          <cell r="Y549">
            <v>9.107472703460792E-21</v>
          </cell>
          <cell r="Z549">
            <v>8.9288948073145019E-21</v>
          </cell>
          <cell r="AA549">
            <v>8.7538184385436292E-21</v>
          </cell>
          <cell r="AB549">
            <v>8.5821749397486566E-21</v>
          </cell>
          <cell r="AC549">
            <v>8.4138969997535846E-21</v>
          </cell>
          <cell r="AD549">
            <v>8.2489186272093982E-21</v>
          </cell>
          <cell r="AE549">
            <v>8.0871751247150959E-21</v>
          </cell>
          <cell r="AF549">
            <v>7.9286030634461725E-21</v>
          </cell>
          <cell r="AG549">
            <v>7.7731402582805599E-21</v>
          </cell>
          <cell r="AH549">
            <v>7.6207257434123146E-21</v>
          </cell>
          <cell r="AI549">
            <v>7.4712997484434461E-21</v>
          </cell>
          <cell r="AJ549">
            <v>7.3248036749445541E-21</v>
          </cell>
          <cell r="AK549">
            <v>7.1811800734750533E-21</v>
          </cell>
        </row>
        <row r="553">
          <cell r="G553">
            <v>0.1</v>
          </cell>
        </row>
        <row r="560">
          <cell r="H560">
            <v>22428113.316425271</v>
          </cell>
          <cell r="I560">
            <v>25570878.594854902</v>
          </cell>
          <cell r="J560">
            <v>27338260.405562468</v>
          </cell>
          <cell r="K560">
            <v>29123112.021010205</v>
          </cell>
          <cell r="L560">
            <v>31416473.100930929</v>
          </cell>
          <cell r="M560">
            <v>33625812.576943919</v>
          </cell>
          <cell r="N560">
            <v>35369194.390126497</v>
          </cell>
          <cell r="O560">
            <v>37211715.733031131</v>
          </cell>
          <cell r="P560">
            <v>39074269.411192685</v>
          </cell>
          <cell r="Q560">
            <v>41038082.7482761</v>
          </cell>
          <cell r="R560">
            <v>42637254.996615186</v>
          </cell>
          <cell r="S560">
            <v>44464028.960273184</v>
          </cell>
          <cell r="T560">
            <v>46472524.254642017</v>
          </cell>
          <cell r="U560">
            <v>48565160.679532714</v>
          </cell>
          <cell r="V560">
            <v>50681632.507545777</v>
          </cell>
          <cell r="W560">
            <v>51459390.659165904</v>
          </cell>
          <cell r="X560">
            <v>53784842.225032225</v>
          </cell>
          <cell r="Y560">
            <v>56216795.005112439</v>
          </cell>
          <cell r="Z560">
            <v>58761614.046482161</v>
          </cell>
          <cell r="AA560">
            <v>61424982.766754895</v>
          </cell>
          <cell r="AB560">
            <v>63909337.68397598</v>
          </cell>
          <cell r="AC560">
            <v>66499492.830979563</v>
          </cell>
          <cell r="AD560">
            <v>69199842.994905517</v>
          </cell>
          <cell r="AE560">
            <v>72019038.565671563</v>
          </cell>
          <cell r="AF560">
            <v>74963445.399119318</v>
          </cell>
          <cell r="AG560">
            <v>78041471.915844455</v>
          </cell>
          <cell r="AH560">
            <v>81259992.453022659</v>
          </cell>
          <cell r="AI560">
            <v>84626269.47360757</v>
          </cell>
          <cell r="AJ560">
            <v>88147976.877856404</v>
          </cell>
          <cell r="AK560">
            <v>91833224.675850466</v>
          </cell>
        </row>
        <row r="562">
          <cell r="H562">
            <v>1.0069934485576539</v>
          </cell>
          <cell r="I562">
            <v>0.967424528150165</v>
          </cell>
          <cell r="J562">
            <v>0.99156423291052875</v>
          </cell>
          <cell r="K562">
            <v>1.0186167080002793</v>
          </cell>
          <cell r="L562">
            <v>0.96857366882612927</v>
          </cell>
          <cell r="M562">
            <v>0.92392569163533422</v>
          </cell>
          <cell r="N562">
            <v>0.90051705581615937</v>
          </cell>
          <cell r="O562">
            <v>0.90251136846275581</v>
          </cell>
          <cell r="P562">
            <v>0.90617078976662979</v>
          </cell>
          <cell r="Q562">
            <v>0.88452901085109548</v>
          </cell>
          <cell r="R562">
            <v>0.88696016254676002</v>
          </cell>
          <cell r="S562">
            <v>0.89118299053434391</v>
          </cell>
          <cell r="T562">
            <v>0.89540407981158898</v>
          </cell>
          <cell r="U562">
            <v>0.89961211401135166</v>
          </cell>
          <cell r="V562">
            <v>0.90495674727493458</v>
          </cell>
          <cell r="W562">
            <v>0.91018747730422167</v>
          </cell>
          <cell r="X562">
            <v>0.88887883468175155</v>
          </cell>
          <cell r="Y562">
            <v>0.89296369381460905</v>
          </cell>
          <cell r="Z562">
            <v>0.87197741925937455</v>
          </cell>
          <cell r="AA562">
            <v>0.87591505304828299</v>
          </cell>
          <cell r="AB562">
            <v>0.88395140674114037</v>
          </cell>
          <cell r="AC562">
            <v>0.89183474417627351</v>
          </cell>
          <cell r="AD562">
            <v>0.89956817309679205</v>
          </cell>
          <cell r="AE562">
            <v>0.90710190780548128</v>
          </cell>
          <cell r="AF562">
            <v>0.91442399093962989</v>
          </cell>
          <cell r="AG562">
            <v>0.92150260064506662</v>
          </cell>
          <cell r="AH562">
            <v>0.92833173631648791</v>
          </cell>
          <cell r="AI562">
            <v>0.93490580518209976</v>
          </cell>
          <cell r="AJ562">
            <v>0.94121963220387983</v>
          </cell>
          <cell r="AK562">
            <v>0.94726846823385735</v>
          </cell>
        </row>
        <row r="563">
          <cell r="H563">
            <v>1.4040630479318572</v>
          </cell>
          <cell r="I563">
            <v>1.3031612125735856</v>
          </cell>
          <cell r="J563">
            <v>1.3254210347533799</v>
          </cell>
          <cell r="K563">
            <v>1.35330374861461</v>
          </cell>
          <cell r="L563">
            <v>1.2740614642456698</v>
          </cell>
          <cell r="M563">
            <v>1.2056141898351527</v>
          </cell>
          <cell r="N563">
            <v>1.173176168949734</v>
          </cell>
          <cell r="O563">
            <v>1.1735206551648865</v>
          </cell>
          <cell r="P563">
            <v>1.1763752385826751</v>
          </cell>
          <cell r="Q563">
            <v>1.1461272892175025</v>
          </cell>
          <cell r="R563">
            <v>1.1480652266932523</v>
          </cell>
          <cell r="S563">
            <v>1.1526870174826134</v>
          </cell>
          <cell r="T563">
            <v>1.1570008781394641</v>
          </cell>
          <cell r="U563">
            <v>1.1610052599117049</v>
          </cell>
          <cell r="V563">
            <v>1.166627280439561</v>
          </cell>
          <cell r="W563">
            <v>1.1392651742109308</v>
          </cell>
          <cell r="X563">
            <v>1.1122308608520612</v>
          </cell>
          <cell r="Y563">
            <v>1.1167107447692723</v>
          </cell>
          <cell r="Z563">
            <v>1.0896034838972353</v>
          </cell>
          <cell r="AA563">
            <v>1.09342488532374</v>
          </cell>
          <cell r="AB563">
            <v>1.0969970365010502</v>
          </cell>
          <cell r="AC563">
            <v>1.1003191099510854</v>
          </cell>
          <cell r="AD563">
            <v>1.1033905690998314</v>
          </cell>
          <cell r="AE563">
            <v>1.1062111624945581</v>
          </cell>
          <cell r="AF563">
            <v>1.1087809173747447</v>
          </cell>
          <cell r="AG563">
            <v>1.1111001326482566</v>
          </cell>
          <cell r="AH563">
            <v>1.1131693713254012</v>
          </cell>
          <cell r="AI563">
            <v>1.1149894524641495</v>
          </cell>
          <cell r="AJ563">
            <v>1.1165614426800208</v>
          </cell>
          <cell r="AK563">
            <v>1.1178866472739859</v>
          </cell>
        </row>
        <row r="567">
          <cell r="G567">
            <v>0</v>
          </cell>
        </row>
        <row r="568">
          <cell r="H568">
            <v>0.9</v>
          </cell>
          <cell r="I568">
            <v>0.9</v>
          </cell>
          <cell r="J568">
            <v>0.9</v>
          </cell>
          <cell r="K568">
            <v>0.9</v>
          </cell>
          <cell r="L568">
            <v>0.9</v>
          </cell>
          <cell r="M568">
            <v>0.9</v>
          </cell>
          <cell r="N568">
            <v>0.9</v>
          </cell>
          <cell r="O568">
            <v>0.9</v>
          </cell>
          <cell r="P568">
            <v>0.9</v>
          </cell>
          <cell r="Q568">
            <v>0.9</v>
          </cell>
          <cell r="R568">
            <v>0.9</v>
          </cell>
          <cell r="S568">
            <v>0.9</v>
          </cell>
          <cell r="T568">
            <v>0.9</v>
          </cell>
          <cell r="U568">
            <v>0.9</v>
          </cell>
          <cell r="V568">
            <v>0.9</v>
          </cell>
          <cell r="W568">
            <v>0.9</v>
          </cell>
          <cell r="X568">
            <v>0.9</v>
          </cell>
          <cell r="Y568">
            <v>0.9</v>
          </cell>
          <cell r="Z568">
            <v>0.9</v>
          </cell>
          <cell r="AA568">
            <v>0.9</v>
          </cell>
          <cell r="AB568">
            <v>0.9</v>
          </cell>
          <cell r="AC568">
            <v>0.9</v>
          </cell>
          <cell r="AD568">
            <v>0.9</v>
          </cell>
          <cell r="AE568">
            <v>0.9</v>
          </cell>
          <cell r="AF568">
            <v>0.9</v>
          </cell>
          <cell r="AG568">
            <v>0.9</v>
          </cell>
          <cell r="AH568">
            <v>0.9</v>
          </cell>
          <cell r="AI568">
            <v>0.9</v>
          </cell>
          <cell r="AJ568">
            <v>0.9</v>
          </cell>
          <cell r="AK568">
            <v>0.9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</row>
        <row r="571">
          <cell r="H571">
            <v>17513139.947625004</v>
          </cell>
          <cell r="I571">
            <v>19395947.633503504</v>
          </cell>
          <cell r="J571">
            <v>21346358.542660054</v>
          </cell>
          <cell r="K571">
            <v>23428327.401374239</v>
          </cell>
          <cell r="L571">
            <v>24083549.07514983</v>
          </cell>
          <cell r="M571">
            <v>24685637.80202857</v>
          </cell>
          <cell r="N571">
            <v>25302778.747079287</v>
          </cell>
          <cell r="O571">
            <v>26672984.106699452</v>
          </cell>
          <cell r="P571">
            <v>28118567.801230192</v>
          </cell>
          <cell r="Q571">
            <v>28821531.996260948</v>
          </cell>
          <cell r="R571">
            <v>30236581.045645494</v>
          </cell>
          <cell r="S571">
            <v>31722365.167536389</v>
          </cell>
          <cell r="T571">
            <v>33282446.228414565</v>
          </cell>
          <cell r="U571">
            <v>34920565.978641212</v>
          </cell>
          <cell r="V571">
            <v>36640655.147650689</v>
          </cell>
          <cell r="W571">
            <v>37373468.250603706</v>
          </cell>
          <cell r="X571">
            <v>38120937.615615778</v>
          </cell>
          <cell r="Y571">
            <v>40000095.456390433</v>
          </cell>
          <cell r="Z571">
            <v>40800097.365518227</v>
          </cell>
          <cell r="AA571">
            <v>42812810.320893891</v>
          </cell>
          <cell r="AB571">
            <v>44926331.112385161</v>
          </cell>
          <cell r="AC571">
            <v>47145739.907710977</v>
          </cell>
          <cell r="AD571">
            <v>49476373.516901061</v>
          </cell>
          <cell r="AE571">
            <v>51923838.370113365</v>
          </cell>
          <cell r="AF571">
            <v>54494024.151963346</v>
          </cell>
          <cell r="AG571">
            <v>57193118.125581384</v>
          </cell>
          <cell r="AH571">
            <v>60027620.181295067</v>
          </cell>
          <cell r="AI571">
            <v>63004358.646599054</v>
          </cell>
          <cell r="AJ571">
            <v>66130506.895930029</v>
          </cell>
          <cell r="AK571">
            <v>69413600.80071342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</row>
        <row r="574"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</row>
        <row r="578">
          <cell r="G578">
            <v>0</v>
          </cell>
        </row>
        <row r="579">
          <cell r="H579">
            <v>0.9</v>
          </cell>
          <cell r="I579">
            <v>0.9</v>
          </cell>
          <cell r="J579">
            <v>0.9</v>
          </cell>
          <cell r="K579">
            <v>0.9</v>
          </cell>
          <cell r="L579">
            <v>0.9</v>
          </cell>
          <cell r="M579">
            <v>0.9</v>
          </cell>
          <cell r="N579">
            <v>0.9</v>
          </cell>
          <cell r="O579">
            <v>0.9</v>
          </cell>
          <cell r="P579">
            <v>0.9</v>
          </cell>
          <cell r="Q579">
            <v>0.9</v>
          </cell>
          <cell r="R579">
            <v>0.9</v>
          </cell>
          <cell r="S579">
            <v>0.9</v>
          </cell>
          <cell r="T579">
            <v>0.9</v>
          </cell>
          <cell r="U579">
            <v>0.9</v>
          </cell>
          <cell r="V579">
            <v>0.9</v>
          </cell>
          <cell r="W579">
            <v>0.9</v>
          </cell>
          <cell r="X579">
            <v>0.9</v>
          </cell>
          <cell r="Y579">
            <v>0.9</v>
          </cell>
          <cell r="Z579">
            <v>0.9</v>
          </cell>
          <cell r="AA579">
            <v>0.9</v>
          </cell>
          <cell r="AB579">
            <v>0.9</v>
          </cell>
          <cell r="AC579">
            <v>0.9</v>
          </cell>
          <cell r="AD579">
            <v>0.9</v>
          </cell>
          <cell r="AE579">
            <v>0.9</v>
          </cell>
          <cell r="AF579">
            <v>0.9</v>
          </cell>
          <cell r="AG579">
            <v>0.9</v>
          </cell>
          <cell r="AH579">
            <v>0.9</v>
          </cell>
          <cell r="AI579">
            <v>0.9</v>
          </cell>
          <cell r="AJ579">
            <v>0.9</v>
          </cell>
          <cell r="AK579">
            <v>0.9</v>
          </cell>
        </row>
        <row r="580">
          <cell r="H580">
            <v>0.7</v>
          </cell>
          <cell r="I580">
            <v>0.7</v>
          </cell>
          <cell r="J580">
            <v>0.7</v>
          </cell>
          <cell r="K580">
            <v>0.7</v>
          </cell>
          <cell r="L580">
            <v>0.7</v>
          </cell>
          <cell r="M580">
            <v>0.7</v>
          </cell>
          <cell r="N580">
            <v>0.7</v>
          </cell>
          <cell r="O580">
            <v>0.7</v>
          </cell>
          <cell r="P580">
            <v>0.7</v>
          </cell>
          <cell r="Q580">
            <v>0.7</v>
          </cell>
          <cell r="R580">
            <v>0.7</v>
          </cell>
          <cell r="S580">
            <v>0.7</v>
          </cell>
          <cell r="T580">
            <v>0.7</v>
          </cell>
          <cell r="U580">
            <v>0.7</v>
          </cell>
          <cell r="V580">
            <v>0.7</v>
          </cell>
          <cell r="W580">
            <v>0.7</v>
          </cell>
          <cell r="X580">
            <v>0.7</v>
          </cell>
          <cell r="Y580">
            <v>0.7</v>
          </cell>
          <cell r="Z580">
            <v>0.7</v>
          </cell>
          <cell r="AA580">
            <v>0.7</v>
          </cell>
          <cell r="AB580">
            <v>0.7</v>
          </cell>
          <cell r="AC580">
            <v>0.7</v>
          </cell>
          <cell r="AD580">
            <v>0.7</v>
          </cell>
          <cell r="AE580">
            <v>0.7</v>
          </cell>
          <cell r="AF580">
            <v>0.7</v>
          </cell>
          <cell r="AG580">
            <v>0.7</v>
          </cell>
          <cell r="AH580">
            <v>0.7</v>
          </cell>
          <cell r="AI580">
            <v>0.7</v>
          </cell>
          <cell r="AJ580">
            <v>0.7</v>
          </cell>
          <cell r="AK580">
            <v>0.7</v>
          </cell>
        </row>
        <row r="581">
          <cell r="H581">
            <v>0</v>
          </cell>
          <cell r="I581">
            <v>1578978.4120406844</v>
          </cell>
          <cell r="J581">
            <v>2339621.6345966836</v>
          </cell>
          <cell r="K581">
            <v>2722424.3041435508</v>
          </cell>
          <cell r="L581">
            <v>2991204.6727140071</v>
          </cell>
          <cell r="M581">
            <v>3251588.4839153676</v>
          </cell>
          <cell r="N581">
            <v>3505959.0842142431</v>
          </cell>
          <cell r="O581">
            <v>3706925.2916111019</v>
          </cell>
          <cell r="P581">
            <v>3907536.5072088377</v>
          </cell>
          <cell r="Q581">
            <v>4109847.7366098459</v>
          </cell>
          <cell r="R581">
            <v>4311800.1156350849</v>
          </cell>
          <cell r="S581">
            <v>4515763.0743552987</v>
          </cell>
          <cell r="T581">
            <v>4719939.4119288679</v>
          </cell>
          <cell r="U581">
            <v>4931475.009490299</v>
          </cell>
          <cell r="V581">
            <v>5152912.2880988345</v>
          </cell>
          <cell r="W581">
            <v>5379657.8342089588</v>
          </cell>
          <cell r="X581">
            <v>5604003.6514114887</v>
          </cell>
          <cell r="Y581">
            <v>5835141.0566542391</v>
          </cell>
          <cell r="Z581">
            <v>6088630.5907691065</v>
          </cell>
          <cell r="AA581">
            <v>6344988.865024671</v>
          </cell>
          <cell r="AB581">
            <v>6624272.3843633085</v>
          </cell>
          <cell r="AC581">
            <v>6920604.2069777315</v>
          </cell>
          <cell r="AD581">
            <v>7232763.9215137064</v>
          </cell>
          <cell r="AE581">
            <v>7560958.0303861797</v>
          </cell>
          <cell r="AF581">
            <v>7905852.759638492</v>
          </cell>
          <cell r="AG581">
            <v>8268285.6948567191</v>
          </cell>
          <cell r="AH581">
            <v>8649181.1688014865</v>
          </cell>
          <cell r="AI581">
            <v>9049526.8846167624</v>
          </cell>
          <cell r="AJ581">
            <v>9470369.0263085067</v>
          </cell>
          <cell r="AK581">
            <v>9912813.0389329493</v>
          </cell>
        </row>
        <row r="582">
          <cell r="H582">
            <v>14210805.708366156</v>
          </cell>
          <cell r="I582">
            <v>16793352.998860292</v>
          </cell>
          <cell r="J582">
            <v>18184840.323880915</v>
          </cell>
          <cell r="K582">
            <v>19570296.433238465</v>
          </cell>
          <cell r="L582">
            <v>21188043.738910504</v>
          </cell>
          <cell r="M582">
            <v>22774342.851356715</v>
          </cell>
          <cell r="N582">
            <v>23896238.097121447</v>
          </cell>
          <cell r="O582">
            <v>25159130.277529575</v>
          </cell>
          <cell r="P582">
            <v>26438281.060024742</v>
          </cell>
          <cell r="Q582">
            <v>27709612.151869182</v>
          </cell>
          <cell r="R582">
            <v>29000007.356982946</v>
          </cell>
          <cell r="S582">
            <v>30286894.406600535</v>
          </cell>
          <cell r="T582">
            <v>31639438.673204724</v>
          </cell>
          <cell r="U582">
            <v>33061228.067265753</v>
          </cell>
          <cell r="V582">
            <v>34504057.330013789</v>
          </cell>
          <cell r="W582">
            <v>35910956.710339241</v>
          </cell>
          <cell r="X582">
            <v>37385459.651077174</v>
          </cell>
          <cell r="Y582">
            <v>39042794.463955551</v>
          </cell>
          <cell r="Z582">
            <v>40665597.190145463</v>
          </cell>
          <cell r="AA582">
            <v>42486981.523703195</v>
          </cell>
          <cell r="AB582">
            <v>44399902.425018691</v>
          </cell>
          <cell r="AC582">
            <v>46409243.934783511</v>
          </cell>
          <cell r="AD582">
            <v>48520159.68538861</v>
          </cell>
          <cell r="AE582">
            <v>50738088.154703766</v>
          </cell>
          <cell r="AF582">
            <v>53068768.802686602</v>
          </cell>
          <cell r="AG582">
            <v>55518259.143100224</v>
          </cell>
          <cell r="AH582">
            <v>58092952.805786848</v>
          </cell>
          <cell r="AI582">
            <v>60799598.648311302</v>
          </cell>
          <cell r="AJ582">
            <v>63645320.97936362</v>
          </cell>
          <cell r="AK582">
            <v>66637640.960106954</v>
          </cell>
        </row>
        <row r="583">
          <cell r="H583">
            <v>0</v>
          </cell>
          <cell r="I583">
            <v>1105284.888428479</v>
          </cell>
          <cell r="J583">
            <v>1637735.1442176783</v>
          </cell>
          <cell r="K583">
            <v>1905697.0129004854</v>
          </cell>
          <cell r="L583">
            <v>2093843.2708998048</v>
          </cell>
          <cell r="M583">
            <v>2276111.9387407573</v>
          </cell>
          <cell r="N583">
            <v>2454171.35894997</v>
          </cell>
          <cell r="O583">
            <v>2594847.7041277713</v>
          </cell>
          <cell r="P583">
            <v>2735275.5550461863</v>
          </cell>
          <cell r="Q583">
            <v>2876893.4156268919</v>
          </cell>
          <cell r="R583">
            <v>3018260.0809445591</v>
          </cell>
          <cell r="S583">
            <v>3161034.1520487089</v>
          </cell>
          <cell r="T583">
            <v>3303957.5883502075</v>
          </cell>
          <cell r="U583">
            <v>3452032.5066432091</v>
          </cell>
          <cell r="V583">
            <v>3607038.6016691839</v>
          </cell>
          <cell r="W583">
            <v>3765760.4839462708</v>
          </cell>
          <cell r="X583">
            <v>3922802.5559880417</v>
          </cell>
          <cell r="Y583">
            <v>4084598.7396579669</v>
          </cell>
          <cell r="Z583">
            <v>4262041.413538374</v>
          </cell>
          <cell r="AA583">
            <v>4441492.2055172697</v>
          </cell>
          <cell r="AB583">
            <v>4636990.6690543154</v>
          </cell>
          <cell r="AC583">
            <v>4844422.944884412</v>
          </cell>
          <cell r="AD583">
            <v>5062934.7450595945</v>
          </cell>
          <cell r="AE583">
            <v>5292670.621270325</v>
          </cell>
          <cell r="AF583">
            <v>5534096.9317469439</v>
          </cell>
          <cell r="AG583">
            <v>5787799.9863997027</v>
          </cell>
          <cell r="AH583">
            <v>6054426.8181610405</v>
          </cell>
          <cell r="AI583">
            <v>6334668.8192317337</v>
          </cell>
          <cell r="AJ583">
            <v>6629258.3184159547</v>
          </cell>
          <cell r="AK583">
            <v>6938969.127253064</v>
          </cell>
        </row>
        <row r="584">
          <cell r="H584">
            <v>1578978.4120406844</v>
          </cell>
          <cell r="I584">
            <v>2339621.6345966836</v>
          </cell>
          <cell r="J584">
            <v>2722424.3041435508</v>
          </cell>
          <cell r="K584">
            <v>2991204.6727140071</v>
          </cell>
          <cell r="L584">
            <v>3251588.4839153676</v>
          </cell>
          <cell r="M584">
            <v>3505959.0842142431</v>
          </cell>
          <cell r="N584">
            <v>3706925.2916111019</v>
          </cell>
          <cell r="O584">
            <v>3907536.5072088377</v>
          </cell>
          <cell r="P584">
            <v>4109847.7366098459</v>
          </cell>
          <cell r="Q584">
            <v>4311800.1156350849</v>
          </cell>
          <cell r="R584">
            <v>4515763.0743552987</v>
          </cell>
          <cell r="S584">
            <v>4719939.4119288679</v>
          </cell>
          <cell r="T584">
            <v>4931475.009490299</v>
          </cell>
          <cell r="U584">
            <v>5152912.2880988345</v>
          </cell>
          <cell r="V584">
            <v>5379657.8342089588</v>
          </cell>
          <cell r="W584">
            <v>5604003.6514114887</v>
          </cell>
          <cell r="X584">
            <v>5835141.0566542391</v>
          </cell>
          <cell r="Y584">
            <v>6088630.5907691065</v>
          </cell>
          <cell r="Z584">
            <v>6344988.865024671</v>
          </cell>
          <cell r="AA584">
            <v>6624272.3843633085</v>
          </cell>
          <cell r="AB584">
            <v>6920604.2069777315</v>
          </cell>
          <cell r="AC584">
            <v>7232763.9215137064</v>
          </cell>
          <cell r="AD584">
            <v>7560958.0303861797</v>
          </cell>
          <cell r="AE584">
            <v>7905852.759638492</v>
          </cell>
          <cell r="AF584">
            <v>8268285.6948567191</v>
          </cell>
          <cell r="AG584">
            <v>8649181.1688014865</v>
          </cell>
          <cell r="AH584">
            <v>9049526.8846167624</v>
          </cell>
          <cell r="AI584">
            <v>9470369.0263085067</v>
          </cell>
          <cell r="AJ584">
            <v>9912813.0389329493</v>
          </cell>
          <cell r="AK584">
            <v>10378026.240580656</v>
          </cell>
        </row>
        <row r="585">
          <cell r="H585">
            <v>1578978.4120406844</v>
          </cell>
          <cell r="I585">
            <v>760643.22255599918</v>
          </cell>
          <cell r="J585">
            <v>382802.66954686726</v>
          </cell>
          <cell r="K585">
            <v>268780.36857045628</v>
          </cell>
          <cell r="L585">
            <v>260383.81120136054</v>
          </cell>
          <cell r="M585">
            <v>254370.60029887548</v>
          </cell>
          <cell r="N585">
            <v>200966.20739685884</v>
          </cell>
          <cell r="O585">
            <v>200611.21559773572</v>
          </cell>
          <cell r="P585">
            <v>202311.22940100823</v>
          </cell>
          <cell r="Q585">
            <v>201952.37902523903</v>
          </cell>
          <cell r="R585">
            <v>203962.95872021373</v>
          </cell>
          <cell r="S585">
            <v>204176.33757356927</v>
          </cell>
          <cell r="T585">
            <v>211535.59756143112</v>
          </cell>
          <cell r="U585">
            <v>221437.27860853542</v>
          </cell>
          <cell r="V585">
            <v>226745.54611012433</v>
          </cell>
          <cell r="W585">
            <v>224345.81720252987</v>
          </cell>
          <cell r="X585">
            <v>231137.40524275042</v>
          </cell>
          <cell r="Y585">
            <v>253489.53411486745</v>
          </cell>
          <cell r="Z585">
            <v>256358.27425556444</v>
          </cell>
          <cell r="AA585">
            <v>279283.51933863759</v>
          </cell>
          <cell r="AB585">
            <v>296331.822614423</v>
          </cell>
          <cell r="AC585">
            <v>312159.7145359749</v>
          </cell>
          <cell r="AD585">
            <v>328194.10887247324</v>
          </cell>
          <cell r="AE585">
            <v>344894.72925231233</v>
          </cell>
          <cell r="AF585">
            <v>362432.9352182271</v>
          </cell>
          <cell r="AG585">
            <v>380895.47394476738</v>
          </cell>
          <cell r="AH585">
            <v>400345.71581527591</v>
          </cell>
          <cell r="AI585">
            <v>420842.14169174433</v>
          </cell>
          <cell r="AJ585">
            <v>442444.01262444258</v>
          </cell>
          <cell r="AK585">
            <v>465213.20164770633</v>
          </cell>
        </row>
        <row r="588">
          <cell r="H588">
            <v>0</v>
          </cell>
          <cell r="I588">
            <v>-1578978.4120406844</v>
          </cell>
          <cell r="J588">
            <v>-2339621.6345966836</v>
          </cell>
          <cell r="K588">
            <v>-2722424.3041435508</v>
          </cell>
          <cell r="L588">
            <v>-2991204.6727140071</v>
          </cell>
          <cell r="M588">
            <v>-3251588.4839153676</v>
          </cell>
          <cell r="N588">
            <v>-3505959.0842142431</v>
          </cell>
          <cell r="O588">
            <v>-3706925.2916111019</v>
          </cell>
          <cell r="P588">
            <v>-3907536.5072088377</v>
          </cell>
          <cell r="Q588">
            <v>-4109847.7366098459</v>
          </cell>
          <cell r="R588">
            <v>-4311800.1156350849</v>
          </cell>
          <cell r="S588">
            <v>-4515763.0743552987</v>
          </cell>
          <cell r="T588">
            <v>-4719939.4119288679</v>
          </cell>
          <cell r="U588">
            <v>-4931475.009490299</v>
          </cell>
          <cell r="V588">
            <v>-5152912.2880988345</v>
          </cell>
          <cell r="W588">
            <v>-5379657.8342089588</v>
          </cell>
          <cell r="X588">
            <v>-5604003.6514114887</v>
          </cell>
          <cell r="Y588">
            <v>-5835141.0566542391</v>
          </cell>
          <cell r="Z588">
            <v>-6088630.5907691065</v>
          </cell>
          <cell r="AA588">
            <v>-6344988.865024671</v>
          </cell>
          <cell r="AB588">
            <v>-6624272.3843633085</v>
          </cell>
          <cell r="AC588">
            <v>-6920604.2069777315</v>
          </cell>
          <cell r="AD588">
            <v>-7232763.9215137064</v>
          </cell>
          <cell r="AE588">
            <v>-7560958.0303861797</v>
          </cell>
          <cell r="AF588">
            <v>-7905852.759638492</v>
          </cell>
          <cell r="AG588">
            <v>-8268285.6948567191</v>
          </cell>
          <cell r="AH588">
            <v>-8649181.1688014865</v>
          </cell>
          <cell r="AI588">
            <v>-9049526.8846167624</v>
          </cell>
          <cell r="AJ588">
            <v>-9470369.0263085067</v>
          </cell>
          <cell r="AK588">
            <v>-9912813.0389329493</v>
          </cell>
        </row>
        <row r="589">
          <cell r="H589">
            <v>-1578978.4120406844</v>
          </cell>
          <cell r="I589">
            <v>-760643.22255599918</v>
          </cell>
          <cell r="J589">
            <v>-382802.66954686726</v>
          </cell>
          <cell r="K589">
            <v>-268780.36857045628</v>
          </cell>
          <cell r="L589">
            <v>-260383.81120136054</v>
          </cell>
          <cell r="M589">
            <v>-254370.60029887548</v>
          </cell>
          <cell r="N589">
            <v>-200966.20739685884</v>
          </cell>
          <cell r="O589">
            <v>-200611.21559773572</v>
          </cell>
          <cell r="P589">
            <v>-202311.22940100823</v>
          </cell>
          <cell r="Q589">
            <v>-201952.37902523903</v>
          </cell>
          <cell r="R589">
            <v>-203962.95872021373</v>
          </cell>
          <cell r="S589">
            <v>-204176.33757356927</v>
          </cell>
          <cell r="T589">
            <v>-211535.59756143112</v>
          </cell>
          <cell r="U589">
            <v>-221437.27860853542</v>
          </cell>
          <cell r="V589">
            <v>-226745.54611012433</v>
          </cell>
          <cell r="W589">
            <v>-224345.81720252987</v>
          </cell>
          <cell r="X589">
            <v>-231137.40524275042</v>
          </cell>
          <cell r="Y589">
            <v>-253489.53411486745</v>
          </cell>
          <cell r="Z589">
            <v>-256358.27425556444</v>
          </cell>
          <cell r="AA589">
            <v>-279283.51933863759</v>
          </cell>
          <cell r="AB589">
            <v>-296331.822614423</v>
          </cell>
          <cell r="AC589">
            <v>-312159.7145359749</v>
          </cell>
          <cell r="AD589">
            <v>-328194.10887247324</v>
          </cell>
          <cell r="AE589">
            <v>-344894.72925231233</v>
          </cell>
          <cell r="AF589">
            <v>-362432.9352182271</v>
          </cell>
          <cell r="AG589">
            <v>-380895.47394476738</v>
          </cell>
          <cell r="AH589">
            <v>-400345.71581527591</v>
          </cell>
          <cell r="AI589">
            <v>-420842.14169174433</v>
          </cell>
          <cell r="AJ589">
            <v>-442444.01262444258</v>
          </cell>
          <cell r="AK589">
            <v>-465213.20164770633</v>
          </cell>
        </row>
        <row r="593">
          <cell r="H593">
            <v>17513139.947625004</v>
          </cell>
          <cell r="I593">
            <v>19395947.633503504</v>
          </cell>
          <cell r="J593">
            <v>21346358.542660054</v>
          </cell>
          <cell r="K593">
            <v>23428327.401374239</v>
          </cell>
          <cell r="L593">
            <v>24083549.07514983</v>
          </cell>
          <cell r="M593">
            <v>24685637.80202857</v>
          </cell>
          <cell r="N593">
            <v>25302778.747079287</v>
          </cell>
          <cell r="O593">
            <v>26672984.106699452</v>
          </cell>
          <cell r="P593">
            <v>28118567.801230192</v>
          </cell>
          <cell r="Q593">
            <v>28821531.996260948</v>
          </cell>
          <cell r="R593">
            <v>30236581.045645494</v>
          </cell>
          <cell r="S593">
            <v>31722365.167536389</v>
          </cell>
          <cell r="T593">
            <v>33282446.228414565</v>
          </cell>
          <cell r="U593">
            <v>34920565.978641212</v>
          </cell>
          <cell r="V593">
            <v>36640655.147650689</v>
          </cell>
          <cell r="W593">
            <v>37373468.250603706</v>
          </cell>
          <cell r="X593">
            <v>38120937.615615778</v>
          </cell>
          <cell r="Y593">
            <v>40000095.456390433</v>
          </cell>
          <cell r="Z593">
            <v>40800097.365518227</v>
          </cell>
          <cell r="AA593">
            <v>42812810.320893891</v>
          </cell>
          <cell r="AB593">
            <v>44926331.112385161</v>
          </cell>
          <cell r="AC593">
            <v>47145739.907710977</v>
          </cell>
          <cell r="AD593">
            <v>49476373.516901061</v>
          </cell>
          <cell r="AE593">
            <v>51923838.370113365</v>
          </cell>
          <cell r="AF593">
            <v>54494024.151963346</v>
          </cell>
          <cell r="AG593">
            <v>57193118.125581384</v>
          </cell>
          <cell r="AH593">
            <v>60027620.181295067</v>
          </cell>
          <cell r="AI593">
            <v>63004358.646599054</v>
          </cell>
          <cell r="AJ593">
            <v>66130506.895930029</v>
          </cell>
          <cell r="AK593">
            <v>69413600.80071342</v>
          </cell>
        </row>
        <row r="594">
          <cell r="H594">
            <v>16758985.595813401</v>
          </cell>
          <cell r="I594">
            <v>17864018.70910427</v>
          </cell>
          <cell r="J594">
            <v>18867929.410751499</v>
          </cell>
          <cell r="K594">
            <v>20066056.475672062</v>
          </cell>
          <cell r="L594">
            <v>20007027.432506911</v>
          </cell>
          <cell r="M594">
            <v>20007027.432506911</v>
          </cell>
          <cell r="N594">
            <v>20007027.432506915</v>
          </cell>
          <cell r="O594">
            <v>20576053.974295788</v>
          </cell>
          <cell r="P594">
            <v>21162151.312338319</v>
          </cell>
          <cell r="Q594">
            <v>21162151.312338322</v>
          </cell>
          <cell r="R594">
            <v>21765831.570522126</v>
          </cell>
          <cell r="S594">
            <v>22387622.236451458</v>
          </cell>
          <cell r="T594">
            <v>23028066.622358654</v>
          </cell>
          <cell r="U594">
            <v>23687724.339843079</v>
          </cell>
          <cell r="V594">
            <v>24367171.788852025</v>
          </cell>
          <cell r="W594">
            <v>24367171.788852029</v>
          </cell>
          <cell r="X594">
            <v>24367171.788852029</v>
          </cell>
          <cell r="Y594">
            <v>25067002.661331255</v>
          </cell>
          <cell r="Z594">
            <v>25067002.661331248</v>
          </cell>
          <cell r="AA594">
            <v>25787828.45998485</v>
          </cell>
          <cell r="AB594">
            <v>26530279.032598052</v>
          </cell>
          <cell r="AC594">
            <v>27295003.122389656</v>
          </cell>
          <cell r="AD594">
            <v>28082668.934875008</v>
          </cell>
          <cell r="AE594">
            <v>28893964.721734919</v>
          </cell>
          <cell r="AF594">
            <v>29729599.382200625</v>
          </cell>
          <cell r="AG594">
            <v>30590303.082480304</v>
          </cell>
          <cell r="AH594">
            <v>31476827.893768374</v>
          </cell>
          <cell r="AI594">
            <v>32389948.449395087</v>
          </cell>
          <cell r="AJ594">
            <v>33330462.621690597</v>
          </cell>
          <cell r="AK594">
            <v>34299192.219154976</v>
          </cell>
        </row>
        <row r="595">
          <cell r="H595">
            <v>21.250973972084726</v>
          </cell>
          <cell r="I595">
            <v>22.512913795471995</v>
          </cell>
          <cell r="J595">
            <v>23.738769852484282</v>
          </cell>
          <cell r="K595">
            <v>25.204530275688079</v>
          </cell>
          <cell r="L595">
            <v>25.263538018481302</v>
          </cell>
          <cell r="M595">
            <v>25.263538018481302</v>
          </cell>
          <cell r="N595">
            <v>25.263538018481306</v>
          </cell>
          <cell r="O595">
            <v>25.982066731479968</v>
          </cell>
          <cell r="P595">
            <v>26.722151305868579</v>
          </cell>
          <cell r="Q595">
            <v>26.722151305868586</v>
          </cell>
          <cell r="R595">
            <v>27.48443841748885</v>
          </cell>
          <cell r="S595">
            <v>28.269594142457745</v>
          </cell>
          <cell r="T595">
            <v>29.078304539175683</v>
          </cell>
          <cell r="U595">
            <v>29.911276247795175</v>
          </cell>
          <cell r="V595">
            <v>30.769237107673241</v>
          </cell>
          <cell r="W595">
            <v>30.769237107673245</v>
          </cell>
          <cell r="X595">
            <v>30.769237107673245</v>
          </cell>
          <cell r="Y595">
            <v>31.652936793347667</v>
          </cell>
          <cell r="Z595">
            <v>31.652936793347656</v>
          </cell>
          <cell r="AA595">
            <v>32.563147469592309</v>
          </cell>
          <cell r="AB595">
            <v>33.500664466124292</v>
          </cell>
          <cell r="AC595">
            <v>34.466306972552239</v>
          </cell>
          <cell r="AD595">
            <v>35.460918754173022</v>
          </cell>
          <cell r="AE595">
            <v>36.485368889242437</v>
          </cell>
          <cell r="AF595">
            <v>37.540552528363925</v>
          </cell>
          <cell r="AG595">
            <v>38.627391676659059</v>
          </cell>
          <cell r="AH595">
            <v>39.746835999403046</v>
          </cell>
          <cell r="AI595">
            <v>40.899863651829357</v>
          </cell>
          <cell r="AJ595">
            <v>42.087482133828452</v>
          </cell>
          <cell r="AK595">
            <v>43.310729170287523</v>
          </cell>
        </row>
        <row r="596">
          <cell r="H596">
            <v>1070861.6994129969</v>
          </cell>
          <cell r="I596">
            <v>1141470.8440322217</v>
          </cell>
          <cell r="J596">
            <v>1205618.4926997763</v>
          </cell>
          <cell r="K596">
            <v>1282176.1326308027</v>
          </cell>
          <cell r="L596">
            <v>1278404.3087863841</v>
          </cell>
          <cell r="M596">
            <v>1278404.3087863841</v>
          </cell>
          <cell r="N596">
            <v>1278404.3087863843</v>
          </cell>
          <cell r="O596">
            <v>1314763.832223373</v>
          </cell>
          <cell r="P596">
            <v>1352214.1413634708</v>
          </cell>
          <cell r="Q596">
            <v>1352214.141363471</v>
          </cell>
          <cell r="R596">
            <v>1390787.9597777715</v>
          </cell>
          <cell r="S596">
            <v>1430518.9927445021</v>
          </cell>
          <cell r="T596">
            <v>1471441.9567002335</v>
          </cell>
          <cell r="U596">
            <v>1513592.6095746376</v>
          </cell>
          <cell r="V596">
            <v>1557007.782035273</v>
          </cell>
          <cell r="W596">
            <v>1557007.7820352733</v>
          </cell>
          <cell r="X596">
            <v>1557007.7820352733</v>
          </cell>
          <cell r="Y596">
            <v>1601725.4096697287</v>
          </cell>
          <cell r="Z596">
            <v>1601725.4096697283</v>
          </cell>
          <cell r="AA596">
            <v>1647784.5661332172</v>
          </cell>
          <cell r="AB596">
            <v>1695225.4972906103</v>
          </cell>
          <cell r="AC596">
            <v>1744089.6563827256</v>
          </cell>
          <cell r="AD596">
            <v>1794419.7402476042</v>
          </cell>
          <cell r="AE596">
            <v>1846259.7266284293</v>
          </cell>
          <cell r="AF596">
            <v>1899654.9126006789</v>
          </cell>
          <cell r="AG596">
            <v>1954651.9541520961</v>
          </cell>
          <cell r="AH596">
            <v>2011298.9069500559</v>
          </cell>
          <cell r="AI596">
            <v>2069645.2683319543</v>
          </cell>
          <cell r="AJ596">
            <v>2129742.0205553095</v>
          </cell>
          <cell r="AK596">
            <v>2191641.6753453659</v>
          </cell>
        </row>
        <row r="598">
          <cell r="H598">
            <v>0.90000000000000013</v>
          </cell>
          <cell r="I598">
            <v>0.9</v>
          </cell>
          <cell r="J598">
            <v>0.90000000000000013</v>
          </cell>
          <cell r="K598">
            <v>0.9</v>
          </cell>
          <cell r="L598">
            <v>0.89999999999999991</v>
          </cell>
          <cell r="M598">
            <v>0.89999999999999991</v>
          </cell>
          <cell r="N598">
            <v>0.9</v>
          </cell>
          <cell r="O598">
            <v>0.90000000000000013</v>
          </cell>
          <cell r="P598">
            <v>0.9</v>
          </cell>
          <cell r="Q598">
            <v>0.90000000000000013</v>
          </cell>
          <cell r="R598">
            <v>0.9</v>
          </cell>
          <cell r="S598">
            <v>0.90000000000000013</v>
          </cell>
          <cell r="T598">
            <v>0.8999999999999998</v>
          </cell>
          <cell r="U598">
            <v>0.90000000000000024</v>
          </cell>
          <cell r="V598">
            <v>0.9</v>
          </cell>
          <cell r="W598">
            <v>0.90000000000000013</v>
          </cell>
          <cell r="X598">
            <v>0.90000000000000013</v>
          </cell>
          <cell r="Y598">
            <v>0.90000000000000013</v>
          </cell>
          <cell r="Z598">
            <v>0.89999999999999991</v>
          </cell>
          <cell r="AA598">
            <v>0.90000000000000013</v>
          </cell>
          <cell r="AB598">
            <v>0.8999999999999998</v>
          </cell>
          <cell r="AC598">
            <v>0.9</v>
          </cell>
          <cell r="AD598">
            <v>0.89999999999999991</v>
          </cell>
          <cell r="AE598">
            <v>0.89999999999999991</v>
          </cell>
          <cell r="AF598">
            <v>0.9</v>
          </cell>
          <cell r="AG598">
            <v>0.9</v>
          </cell>
          <cell r="AH598">
            <v>0.9</v>
          </cell>
          <cell r="AI598">
            <v>0.89999999999999991</v>
          </cell>
          <cell r="AJ598">
            <v>0.9</v>
          </cell>
          <cell r="AK598">
            <v>0.89999999999999991</v>
          </cell>
        </row>
        <row r="599">
          <cell r="H599">
            <v>1.1080759005167351</v>
          </cell>
          <cell r="I599">
            <v>1.0376257307659731</v>
          </cell>
          <cell r="J599">
            <v>1.053275571493151</v>
          </cell>
          <cell r="K599">
            <v>1.0727920266396225</v>
          </cell>
          <cell r="L599">
            <v>1.0170738570634745</v>
          </cell>
          <cell r="M599">
            <v>0.9683117341626053</v>
          </cell>
          <cell r="N599">
            <v>0.94499409665533818</v>
          </cell>
          <cell r="O599">
            <v>0.94524243722607781</v>
          </cell>
          <cell r="P599">
            <v>0.94729972117388461</v>
          </cell>
          <cell r="Q599">
            <v>0.92544659999856183</v>
          </cell>
          <cell r="R599">
            <v>0.92685024980824682</v>
          </cell>
          <cell r="S599">
            <v>0.93019584796751387</v>
          </cell>
          <cell r="T599">
            <v>0.93331604227601728</v>
          </cell>
          <cell r="U599">
            <v>0.93621023338609277</v>
          </cell>
          <cell r="V599">
            <v>0.94027007978927934</v>
          </cell>
          <cell r="W599">
            <v>0.92047243759278718</v>
          </cell>
          <cell r="X599">
            <v>0.90081621530503408</v>
          </cell>
          <cell r="Y599">
            <v>0.90408007671265977</v>
          </cell>
          <cell r="Z599">
            <v>0.88429053115511647</v>
          </cell>
          <cell r="AA599">
            <v>0.88708618570381903</v>
          </cell>
          <cell r="AB599">
            <v>0.88969775300782239</v>
          </cell>
          <cell r="AC599">
            <v>0.89212498230633364</v>
          </cell>
          <cell r="AD599">
            <v>0.89436781135436216</v>
          </cell>
          <cell r="AE599">
            <v>0.89642636150048072</v>
          </cell>
          <cell r="AF599">
            <v>0.89830093244209652</v>
          </cell>
          <cell r="AG599">
            <v>0.89999199669267127</v>
          </cell>
          <cell r="AH599">
            <v>0.9015001937951892</v>
          </cell>
          <cell r="AI599">
            <v>0.90282632431582255</v>
          </cell>
          <cell r="AJ599">
            <v>0.9039713436511646</v>
          </cell>
          <cell r="AK599">
            <v>0.90493635568165653</v>
          </cell>
        </row>
        <row r="601">
          <cell r="G601">
            <v>1</v>
          </cell>
        </row>
        <row r="602">
          <cell r="H602">
            <v>1</v>
          </cell>
          <cell r="I602">
            <v>1</v>
          </cell>
          <cell r="J602">
            <v>1</v>
          </cell>
          <cell r="K602">
            <v>1</v>
          </cell>
          <cell r="L602">
            <v>1</v>
          </cell>
          <cell r="M602">
            <v>1</v>
          </cell>
          <cell r="N602">
            <v>1</v>
          </cell>
          <cell r="O602">
            <v>1</v>
          </cell>
          <cell r="P602">
            <v>1</v>
          </cell>
          <cell r="Q602">
            <v>1</v>
          </cell>
          <cell r="R602">
            <v>1</v>
          </cell>
          <cell r="S602">
            <v>1</v>
          </cell>
          <cell r="T602">
            <v>1</v>
          </cell>
          <cell r="U602">
            <v>1</v>
          </cell>
          <cell r="V602">
            <v>1</v>
          </cell>
          <cell r="W602">
            <v>1</v>
          </cell>
          <cell r="X602">
            <v>1</v>
          </cell>
          <cell r="Y602">
            <v>1</v>
          </cell>
          <cell r="Z602">
            <v>1</v>
          </cell>
          <cell r="AA602">
            <v>1</v>
          </cell>
          <cell r="AB602">
            <v>1</v>
          </cell>
          <cell r="AC602">
            <v>1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1</v>
          </cell>
          <cell r="AK602">
            <v>1</v>
          </cell>
        </row>
        <row r="603">
          <cell r="H603">
            <v>1</v>
          </cell>
          <cell r="I603">
            <v>1</v>
          </cell>
          <cell r="J603">
            <v>1</v>
          </cell>
          <cell r="K603">
            <v>1</v>
          </cell>
          <cell r="L603">
            <v>1</v>
          </cell>
          <cell r="M603">
            <v>1</v>
          </cell>
          <cell r="N603">
            <v>1</v>
          </cell>
          <cell r="O603">
            <v>1</v>
          </cell>
          <cell r="P603">
            <v>1</v>
          </cell>
          <cell r="Q603">
            <v>1</v>
          </cell>
          <cell r="R603">
            <v>1</v>
          </cell>
          <cell r="S603">
            <v>1</v>
          </cell>
          <cell r="T603">
            <v>1</v>
          </cell>
          <cell r="U603">
            <v>1</v>
          </cell>
          <cell r="V603">
            <v>1</v>
          </cell>
          <cell r="W603">
            <v>1</v>
          </cell>
          <cell r="X603">
            <v>1</v>
          </cell>
          <cell r="Y603">
            <v>1</v>
          </cell>
          <cell r="Z603">
            <v>1</v>
          </cell>
          <cell r="AA603">
            <v>1</v>
          </cell>
          <cell r="AB603">
            <v>1</v>
          </cell>
          <cell r="AC603">
            <v>1</v>
          </cell>
          <cell r="AD603">
            <v>1</v>
          </cell>
          <cell r="AE603">
            <v>1</v>
          </cell>
          <cell r="AF603">
            <v>1</v>
          </cell>
          <cell r="AG603">
            <v>1</v>
          </cell>
          <cell r="AH603">
            <v>1</v>
          </cell>
          <cell r="AI603">
            <v>1</v>
          </cell>
          <cell r="AJ603">
            <v>1</v>
          </cell>
          <cell r="AK603">
            <v>1</v>
          </cell>
        </row>
        <row r="604">
          <cell r="H604">
            <v>1</v>
          </cell>
          <cell r="I604">
            <v>1</v>
          </cell>
          <cell r="J604">
            <v>1</v>
          </cell>
          <cell r="K604">
            <v>1</v>
          </cell>
          <cell r="L604">
            <v>1</v>
          </cell>
          <cell r="M604">
            <v>1</v>
          </cell>
          <cell r="N604">
            <v>1</v>
          </cell>
          <cell r="O604">
            <v>1</v>
          </cell>
          <cell r="P604">
            <v>1</v>
          </cell>
          <cell r="Q604">
            <v>1</v>
          </cell>
          <cell r="R604">
            <v>1</v>
          </cell>
          <cell r="S604">
            <v>1</v>
          </cell>
          <cell r="T604">
            <v>1</v>
          </cell>
          <cell r="U604">
            <v>1</v>
          </cell>
          <cell r="V604">
            <v>1</v>
          </cell>
          <cell r="W604">
            <v>1</v>
          </cell>
          <cell r="X604">
            <v>1</v>
          </cell>
          <cell r="Y604">
            <v>1</v>
          </cell>
          <cell r="Z604">
            <v>1</v>
          </cell>
          <cell r="AA604">
            <v>1</v>
          </cell>
          <cell r="AB604">
            <v>1</v>
          </cell>
          <cell r="AC604">
            <v>1</v>
          </cell>
          <cell r="AD604">
            <v>1</v>
          </cell>
          <cell r="AE604">
            <v>1</v>
          </cell>
          <cell r="AF604">
            <v>1</v>
          </cell>
          <cell r="AG604">
            <v>1</v>
          </cell>
          <cell r="AH604">
            <v>1</v>
          </cell>
          <cell r="AI604">
            <v>1</v>
          </cell>
          <cell r="AJ604">
            <v>1</v>
          </cell>
          <cell r="AK604">
            <v>1</v>
          </cell>
        </row>
        <row r="607">
          <cell r="H607">
            <v>79967125.877964869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</row>
        <row r="609">
          <cell r="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</row>
        <row r="614">
          <cell r="H614">
            <v>79967125.877964869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</row>
        <row r="615">
          <cell r="H615">
            <v>83565646.542473286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</row>
        <row r="617">
          <cell r="H617">
            <v>83565646.542473286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</row>
        <row r="618">
          <cell r="H618">
            <v>3598520.6645084172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</row>
        <row r="619">
          <cell r="H619">
            <v>5339657.9260366317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</row>
        <row r="620">
          <cell r="H620">
            <v>5109720.5033843368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</row>
        <row r="621">
          <cell r="H621">
            <v>229937.42265229486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</row>
        <row r="623">
          <cell r="H623">
            <v>-39</v>
          </cell>
          <cell r="I623">
            <v>-38</v>
          </cell>
          <cell r="J623">
            <v>-37</v>
          </cell>
          <cell r="K623">
            <v>-36</v>
          </cell>
          <cell r="L623">
            <v>-35</v>
          </cell>
          <cell r="M623">
            <v>-34</v>
          </cell>
          <cell r="N623">
            <v>-33</v>
          </cell>
          <cell r="O623">
            <v>-32</v>
          </cell>
          <cell r="P623">
            <v>-31</v>
          </cell>
          <cell r="Q623">
            <v>-30</v>
          </cell>
          <cell r="R623">
            <v>-29</v>
          </cell>
          <cell r="S623">
            <v>-28</v>
          </cell>
          <cell r="T623">
            <v>-27</v>
          </cell>
          <cell r="U623">
            <v>-26</v>
          </cell>
          <cell r="V623">
            <v>-25</v>
          </cell>
          <cell r="W623">
            <v>-24</v>
          </cell>
          <cell r="X623">
            <v>-23</v>
          </cell>
          <cell r="Y623">
            <v>-22</v>
          </cell>
          <cell r="Z623">
            <v>-21</v>
          </cell>
          <cell r="AA623">
            <v>-20</v>
          </cell>
          <cell r="AB623">
            <v>-19</v>
          </cell>
          <cell r="AC623">
            <v>-18</v>
          </cell>
          <cell r="AD623">
            <v>-17</v>
          </cell>
          <cell r="AE623">
            <v>-16</v>
          </cell>
          <cell r="AF623">
            <v>-15</v>
          </cell>
          <cell r="AG623">
            <v>-14</v>
          </cell>
          <cell r="AH623">
            <v>-13</v>
          </cell>
          <cell r="AI623">
            <v>-12</v>
          </cell>
          <cell r="AJ623">
            <v>-11</v>
          </cell>
          <cell r="AK623">
            <v>-10</v>
          </cell>
        </row>
        <row r="624">
          <cell r="H624">
            <v>0</v>
          </cell>
          <cell r="I624">
            <v>83565646.542473286</v>
          </cell>
          <cell r="J624">
            <v>83565646.542473286</v>
          </cell>
          <cell r="K624">
            <v>83565646.542473286</v>
          </cell>
          <cell r="L624">
            <v>83565646.542473286</v>
          </cell>
          <cell r="M624">
            <v>83565646.542473286</v>
          </cell>
          <cell r="N624">
            <v>83565646.542473286</v>
          </cell>
          <cell r="O624">
            <v>83565646.542473286</v>
          </cell>
          <cell r="P624">
            <v>83565646.542473286</v>
          </cell>
          <cell r="Q624">
            <v>83565646.542473286</v>
          </cell>
          <cell r="R624">
            <v>83565646.542473286</v>
          </cell>
          <cell r="S624">
            <v>83565646.542473286</v>
          </cell>
          <cell r="T624">
            <v>83565646.542473286</v>
          </cell>
          <cell r="U624">
            <v>83565646.542473286</v>
          </cell>
          <cell r="V624">
            <v>83565646.542473286</v>
          </cell>
          <cell r="W624">
            <v>83565646.542473286</v>
          </cell>
          <cell r="X624">
            <v>83565646.542473286</v>
          </cell>
          <cell r="Y624">
            <v>83565646.542473286</v>
          </cell>
          <cell r="Z624">
            <v>83565646.542473286</v>
          </cell>
          <cell r="AA624">
            <v>83565646.542473286</v>
          </cell>
          <cell r="AB624">
            <v>83565646.542473286</v>
          </cell>
          <cell r="AC624">
            <v>83565646.542473286</v>
          </cell>
          <cell r="AD624">
            <v>83565646.542473286</v>
          </cell>
          <cell r="AE624">
            <v>83565646.542473286</v>
          </cell>
          <cell r="AF624">
            <v>83565646.542473286</v>
          </cell>
          <cell r="AG624">
            <v>83565646.542473286</v>
          </cell>
          <cell r="AH624">
            <v>83565646.542473286</v>
          </cell>
          <cell r="AI624">
            <v>83565646.542473286</v>
          </cell>
          <cell r="AJ624">
            <v>83565646.542473286</v>
          </cell>
          <cell r="AK624">
            <v>83565646.542473286</v>
          </cell>
        </row>
        <row r="625">
          <cell r="H625">
            <v>83565646.542473286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</row>
        <row r="626"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</row>
        <row r="627">
          <cell r="H627">
            <v>83565646.542473286</v>
          </cell>
          <cell r="I627">
            <v>83565646.542473286</v>
          </cell>
          <cell r="J627">
            <v>83565646.542473286</v>
          </cell>
          <cell r="K627">
            <v>83565646.542473286</v>
          </cell>
          <cell r="L627">
            <v>83565646.542473286</v>
          </cell>
          <cell r="M627">
            <v>83565646.542473286</v>
          </cell>
          <cell r="N627">
            <v>83565646.542473286</v>
          </cell>
          <cell r="O627">
            <v>83565646.542473286</v>
          </cell>
          <cell r="P627">
            <v>83565646.542473286</v>
          </cell>
          <cell r="Q627">
            <v>83565646.542473286</v>
          </cell>
          <cell r="R627">
            <v>83565646.542473286</v>
          </cell>
          <cell r="S627">
            <v>83565646.542473286</v>
          </cell>
          <cell r="T627">
            <v>83565646.542473286</v>
          </cell>
          <cell r="U627">
            <v>83565646.542473286</v>
          </cell>
          <cell r="V627">
            <v>83565646.542473286</v>
          </cell>
          <cell r="W627">
            <v>83565646.542473286</v>
          </cell>
          <cell r="X627">
            <v>83565646.542473286</v>
          </cell>
          <cell r="Y627">
            <v>83565646.542473286</v>
          </cell>
          <cell r="Z627">
            <v>83565646.542473286</v>
          </cell>
          <cell r="AA627">
            <v>83565646.542473286</v>
          </cell>
          <cell r="AB627">
            <v>83565646.542473286</v>
          </cell>
          <cell r="AC627">
            <v>83565646.542473286</v>
          </cell>
          <cell r="AD627">
            <v>83565646.542473286</v>
          </cell>
          <cell r="AE627">
            <v>83565646.542473286</v>
          </cell>
          <cell r="AF627">
            <v>83565646.542473286</v>
          </cell>
          <cell r="AG627">
            <v>83565646.542473286</v>
          </cell>
          <cell r="AH627">
            <v>83565646.542473286</v>
          </cell>
          <cell r="AI627">
            <v>83565646.542473286</v>
          </cell>
          <cell r="AJ627">
            <v>83565646.542473286</v>
          </cell>
          <cell r="AK627">
            <v>83565646.542473286</v>
          </cell>
        </row>
        <row r="628">
          <cell r="H628">
            <v>0</v>
          </cell>
          <cell r="I628">
            <v>83565646.542473286</v>
          </cell>
          <cell r="J628">
            <v>83565646.542473286</v>
          </cell>
          <cell r="K628">
            <v>83565646.542473286</v>
          </cell>
          <cell r="L628">
            <v>83565646.542473286</v>
          </cell>
          <cell r="M628">
            <v>83565646.542473286</v>
          </cell>
          <cell r="N628">
            <v>83565646.542473286</v>
          </cell>
          <cell r="O628">
            <v>83565646.542473286</v>
          </cell>
          <cell r="P628">
            <v>83565646.542473286</v>
          </cell>
          <cell r="Q628">
            <v>83565646.542473286</v>
          </cell>
          <cell r="R628">
            <v>83565646.542473286</v>
          </cell>
          <cell r="S628">
            <v>83565646.542473286</v>
          </cell>
          <cell r="T628">
            <v>83565646.542473286</v>
          </cell>
          <cell r="U628">
            <v>83565646.542473286</v>
          </cell>
          <cell r="V628">
            <v>83565646.542473286</v>
          </cell>
          <cell r="W628">
            <v>83565646.542473286</v>
          </cell>
          <cell r="X628">
            <v>83565646.542473286</v>
          </cell>
          <cell r="Y628">
            <v>83565646.542473286</v>
          </cell>
          <cell r="Z628">
            <v>83565646.542473286</v>
          </cell>
          <cell r="AA628">
            <v>83565646.542473286</v>
          </cell>
          <cell r="AB628">
            <v>83565646.542473286</v>
          </cell>
          <cell r="AC628">
            <v>83565646.542473286</v>
          </cell>
          <cell r="AD628">
            <v>83565646.542473286</v>
          </cell>
          <cell r="AE628">
            <v>83565646.542473286</v>
          </cell>
          <cell r="AF628">
            <v>83565646.542473286</v>
          </cell>
          <cell r="AG628">
            <v>83565646.542473286</v>
          </cell>
          <cell r="AH628">
            <v>83565646.542473286</v>
          </cell>
          <cell r="AI628">
            <v>83565646.542473286</v>
          </cell>
          <cell r="AJ628">
            <v>83565646.542473286</v>
          </cell>
          <cell r="AK628">
            <v>83565646.542473286</v>
          </cell>
        </row>
        <row r="632">
          <cell r="H632">
            <v>18723725.705947086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</row>
        <row r="634">
          <cell r="G634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</row>
        <row r="637"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</row>
        <row r="639">
          <cell r="H639">
            <v>18723725.705947086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</row>
        <row r="640">
          <cell r="H640">
            <v>19566293.362714704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</row>
        <row r="642">
          <cell r="H642">
            <v>19566293.362714704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</row>
        <row r="643">
          <cell r="H643">
            <v>842567.65676761791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</row>
        <row r="644">
          <cell r="H644">
            <v>1250242.3873939107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</row>
        <row r="645">
          <cell r="H645">
            <v>1196404.1984630725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</row>
        <row r="646">
          <cell r="H646">
            <v>53838.188930838136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</row>
        <row r="647">
          <cell r="G647">
            <v>15</v>
          </cell>
        </row>
        <row r="648">
          <cell r="H648">
            <v>-14</v>
          </cell>
          <cell r="I648">
            <v>-13</v>
          </cell>
          <cell r="J648">
            <v>-12</v>
          </cell>
          <cell r="K648">
            <v>-11</v>
          </cell>
          <cell r="L648">
            <v>-10</v>
          </cell>
          <cell r="M648">
            <v>-9</v>
          </cell>
          <cell r="N648">
            <v>-8</v>
          </cell>
          <cell r="O648">
            <v>-7</v>
          </cell>
          <cell r="P648">
            <v>-6</v>
          </cell>
          <cell r="Q648">
            <v>-5</v>
          </cell>
          <cell r="R648">
            <v>-4</v>
          </cell>
          <cell r="S648">
            <v>-3</v>
          </cell>
          <cell r="T648">
            <v>-2</v>
          </cell>
          <cell r="U648">
            <v>-1</v>
          </cell>
          <cell r="V648">
            <v>0</v>
          </cell>
          <cell r="W648">
            <v>1</v>
          </cell>
          <cell r="X648">
            <v>2</v>
          </cell>
          <cell r="Y648">
            <v>3</v>
          </cell>
          <cell r="Z648">
            <v>4</v>
          </cell>
          <cell r="AA648">
            <v>5</v>
          </cell>
          <cell r="AB648">
            <v>6</v>
          </cell>
          <cell r="AC648">
            <v>7</v>
          </cell>
          <cell r="AD648">
            <v>8</v>
          </cell>
          <cell r="AE648">
            <v>9</v>
          </cell>
          <cell r="AF648">
            <v>10</v>
          </cell>
          <cell r="AG648">
            <v>11</v>
          </cell>
          <cell r="AH648">
            <v>12</v>
          </cell>
          <cell r="AI648">
            <v>13</v>
          </cell>
          <cell r="AJ648">
            <v>14</v>
          </cell>
          <cell r="AK648">
            <v>15</v>
          </cell>
        </row>
        <row r="649">
          <cell r="H649">
            <v>0</v>
          </cell>
          <cell r="I649">
            <v>19566293.362714704</v>
          </cell>
          <cell r="J649">
            <v>19566293.362714704</v>
          </cell>
          <cell r="K649">
            <v>19566293.362714704</v>
          </cell>
          <cell r="L649">
            <v>19566293.362714704</v>
          </cell>
          <cell r="M649">
            <v>19566293.362714704</v>
          </cell>
          <cell r="N649">
            <v>19566293.362714704</v>
          </cell>
          <cell r="O649">
            <v>19566293.362714704</v>
          </cell>
          <cell r="P649">
            <v>19566293.362714704</v>
          </cell>
          <cell r="Q649">
            <v>19566293.362714704</v>
          </cell>
          <cell r="R649">
            <v>19566293.362714704</v>
          </cell>
          <cell r="S649">
            <v>19566293.362714704</v>
          </cell>
          <cell r="T649">
            <v>19566293.362714704</v>
          </cell>
          <cell r="U649">
            <v>19566293.362714704</v>
          </cell>
          <cell r="V649">
            <v>19566293.362714704</v>
          </cell>
          <cell r="W649">
            <v>19566293.362714704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</row>
        <row r="650">
          <cell r="H650">
            <v>19566293.362714704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</row>
        <row r="651"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19566293.362714704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</row>
        <row r="652">
          <cell r="H652">
            <v>19566293.362714704</v>
          </cell>
          <cell r="I652">
            <v>19566293.362714704</v>
          </cell>
          <cell r="J652">
            <v>19566293.362714704</v>
          </cell>
          <cell r="K652">
            <v>19566293.362714704</v>
          </cell>
          <cell r="L652">
            <v>19566293.362714704</v>
          </cell>
          <cell r="M652">
            <v>19566293.362714704</v>
          </cell>
          <cell r="N652">
            <v>19566293.362714704</v>
          </cell>
          <cell r="O652">
            <v>19566293.362714704</v>
          </cell>
          <cell r="P652">
            <v>19566293.362714704</v>
          </cell>
          <cell r="Q652">
            <v>19566293.362714704</v>
          </cell>
          <cell r="R652">
            <v>19566293.362714704</v>
          </cell>
          <cell r="S652">
            <v>19566293.362714704</v>
          </cell>
          <cell r="T652">
            <v>19566293.362714704</v>
          </cell>
          <cell r="U652">
            <v>19566293.362714704</v>
          </cell>
          <cell r="V652">
            <v>19566293.362714704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</row>
        <row r="653">
          <cell r="H653">
            <v>0</v>
          </cell>
          <cell r="I653">
            <v>19566293.362714704</v>
          </cell>
          <cell r="J653">
            <v>19566293.362714704</v>
          </cell>
          <cell r="K653">
            <v>19566293.362714704</v>
          </cell>
          <cell r="L653">
            <v>19566293.362714704</v>
          </cell>
          <cell r="M653">
            <v>19566293.362714704</v>
          </cell>
          <cell r="N653">
            <v>19566293.362714704</v>
          </cell>
          <cell r="O653">
            <v>19566293.362714704</v>
          </cell>
          <cell r="P653">
            <v>19566293.362714704</v>
          </cell>
          <cell r="Q653">
            <v>19566293.362714704</v>
          </cell>
          <cell r="R653">
            <v>19566293.362714704</v>
          </cell>
          <cell r="S653">
            <v>19566293.362714704</v>
          </cell>
          <cell r="T653">
            <v>19566293.362714704</v>
          </cell>
          <cell r="U653">
            <v>19566293.362714704</v>
          </cell>
          <cell r="V653">
            <v>19566293.362714704</v>
          </cell>
          <cell r="W653">
            <v>19566293.362714704</v>
          </cell>
          <cell r="X653">
            <v>19566293.362714704</v>
          </cell>
          <cell r="Y653">
            <v>19566293.362714704</v>
          </cell>
          <cell r="Z653">
            <v>19566293.362714704</v>
          </cell>
          <cell r="AA653">
            <v>19566293.362714704</v>
          </cell>
          <cell r="AB653">
            <v>19566293.362714704</v>
          </cell>
          <cell r="AC653">
            <v>19566293.362714704</v>
          </cell>
          <cell r="AD653">
            <v>19566293.362714704</v>
          </cell>
          <cell r="AE653">
            <v>19566293.362714704</v>
          </cell>
          <cell r="AF653">
            <v>19566293.362714704</v>
          </cell>
          <cell r="AG653">
            <v>19566293.362714704</v>
          </cell>
          <cell r="AH653">
            <v>19566293.362714704</v>
          </cell>
          <cell r="AI653">
            <v>19566293.362714704</v>
          </cell>
          <cell r="AJ653">
            <v>19566293.362714704</v>
          </cell>
          <cell r="AK653">
            <v>19566293.362714704</v>
          </cell>
        </row>
        <row r="656">
          <cell r="H656">
            <v>0</v>
          </cell>
          <cell r="I656">
            <v>99738379.184111848</v>
          </cell>
          <cell r="J656">
            <v>96344818.463035703</v>
          </cell>
          <cell r="K656">
            <v>92951257.741959557</v>
          </cell>
          <cell r="L656">
            <v>89557697.020883411</v>
          </cell>
          <cell r="M656">
            <v>86164136.299807265</v>
          </cell>
          <cell r="N656">
            <v>82770575.57873112</v>
          </cell>
          <cell r="O656">
            <v>79377014.857654974</v>
          </cell>
          <cell r="P656">
            <v>75983454.136578828</v>
          </cell>
          <cell r="Q656">
            <v>72589893.415502682</v>
          </cell>
          <cell r="R656">
            <v>69196332.694426537</v>
          </cell>
          <cell r="S656">
            <v>65802771.973350391</v>
          </cell>
          <cell r="T656">
            <v>62409211.252274245</v>
          </cell>
          <cell r="U656">
            <v>59015650.531198099</v>
          </cell>
          <cell r="V656">
            <v>55622089.810121953</v>
          </cell>
          <cell r="W656">
            <v>52228529.089045808</v>
          </cell>
          <cell r="X656">
            <v>50139387.925483972</v>
          </cell>
          <cell r="Y656">
            <v>48050246.761922136</v>
          </cell>
          <cell r="Z656">
            <v>45961105.5983603</v>
          </cell>
          <cell r="AA656">
            <v>43871964.434798464</v>
          </cell>
          <cell r="AB656">
            <v>41782823.271236628</v>
          </cell>
          <cell r="AC656">
            <v>39693682.107674792</v>
          </cell>
          <cell r="AD656">
            <v>37604540.944112957</v>
          </cell>
          <cell r="AE656">
            <v>35515399.780551121</v>
          </cell>
          <cell r="AF656">
            <v>33426258.616989288</v>
          </cell>
          <cell r="AG656">
            <v>31337117.453427456</v>
          </cell>
          <cell r="AH656">
            <v>29247976.289865624</v>
          </cell>
          <cell r="AI656">
            <v>27158835.126303792</v>
          </cell>
          <cell r="AJ656">
            <v>25069693.96274196</v>
          </cell>
          <cell r="AK656">
            <v>22980552.799180128</v>
          </cell>
        </row>
        <row r="657">
          <cell r="H657">
            <v>103131939.90518799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</row>
        <row r="658">
          <cell r="H658">
            <v>3393560.7210761458</v>
          </cell>
          <cell r="I658">
            <v>3393560.7210761458</v>
          </cell>
          <cell r="J658">
            <v>3393560.7210761458</v>
          </cell>
          <cell r="K658">
            <v>3393560.7210761458</v>
          </cell>
          <cell r="L658">
            <v>3393560.7210761458</v>
          </cell>
          <cell r="M658">
            <v>3393560.7210761458</v>
          </cell>
          <cell r="N658">
            <v>3393560.7210761458</v>
          </cell>
          <cell r="O658">
            <v>3393560.7210761458</v>
          </cell>
          <cell r="P658">
            <v>3393560.7210761458</v>
          </cell>
          <cell r="Q658">
            <v>3393560.7210761458</v>
          </cell>
          <cell r="R658">
            <v>3393560.7210761458</v>
          </cell>
          <cell r="S658">
            <v>3393560.7210761458</v>
          </cell>
          <cell r="T658">
            <v>3393560.7210761458</v>
          </cell>
          <cell r="U658">
            <v>3393560.7210761458</v>
          </cell>
          <cell r="V658">
            <v>3393560.7210761458</v>
          </cell>
          <cell r="W658">
            <v>2089141.1635618322</v>
          </cell>
          <cell r="X658">
            <v>2089141.1635618322</v>
          </cell>
          <cell r="Y658">
            <v>2089141.1635618322</v>
          </cell>
          <cell r="Z658">
            <v>2089141.1635618322</v>
          </cell>
          <cell r="AA658">
            <v>2089141.1635618322</v>
          </cell>
          <cell r="AB658">
            <v>2089141.1635618322</v>
          </cell>
          <cell r="AC658">
            <v>2089141.1635618322</v>
          </cell>
          <cell r="AD658">
            <v>2089141.1635618322</v>
          </cell>
          <cell r="AE658">
            <v>2089141.1635618322</v>
          </cell>
          <cell r="AF658">
            <v>2089141.1635618322</v>
          </cell>
          <cell r="AG658">
            <v>2089141.1635618322</v>
          </cell>
          <cell r="AH658">
            <v>2089141.1635618322</v>
          </cell>
          <cell r="AI658">
            <v>2089141.1635618322</v>
          </cell>
          <cell r="AJ658">
            <v>2089141.1635618322</v>
          </cell>
          <cell r="AK658">
            <v>2089141.1635618322</v>
          </cell>
        </row>
        <row r="659">
          <cell r="H659">
            <v>99738379.184111848</v>
          </cell>
          <cell r="I659">
            <v>96344818.463035703</v>
          </cell>
          <cell r="J659">
            <v>92951257.741959557</v>
          </cell>
          <cell r="K659">
            <v>89557697.020883411</v>
          </cell>
          <cell r="L659">
            <v>86164136.299807265</v>
          </cell>
          <cell r="M659">
            <v>82770575.57873112</v>
          </cell>
          <cell r="N659">
            <v>79377014.857654974</v>
          </cell>
          <cell r="O659">
            <v>75983454.136578828</v>
          </cell>
          <cell r="P659">
            <v>72589893.415502682</v>
          </cell>
          <cell r="Q659">
            <v>69196332.694426537</v>
          </cell>
          <cell r="R659">
            <v>65802771.973350391</v>
          </cell>
          <cell r="S659">
            <v>62409211.252274245</v>
          </cell>
          <cell r="T659">
            <v>59015650.531198099</v>
          </cell>
          <cell r="U659">
            <v>55622089.810121953</v>
          </cell>
          <cell r="V659">
            <v>52228529.089045808</v>
          </cell>
          <cell r="W659">
            <v>50139387.925483972</v>
          </cell>
          <cell r="X659">
            <v>48050246.761922136</v>
          </cell>
          <cell r="Y659">
            <v>45961105.5983603</v>
          </cell>
          <cell r="Z659">
            <v>43871964.434798464</v>
          </cell>
          <cell r="AA659">
            <v>41782823.271236628</v>
          </cell>
          <cell r="AB659">
            <v>39693682.107674792</v>
          </cell>
          <cell r="AC659">
            <v>37604540.944112957</v>
          </cell>
          <cell r="AD659">
            <v>35515399.780551121</v>
          </cell>
          <cell r="AE659">
            <v>33426258.616989288</v>
          </cell>
          <cell r="AF659">
            <v>31337117.453427456</v>
          </cell>
          <cell r="AG659">
            <v>29247976.289865624</v>
          </cell>
          <cell r="AH659">
            <v>27158835.126303792</v>
          </cell>
          <cell r="AI659">
            <v>25069693.96274196</v>
          </cell>
          <cell r="AJ659">
            <v>22980552.799180128</v>
          </cell>
          <cell r="AK659">
            <v>20891411.635618296</v>
          </cell>
        </row>
        <row r="661">
          <cell r="H661" t="b">
            <v>1</v>
          </cell>
          <cell r="I661" t="b">
            <v>0</v>
          </cell>
          <cell r="J661" t="b">
            <v>0</v>
          </cell>
          <cell r="K661" t="b">
            <v>0</v>
          </cell>
          <cell r="L661" t="b">
            <v>0</v>
          </cell>
          <cell r="M661" t="b">
            <v>0</v>
          </cell>
          <cell r="N661" t="b">
            <v>0</v>
          </cell>
          <cell r="O661" t="b">
            <v>0</v>
          </cell>
          <cell r="P661" t="b">
            <v>0</v>
          </cell>
          <cell r="Q661" t="b">
            <v>0</v>
          </cell>
          <cell r="R661" t="b">
            <v>0</v>
          </cell>
          <cell r="S661" t="b">
            <v>0</v>
          </cell>
          <cell r="T661" t="b">
            <v>0</v>
          </cell>
          <cell r="U661" t="b">
            <v>0</v>
          </cell>
          <cell r="V661" t="b">
            <v>0</v>
          </cell>
          <cell r="W661" t="b">
            <v>0</v>
          </cell>
          <cell r="X661" t="b">
            <v>0</v>
          </cell>
          <cell r="Y661" t="b">
            <v>0</v>
          </cell>
          <cell r="Z661" t="b">
            <v>0</v>
          </cell>
          <cell r="AA661" t="b">
            <v>0</v>
          </cell>
          <cell r="AB661" t="b">
            <v>0</v>
          </cell>
          <cell r="AC661" t="b">
            <v>0</v>
          </cell>
          <cell r="AD661" t="b">
            <v>0</v>
          </cell>
          <cell r="AE661" t="b">
            <v>0</v>
          </cell>
          <cell r="AF661" t="b">
            <v>0</v>
          </cell>
          <cell r="AG661" t="b">
            <v>0</v>
          </cell>
          <cell r="AH661" t="b">
            <v>0</v>
          </cell>
          <cell r="AI661" t="b">
            <v>0</v>
          </cell>
          <cell r="AJ661" t="b">
            <v>0</v>
          </cell>
          <cell r="AK661" t="b">
            <v>0</v>
          </cell>
        </row>
        <row r="664">
          <cell r="H664">
            <v>0</v>
          </cell>
          <cell r="I664">
            <v>103131939.90518799</v>
          </cell>
          <cell r="J664">
            <v>103131939.90518799</v>
          </cell>
          <cell r="K664">
            <v>103131939.90518799</v>
          </cell>
          <cell r="L664">
            <v>103131939.90518799</v>
          </cell>
          <cell r="M664">
            <v>103131939.90518799</v>
          </cell>
          <cell r="N664">
            <v>103131939.90518799</v>
          </cell>
          <cell r="O664">
            <v>103131939.90518799</v>
          </cell>
          <cell r="P664">
            <v>103131939.90518799</v>
          </cell>
          <cell r="Q664">
            <v>103131939.90518799</v>
          </cell>
          <cell r="R664">
            <v>103131939.90518799</v>
          </cell>
          <cell r="S664">
            <v>103131939.90518799</v>
          </cell>
          <cell r="T664">
            <v>103131939.90518799</v>
          </cell>
          <cell r="U664">
            <v>103131939.90518799</v>
          </cell>
          <cell r="V664">
            <v>103131939.90518799</v>
          </cell>
          <cell r="W664">
            <v>103131939.90518799</v>
          </cell>
          <cell r="X664">
            <v>83565646.542473286</v>
          </cell>
          <cell r="Y664">
            <v>83565646.542473286</v>
          </cell>
          <cell r="Z664">
            <v>83565646.542473286</v>
          </cell>
          <cell r="AA664">
            <v>83565646.542473286</v>
          </cell>
          <cell r="AB664">
            <v>83565646.542473286</v>
          </cell>
          <cell r="AC664">
            <v>83565646.542473286</v>
          </cell>
          <cell r="AD664">
            <v>83565646.542473286</v>
          </cell>
          <cell r="AE664">
            <v>83565646.542473286</v>
          </cell>
          <cell r="AF664">
            <v>83565646.542473286</v>
          </cell>
          <cell r="AG664">
            <v>83565646.542473286</v>
          </cell>
          <cell r="AH664">
            <v>83565646.542473286</v>
          </cell>
          <cell r="AI664">
            <v>83565646.542473286</v>
          </cell>
          <cell r="AJ664">
            <v>83565646.542473286</v>
          </cell>
          <cell r="AK664">
            <v>83565646.542473286</v>
          </cell>
        </row>
        <row r="666"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</row>
        <row r="669">
          <cell r="H669">
            <v>0</v>
          </cell>
          <cell r="I669">
            <v>19566293.362714704</v>
          </cell>
          <cell r="J669">
            <v>19566293.362714704</v>
          </cell>
          <cell r="K669">
            <v>19566293.362714704</v>
          </cell>
          <cell r="L669">
            <v>19566293.362714704</v>
          </cell>
          <cell r="M669">
            <v>19566293.362714704</v>
          </cell>
          <cell r="N669">
            <v>19566293.362714704</v>
          </cell>
          <cell r="O669">
            <v>19566293.362714704</v>
          </cell>
          <cell r="P669">
            <v>19566293.362714704</v>
          </cell>
          <cell r="Q669">
            <v>19566293.362714704</v>
          </cell>
          <cell r="R669">
            <v>19566293.362714704</v>
          </cell>
          <cell r="S669">
            <v>19566293.362714704</v>
          </cell>
          <cell r="T669">
            <v>19566293.362714704</v>
          </cell>
          <cell r="U669">
            <v>19566293.362714704</v>
          </cell>
          <cell r="V669">
            <v>19566293.362714704</v>
          </cell>
          <cell r="W669">
            <v>19566293.362714704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</row>
        <row r="671"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19566293.362714704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</row>
        <row r="672">
          <cell r="H672">
            <v>19566293.362714704</v>
          </cell>
          <cell r="I672">
            <v>19566293.362714704</v>
          </cell>
          <cell r="J672">
            <v>19566293.362714704</v>
          </cell>
          <cell r="K672">
            <v>19566293.362714704</v>
          </cell>
          <cell r="L672">
            <v>19566293.362714704</v>
          </cell>
          <cell r="M672">
            <v>19566293.362714704</v>
          </cell>
          <cell r="N672">
            <v>19566293.362714704</v>
          </cell>
          <cell r="O672">
            <v>19566293.362714704</v>
          </cell>
          <cell r="P672">
            <v>19566293.362714704</v>
          </cell>
          <cell r="Q672">
            <v>19566293.362714704</v>
          </cell>
          <cell r="R672">
            <v>19566293.362714704</v>
          </cell>
          <cell r="S672">
            <v>19566293.362714704</v>
          </cell>
          <cell r="T672">
            <v>19566293.362714704</v>
          </cell>
          <cell r="U672">
            <v>19566293.362714704</v>
          </cell>
          <cell r="V672">
            <v>19566293.362714704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</row>
        <row r="674">
          <cell r="H674">
            <v>0</v>
          </cell>
          <cell r="I674">
            <v>103131939.90518799</v>
          </cell>
          <cell r="J674">
            <v>103131939.90518799</v>
          </cell>
          <cell r="K674">
            <v>103131939.90518799</v>
          </cell>
          <cell r="L674">
            <v>103131939.90518799</v>
          </cell>
          <cell r="M674">
            <v>103131939.90518799</v>
          </cell>
          <cell r="N674">
            <v>103131939.90518799</v>
          </cell>
          <cell r="O674">
            <v>103131939.90518799</v>
          </cell>
          <cell r="P674">
            <v>103131939.90518799</v>
          </cell>
          <cell r="Q674">
            <v>103131939.90518799</v>
          </cell>
          <cell r="R674">
            <v>103131939.90518799</v>
          </cell>
          <cell r="S674">
            <v>103131939.90518799</v>
          </cell>
          <cell r="T674">
            <v>103131939.90518799</v>
          </cell>
          <cell r="U674">
            <v>103131939.90518799</v>
          </cell>
          <cell r="V674">
            <v>103131939.90518799</v>
          </cell>
          <cell r="W674">
            <v>103131939.90518799</v>
          </cell>
          <cell r="X674">
            <v>103131939.90518799</v>
          </cell>
          <cell r="Y674">
            <v>103131939.90518799</v>
          </cell>
          <cell r="Z674">
            <v>103131939.90518799</v>
          </cell>
          <cell r="AA674">
            <v>103131939.90518799</v>
          </cell>
          <cell r="AB674">
            <v>103131939.90518799</v>
          </cell>
          <cell r="AC674">
            <v>103131939.90518799</v>
          </cell>
          <cell r="AD674">
            <v>103131939.90518799</v>
          </cell>
          <cell r="AE674">
            <v>103131939.90518799</v>
          </cell>
          <cell r="AF674">
            <v>103131939.90518799</v>
          </cell>
          <cell r="AG674">
            <v>103131939.90518799</v>
          </cell>
          <cell r="AH674">
            <v>103131939.90518799</v>
          </cell>
          <cell r="AI674">
            <v>103131939.90518799</v>
          </cell>
          <cell r="AJ674">
            <v>103131939.90518799</v>
          </cell>
          <cell r="AK674">
            <v>103131939.90518799</v>
          </cell>
        </row>
        <row r="676"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</row>
        <row r="681">
          <cell r="H681">
            <v>3393560.7210761458</v>
          </cell>
          <cell r="I681">
            <v>3393560.7210761458</v>
          </cell>
          <cell r="J681">
            <v>3393560.7210761458</v>
          </cell>
          <cell r="K681">
            <v>3393560.7210761458</v>
          </cell>
          <cell r="L681">
            <v>3393560.7210761458</v>
          </cell>
          <cell r="M681">
            <v>3393560.7210761458</v>
          </cell>
          <cell r="N681">
            <v>3393560.7210761458</v>
          </cell>
          <cell r="O681">
            <v>3393560.7210761458</v>
          </cell>
          <cell r="P681">
            <v>3393560.7210761458</v>
          </cell>
          <cell r="Q681">
            <v>3393560.7210761458</v>
          </cell>
          <cell r="R681">
            <v>3393560.7210761458</v>
          </cell>
          <cell r="S681">
            <v>3393560.7210761458</v>
          </cell>
          <cell r="T681">
            <v>3393560.7210761458</v>
          </cell>
          <cell r="U681">
            <v>3393560.7210761458</v>
          </cell>
          <cell r="V681">
            <v>3393560.7210761458</v>
          </cell>
          <cell r="W681">
            <v>2089141.1635618322</v>
          </cell>
          <cell r="X681">
            <v>2089141.1635618322</v>
          </cell>
          <cell r="Y681">
            <v>2089141.1635618322</v>
          </cell>
          <cell r="Z681">
            <v>2089141.1635618322</v>
          </cell>
          <cell r="AA681">
            <v>2089141.1635618322</v>
          </cell>
          <cell r="AB681">
            <v>2089141.1635618322</v>
          </cell>
          <cell r="AC681">
            <v>2089141.1635618322</v>
          </cell>
          <cell r="AD681">
            <v>2089141.1635618322</v>
          </cell>
          <cell r="AE681">
            <v>2089141.1635618322</v>
          </cell>
          <cell r="AF681">
            <v>2089141.1635618322</v>
          </cell>
          <cell r="AG681">
            <v>2089141.1635618322</v>
          </cell>
          <cell r="AH681">
            <v>2089141.1635618322</v>
          </cell>
          <cell r="AI681">
            <v>2089141.1635618322</v>
          </cell>
          <cell r="AJ681">
            <v>2089141.1635618322</v>
          </cell>
          <cell r="AK681">
            <v>2089141.1635618322</v>
          </cell>
        </row>
        <row r="685">
          <cell r="H685">
            <v>99738379.184111848</v>
          </cell>
          <cell r="I685">
            <v>96344818.463035703</v>
          </cell>
          <cell r="J685">
            <v>92951257.741959557</v>
          </cell>
          <cell r="K685">
            <v>89557697.020883411</v>
          </cell>
          <cell r="L685">
            <v>86164136.299807265</v>
          </cell>
          <cell r="M685">
            <v>82770575.57873112</v>
          </cell>
          <cell r="N685">
            <v>79377014.857654974</v>
          </cell>
          <cell r="O685">
            <v>75983454.136578828</v>
          </cell>
          <cell r="P685">
            <v>72589893.415502682</v>
          </cell>
          <cell r="Q685">
            <v>69196332.694426537</v>
          </cell>
          <cell r="R685">
            <v>65802771.973350391</v>
          </cell>
          <cell r="S685">
            <v>62409211.252274245</v>
          </cell>
          <cell r="T685">
            <v>59015650.531198099</v>
          </cell>
          <cell r="U685">
            <v>55622089.810121953</v>
          </cell>
          <cell r="V685">
            <v>52228529.089045808</v>
          </cell>
          <cell r="W685">
            <v>50139387.925483972</v>
          </cell>
          <cell r="X685">
            <v>48050246.761922136</v>
          </cell>
          <cell r="Y685">
            <v>45961105.5983603</v>
          </cell>
          <cell r="Z685">
            <v>43871964.434798464</v>
          </cell>
          <cell r="AA685">
            <v>41782823.271236628</v>
          </cell>
          <cell r="AB685">
            <v>39693682.107674792</v>
          </cell>
          <cell r="AC685">
            <v>37604540.944112957</v>
          </cell>
          <cell r="AD685">
            <v>35515399.780551121</v>
          </cell>
          <cell r="AE685">
            <v>33426258.616989288</v>
          </cell>
          <cell r="AF685">
            <v>31337117.453427456</v>
          </cell>
          <cell r="AG685">
            <v>29247976.289865624</v>
          </cell>
          <cell r="AH685">
            <v>27158835.126303792</v>
          </cell>
          <cell r="AI685">
            <v>25069693.96274196</v>
          </cell>
          <cell r="AJ685">
            <v>22980552.799180128</v>
          </cell>
          <cell r="AK685">
            <v>20891411.635618296</v>
          </cell>
        </row>
        <row r="690">
          <cell r="H690">
            <v>5054572.2006789269</v>
          </cell>
          <cell r="I690">
            <v>5054572.2006789269</v>
          </cell>
          <cell r="J690">
            <v>5054572.2006789269</v>
          </cell>
          <cell r="K690">
            <v>5054572.2006789269</v>
          </cell>
          <cell r="L690">
            <v>5054572.2006789269</v>
          </cell>
          <cell r="M690">
            <v>5054572.2006789269</v>
          </cell>
          <cell r="N690">
            <v>5054572.2006789269</v>
          </cell>
          <cell r="O690">
            <v>5054572.2006789269</v>
          </cell>
          <cell r="P690">
            <v>5054572.2006789269</v>
          </cell>
          <cell r="Q690">
            <v>5054572.2006789269</v>
          </cell>
          <cell r="R690">
            <v>5054572.2006789269</v>
          </cell>
          <cell r="S690">
            <v>5054572.2006789269</v>
          </cell>
          <cell r="T690">
            <v>5054572.2006789269</v>
          </cell>
          <cell r="U690">
            <v>5054572.2006789269</v>
          </cell>
          <cell r="V690">
            <v>5054572.2006789269</v>
          </cell>
          <cell r="W690">
            <v>5054572.2006789269</v>
          </cell>
          <cell r="X690">
            <v>5054572.2006789269</v>
          </cell>
          <cell r="Y690">
            <v>5054572.2006789269</v>
          </cell>
          <cell r="Z690">
            <v>5054572.2006789269</v>
          </cell>
          <cell r="AA690">
            <v>5054572.2006789269</v>
          </cell>
          <cell r="AB690">
            <v>5054572.2006789269</v>
          </cell>
          <cell r="AC690">
            <v>5054572.2006789269</v>
          </cell>
          <cell r="AD690">
            <v>5054572.2006789269</v>
          </cell>
          <cell r="AE690">
            <v>5054572.2006789269</v>
          </cell>
          <cell r="AF690">
            <v>5054572.2006789269</v>
          </cell>
          <cell r="AG690">
            <v>5054572.2006789269</v>
          </cell>
          <cell r="AH690">
            <v>5054572.2006789269</v>
          </cell>
          <cell r="AI690">
            <v>5054572.2006789269</v>
          </cell>
          <cell r="AJ690">
            <v>5054572.2006789269</v>
          </cell>
          <cell r="AK690">
            <v>5054572.2006789269</v>
          </cell>
        </row>
        <row r="691">
          <cell r="H691" t="b">
            <v>1</v>
          </cell>
          <cell r="I691" t="b">
            <v>1</v>
          </cell>
          <cell r="J691" t="b">
            <v>1</v>
          </cell>
          <cell r="K691" t="b">
            <v>1</v>
          </cell>
          <cell r="L691" t="b">
            <v>1</v>
          </cell>
          <cell r="M691" t="b">
            <v>1</v>
          </cell>
          <cell r="N691" t="b">
            <v>1</v>
          </cell>
          <cell r="O691" t="b">
            <v>1</v>
          </cell>
          <cell r="P691" t="b">
            <v>1</v>
          </cell>
          <cell r="Q691" t="b">
            <v>1</v>
          </cell>
          <cell r="R691" t="b">
            <v>1</v>
          </cell>
          <cell r="S691" t="b">
            <v>1</v>
          </cell>
          <cell r="T691" t="b">
            <v>1</v>
          </cell>
          <cell r="U691" t="b">
            <v>1</v>
          </cell>
          <cell r="V691" t="b">
            <v>1</v>
          </cell>
          <cell r="W691" t="b">
            <v>1</v>
          </cell>
          <cell r="X691" t="b">
            <v>1</v>
          </cell>
          <cell r="Y691" t="b">
            <v>1</v>
          </cell>
          <cell r="Z691" t="b">
            <v>1</v>
          </cell>
          <cell r="AA691" t="b">
            <v>1</v>
          </cell>
          <cell r="AB691" t="b">
            <v>1</v>
          </cell>
          <cell r="AC691" t="b">
            <v>1</v>
          </cell>
          <cell r="AD691" t="b">
            <v>1</v>
          </cell>
          <cell r="AE691" t="b">
            <v>1</v>
          </cell>
          <cell r="AF691" t="b">
            <v>1</v>
          </cell>
          <cell r="AG691" t="b">
            <v>1</v>
          </cell>
          <cell r="AH691" t="b">
            <v>1</v>
          </cell>
          <cell r="AI691" t="b">
            <v>1</v>
          </cell>
          <cell r="AJ691" t="b">
            <v>1</v>
          </cell>
          <cell r="AK691" t="b">
            <v>1</v>
          </cell>
        </row>
        <row r="692">
          <cell r="G692">
            <v>0</v>
          </cell>
        </row>
        <row r="693"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  <cell r="AK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K694">
            <v>0</v>
          </cell>
        </row>
        <row r="695"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</row>
        <row r="696"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</row>
        <row r="699">
          <cell r="H699">
            <v>5054572.2006789269</v>
          </cell>
          <cell r="I699">
            <v>5054572.2006789269</v>
          </cell>
          <cell r="J699">
            <v>5054572.2006789269</v>
          </cell>
          <cell r="K699">
            <v>5054572.2006789269</v>
          </cell>
          <cell r="L699">
            <v>5054572.2006789269</v>
          </cell>
          <cell r="M699">
            <v>5054572.2006789269</v>
          </cell>
          <cell r="N699">
            <v>5054572.2006789269</v>
          </cell>
          <cell r="O699">
            <v>5054572.2006789269</v>
          </cell>
          <cell r="P699">
            <v>5054572.2006789269</v>
          </cell>
          <cell r="Q699">
            <v>5054572.2006789269</v>
          </cell>
          <cell r="R699">
            <v>5054572.2006789269</v>
          </cell>
          <cell r="S699">
            <v>5054572.2006789269</v>
          </cell>
          <cell r="T699">
            <v>5054572.2006789269</v>
          </cell>
          <cell r="U699">
            <v>5054572.2006789269</v>
          </cell>
          <cell r="V699">
            <v>5054572.2006789269</v>
          </cell>
          <cell r="W699">
            <v>5054572.2006789269</v>
          </cell>
          <cell r="X699">
            <v>5054572.2006789269</v>
          </cell>
          <cell r="Y699">
            <v>5054572.2006789269</v>
          </cell>
          <cell r="Z699">
            <v>5054572.2006789269</v>
          </cell>
          <cell r="AA699">
            <v>5054572.2006789269</v>
          </cell>
          <cell r="AB699">
            <v>5054572.2006789269</v>
          </cell>
          <cell r="AC699">
            <v>5054572.2006789269</v>
          </cell>
          <cell r="AD699">
            <v>5054572.2006789269</v>
          </cell>
          <cell r="AE699">
            <v>5054572.2006789269</v>
          </cell>
          <cell r="AF699">
            <v>5054572.2006789269</v>
          </cell>
          <cell r="AG699">
            <v>5054572.2006789269</v>
          </cell>
          <cell r="AH699">
            <v>5054572.2006789269</v>
          </cell>
          <cell r="AI699">
            <v>5054572.2006789269</v>
          </cell>
          <cell r="AJ699">
            <v>5054572.2006789269</v>
          </cell>
          <cell r="AK699">
            <v>5054572.2006789269</v>
          </cell>
        </row>
        <row r="700">
          <cell r="H700">
            <v>5282027.9497094778</v>
          </cell>
          <cell r="I700">
            <v>5488027.0397481471</v>
          </cell>
          <cell r="J700">
            <v>5718524.1754175704</v>
          </cell>
          <cell r="K700">
            <v>5901516.949030933</v>
          </cell>
          <cell r="L700">
            <v>6084463.9744508909</v>
          </cell>
          <cell r="M700">
            <v>6236575.5738121625</v>
          </cell>
          <cell r="N700">
            <v>6392489.9631574657</v>
          </cell>
          <cell r="O700">
            <v>6552302.2122364016</v>
          </cell>
          <cell r="P700">
            <v>6716109.767542311</v>
          </cell>
          <cell r="Q700">
            <v>6884012.5117308684</v>
          </cell>
          <cell r="R700">
            <v>7021692.7619654853</v>
          </cell>
          <cell r="S700">
            <v>7162126.6172047965</v>
          </cell>
          <cell r="T700">
            <v>7305369.1495488919</v>
          </cell>
          <cell r="U700">
            <v>7451476.5325398697</v>
          </cell>
          <cell r="V700">
            <v>7600506.063190667</v>
          </cell>
          <cell r="W700">
            <v>7752516.1844544802</v>
          </cell>
          <cell r="X700">
            <v>7907566.5081435693</v>
          </cell>
          <cell r="Y700">
            <v>8065717.838306441</v>
          </cell>
          <cell r="Z700">
            <v>8227032.195072569</v>
          </cell>
          <cell r="AA700">
            <v>8391572.8389740195</v>
          </cell>
          <cell r="AB700">
            <v>8559404.2957535014</v>
          </cell>
          <cell r="AC700">
            <v>8730592.3816685714</v>
          </cell>
          <cell r="AD700">
            <v>8905204.2293019425</v>
          </cell>
          <cell r="AE700">
            <v>9083308.3138879817</v>
          </cell>
          <cell r="AF700">
            <v>9264974.4801657405</v>
          </cell>
          <cell r="AG700">
            <v>9450273.969769055</v>
          </cell>
          <cell r="AH700">
            <v>9639279.4491644371</v>
          </cell>
          <cell r="AI700">
            <v>9832065.0381477252</v>
          </cell>
          <cell r="AJ700">
            <v>10028706.33891068</v>
          </cell>
          <cell r="AK700">
            <v>10229280.465688895</v>
          </cell>
        </row>
        <row r="702">
          <cell r="H702">
            <v>5282027.9497094778</v>
          </cell>
          <cell r="I702">
            <v>5488027.0397481471</v>
          </cell>
          <cell r="J702">
            <v>5718524.1754175704</v>
          </cell>
          <cell r="K702">
            <v>5901516.949030933</v>
          </cell>
          <cell r="L702">
            <v>6084463.9744508909</v>
          </cell>
          <cell r="M702">
            <v>6236575.5738121625</v>
          </cell>
          <cell r="N702">
            <v>6392489.9631574657</v>
          </cell>
          <cell r="O702">
            <v>6552302.2122364016</v>
          </cell>
          <cell r="P702">
            <v>6716109.767542311</v>
          </cell>
          <cell r="Q702">
            <v>6884012.5117308684</v>
          </cell>
          <cell r="R702">
            <v>7021692.7619654853</v>
          </cell>
          <cell r="S702">
            <v>7162126.6172047965</v>
          </cell>
          <cell r="T702">
            <v>7305369.1495488919</v>
          </cell>
          <cell r="U702">
            <v>7451476.5325398697</v>
          </cell>
          <cell r="V702">
            <v>7600506.063190667</v>
          </cell>
          <cell r="W702">
            <v>7752516.1844544802</v>
          </cell>
          <cell r="X702">
            <v>7907566.5081435693</v>
          </cell>
          <cell r="Y702">
            <v>8065717.838306441</v>
          </cell>
          <cell r="Z702">
            <v>8227032.195072569</v>
          </cell>
          <cell r="AA702">
            <v>8391572.8389740195</v>
          </cell>
          <cell r="AB702">
            <v>8559404.2957535014</v>
          </cell>
          <cell r="AC702">
            <v>8730592.3816685714</v>
          </cell>
          <cell r="AD702">
            <v>8905204.2293019425</v>
          </cell>
          <cell r="AE702">
            <v>9083308.3138879817</v>
          </cell>
          <cell r="AF702">
            <v>9264974.4801657405</v>
          </cell>
          <cell r="AG702">
            <v>9450273.969769055</v>
          </cell>
          <cell r="AH702">
            <v>9639279.4491644371</v>
          </cell>
          <cell r="AI702">
            <v>9832065.0381477252</v>
          </cell>
          <cell r="AJ702">
            <v>10028706.33891068</v>
          </cell>
          <cell r="AK702">
            <v>10229280.465688895</v>
          </cell>
        </row>
        <row r="703">
          <cell r="H703">
            <v>337509.77314437559</v>
          </cell>
          <cell r="I703">
            <v>350672.6542970062</v>
          </cell>
          <cell r="J703">
            <v>365400.90577748051</v>
          </cell>
          <cell r="K703">
            <v>377093.73476235993</v>
          </cell>
          <cell r="L703">
            <v>388783.64053999301</v>
          </cell>
          <cell r="M703">
            <v>398503.23155349278</v>
          </cell>
          <cell r="N703">
            <v>408465.81234233006</v>
          </cell>
          <cell r="O703">
            <v>418677.45765088825</v>
          </cell>
          <cell r="P703">
            <v>429144.39409216045</v>
          </cell>
          <cell r="Q703">
            <v>439873.00394446444</v>
          </cell>
          <cell r="R703">
            <v>448670.46402335371</v>
          </cell>
          <cell r="S703">
            <v>457643.87330382084</v>
          </cell>
          <cell r="T703">
            <v>466796.75076989725</v>
          </cell>
          <cell r="U703">
            <v>476132.68578529515</v>
          </cell>
          <cell r="V703">
            <v>485655.33950100106</v>
          </cell>
          <cell r="W703">
            <v>495368.44629102107</v>
          </cell>
          <cell r="X703">
            <v>505275.81521684147</v>
          </cell>
          <cell r="Y703">
            <v>515381.3315211783</v>
          </cell>
          <cell r="Z703">
            <v>525688.95815160184</v>
          </cell>
          <cell r="AA703">
            <v>536202.73731463379</v>
          </cell>
          <cell r="AB703">
            <v>546926.79206092656</v>
          </cell>
          <cell r="AC703">
            <v>557865.3279021451</v>
          </cell>
          <cell r="AD703">
            <v>569022.63446018798</v>
          </cell>
          <cell r="AE703">
            <v>580403.08714939177</v>
          </cell>
          <cell r="AF703">
            <v>592011.1488923796</v>
          </cell>
          <cell r="AG703">
            <v>603851.37187022716</v>
          </cell>
          <cell r="AH703">
            <v>615928.39930763177</v>
          </cell>
          <cell r="AI703">
            <v>628246.96729378437</v>
          </cell>
          <cell r="AJ703">
            <v>640811.90663966001</v>
          </cell>
          <cell r="AK703">
            <v>653628.14477245335</v>
          </cell>
        </row>
        <row r="704">
          <cell r="H704">
            <v>322975.85946830205</v>
          </cell>
          <cell r="I704">
            <v>322975.85946830205</v>
          </cell>
          <cell r="J704">
            <v>322975.85946830205</v>
          </cell>
          <cell r="K704">
            <v>322975.85946830205</v>
          </cell>
          <cell r="L704">
            <v>322975.85946830205</v>
          </cell>
          <cell r="M704">
            <v>322975.85946830205</v>
          </cell>
          <cell r="N704">
            <v>322975.85946830205</v>
          </cell>
          <cell r="O704">
            <v>322975.85946830199</v>
          </cell>
          <cell r="P704">
            <v>322975.85946830205</v>
          </cell>
          <cell r="Q704">
            <v>322975.85946830205</v>
          </cell>
          <cell r="R704">
            <v>322975.85946830205</v>
          </cell>
          <cell r="S704">
            <v>322975.85946830205</v>
          </cell>
          <cell r="T704">
            <v>322975.85946830205</v>
          </cell>
          <cell r="U704">
            <v>322975.85946830199</v>
          </cell>
          <cell r="V704">
            <v>322975.85946830205</v>
          </cell>
          <cell r="W704">
            <v>322975.85946830199</v>
          </cell>
          <cell r="X704">
            <v>322975.85946830199</v>
          </cell>
          <cell r="Y704">
            <v>322975.85946830205</v>
          </cell>
          <cell r="Z704">
            <v>322975.85946830199</v>
          </cell>
          <cell r="AA704">
            <v>322975.85946830199</v>
          </cell>
          <cell r="AB704">
            <v>322975.85946830205</v>
          </cell>
          <cell r="AC704">
            <v>322975.85946830205</v>
          </cell>
          <cell r="AD704">
            <v>322975.85946830205</v>
          </cell>
          <cell r="AE704">
            <v>322975.85946830205</v>
          </cell>
          <cell r="AF704">
            <v>322975.85946830205</v>
          </cell>
          <cell r="AG704">
            <v>322975.85946830205</v>
          </cell>
          <cell r="AH704">
            <v>322975.85946830205</v>
          </cell>
          <cell r="AI704">
            <v>322975.85946830205</v>
          </cell>
          <cell r="AJ704">
            <v>322975.85946830199</v>
          </cell>
          <cell r="AK704">
            <v>322975.85946830205</v>
          </cell>
        </row>
        <row r="705">
          <cell r="H705">
            <v>227455.74903055094</v>
          </cell>
          <cell r="I705">
            <v>433454.83906922024</v>
          </cell>
          <cell r="J705">
            <v>663951.9747386435</v>
          </cell>
          <cell r="K705">
            <v>846944.74835200608</v>
          </cell>
          <cell r="L705">
            <v>1029891.773771964</v>
          </cell>
          <cell r="M705">
            <v>1182003.3731332356</v>
          </cell>
          <cell r="N705">
            <v>1337917.7624785388</v>
          </cell>
          <cell r="O705">
            <v>1497730.0115574747</v>
          </cell>
          <cell r="P705">
            <v>1661537.5668633841</v>
          </cell>
          <cell r="Q705">
            <v>1829440.3110519415</v>
          </cell>
          <cell r="R705">
            <v>1967120.5612865584</v>
          </cell>
          <cell r="S705">
            <v>2107554.4165258696</v>
          </cell>
          <cell r="T705">
            <v>2250796.948869965</v>
          </cell>
          <cell r="U705">
            <v>2396904.3318609428</v>
          </cell>
          <cell r="V705">
            <v>2545933.8625117401</v>
          </cell>
          <cell r="W705">
            <v>2697943.9837755533</v>
          </cell>
          <cell r="X705">
            <v>2852994.3074646425</v>
          </cell>
          <cell r="Y705">
            <v>3011145.6376275141</v>
          </cell>
          <cell r="Z705">
            <v>3172459.9943936421</v>
          </cell>
          <cell r="AA705">
            <v>3337000.6382950926</v>
          </cell>
          <cell r="AB705">
            <v>3504832.0950745745</v>
          </cell>
          <cell r="AC705">
            <v>3676020.1809896445</v>
          </cell>
          <cell r="AD705">
            <v>3850632.0286230156</v>
          </cell>
          <cell r="AE705">
            <v>4028736.1132090548</v>
          </cell>
          <cell r="AF705">
            <v>4210402.2794868136</v>
          </cell>
          <cell r="AG705">
            <v>4395701.7690901281</v>
          </cell>
          <cell r="AH705">
            <v>4584707.2484855102</v>
          </cell>
          <cell r="AI705">
            <v>4777492.8374687983</v>
          </cell>
          <cell r="AJ705">
            <v>4974134.1382317534</v>
          </cell>
          <cell r="AK705">
            <v>5174708.2650099685</v>
          </cell>
        </row>
        <row r="706">
          <cell r="H706">
            <v>14533.913676073542</v>
          </cell>
          <cell r="I706">
            <v>27696.794828704151</v>
          </cell>
          <cell r="J706">
            <v>42425.046309178462</v>
          </cell>
          <cell r="K706">
            <v>54117.875294057885</v>
          </cell>
          <cell r="L706">
            <v>65807.781071690959</v>
          </cell>
          <cell r="M706">
            <v>75527.372085190727</v>
          </cell>
          <cell r="N706">
            <v>85489.952874028007</v>
          </cell>
          <cell r="O706">
            <v>95701.598182586255</v>
          </cell>
          <cell r="P706">
            <v>106168.5346238584</v>
          </cell>
          <cell r="Q706">
            <v>116897.14447616239</v>
          </cell>
          <cell r="R706">
            <v>125694.60455505166</v>
          </cell>
          <cell r="S706">
            <v>134668.0138355188</v>
          </cell>
          <cell r="T706">
            <v>143820.8913015952</v>
          </cell>
          <cell r="U706">
            <v>153156.82631699316</v>
          </cell>
          <cell r="V706">
            <v>162679.48003269901</v>
          </cell>
          <cell r="W706">
            <v>172392.58682271908</v>
          </cell>
          <cell r="X706">
            <v>182299.95574853948</v>
          </cell>
          <cell r="Y706">
            <v>192405.47205287626</v>
          </cell>
          <cell r="Z706">
            <v>202713.09868329985</v>
          </cell>
          <cell r="AA706">
            <v>213226.8778463318</v>
          </cell>
          <cell r="AB706">
            <v>223950.93259262451</v>
          </cell>
          <cell r="AC706">
            <v>234889.46843384305</v>
          </cell>
          <cell r="AD706">
            <v>246046.77499188593</v>
          </cell>
          <cell r="AE706">
            <v>257427.22768108972</v>
          </cell>
          <cell r="AF706">
            <v>269035.28942407755</v>
          </cell>
          <cell r="AG706">
            <v>280875.51240192511</v>
          </cell>
          <cell r="AH706">
            <v>292952.53983932972</v>
          </cell>
          <cell r="AI706">
            <v>305271.10782548232</v>
          </cell>
          <cell r="AJ706">
            <v>317836.04717135802</v>
          </cell>
          <cell r="AK706">
            <v>330652.2853041513</v>
          </cell>
        </row>
        <row r="707">
          <cell r="G707">
            <v>20</v>
          </cell>
        </row>
        <row r="708">
          <cell r="H708">
            <v>-19</v>
          </cell>
          <cell r="I708">
            <v>-18</v>
          </cell>
          <cell r="J708">
            <v>-17</v>
          </cell>
          <cell r="K708">
            <v>-16</v>
          </cell>
          <cell r="L708">
            <v>-15</v>
          </cell>
          <cell r="M708">
            <v>-14</v>
          </cell>
          <cell r="N708">
            <v>-13</v>
          </cell>
          <cell r="O708">
            <v>-12</v>
          </cell>
          <cell r="P708">
            <v>-11</v>
          </cell>
          <cell r="Q708">
            <v>-10</v>
          </cell>
          <cell r="R708">
            <v>-9</v>
          </cell>
          <cell r="S708">
            <v>-8</v>
          </cell>
          <cell r="T708">
            <v>-7</v>
          </cell>
          <cell r="U708">
            <v>-6</v>
          </cell>
          <cell r="V708">
            <v>-5</v>
          </cell>
          <cell r="W708">
            <v>-4</v>
          </cell>
          <cell r="X708">
            <v>-3</v>
          </cell>
          <cell r="Y708">
            <v>-2</v>
          </cell>
          <cell r="Z708">
            <v>-1</v>
          </cell>
          <cell r="AA708">
            <v>0</v>
          </cell>
          <cell r="AB708">
            <v>1</v>
          </cell>
          <cell r="AC708">
            <v>2</v>
          </cell>
          <cell r="AD708">
            <v>3</v>
          </cell>
          <cell r="AE708">
            <v>4</v>
          </cell>
          <cell r="AF708">
            <v>5</v>
          </cell>
          <cell r="AG708">
            <v>6</v>
          </cell>
          <cell r="AH708">
            <v>7</v>
          </cell>
          <cell r="AI708">
            <v>8</v>
          </cell>
          <cell r="AJ708">
            <v>9</v>
          </cell>
          <cell r="AK708">
            <v>10</v>
          </cell>
        </row>
        <row r="709">
          <cell r="H709">
            <v>0</v>
          </cell>
          <cell r="I709">
            <v>5282027.9497094778</v>
          </cell>
          <cell r="J709">
            <v>10770054.989457626</v>
          </cell>
          <cell r="K709">
            <v>16488579.164875196</v>
          </cell>
          <cell r="L709">
            <v>22390096.11390613</v>
          </cell>
          <cell r="M709">
            <v>28474560.08835702</v>
          </cell>
          <cell r="N709">
            <v>34711135.662169181</v>
          </cell>
          <cell r="O709">
            <v>41103625.625326648</v>
          </cell>
          <cell r="P709">
            <v>47655927.837563053</v>
          </cell>
          <cell r="Q709">
            <v>54372037.605105363</v>
          </cell>
          <cell r="R709">
            <v>61256050.116836235</v>
          </cell>
          <cell r="S709">
            <v>68277742.878801718</v>
          </cell>
          <cell r="T709">
            <v>75439869.496006519</v>
          </cell>
          <cell r="U709">
            <v>82745238.645555407</v>
          </cell>
          <cell r="V709">
            <v>90196715.178095281</v>
          </cell>
          <cell r="W709">
            <v>97797221.24128595</v>
          </cell>
          <cell r="X709">
            <v>105549737.42574044</v>
          </cell>
          <cell r="Y709">
            <v>113457303.93388401</v>
          </cell>
          <cell r="Z709">
            <v>121523021.77219045</v>
          </cell>
          <cell r="AA709">
            <v>129750053.96726301</v>
          </cell>
          <cell r="AB709">
            <v>138141626.80623704</v>
          </cell>
          <cell r="AC709">
            <v>141419003.15228108</v>
          </cell>
          <cell r="AD709">
            <v>144661568.49420148</v>
          </cell>
          <cell r="AE709">
            <v>147848248.54808584</v>
          </cell>
          <cell r="AF709">
            <v>151030039.91294289</v>
          </cell>
          <cell r="AG709">
            <v>154210550.41865775</v>
          </cell>
          <cell r="AH709">
            <v>157424248.81461465</v>
          </cell>
          <cell r="AI709">
            <v>160671038.30062163</v>
          </cell>
          <cell r="AJ709">
            <v>163950801.12653294</v>
          </cell>
          <cell r="AK709">
            <v>167263397.69790131</v>
          </cell>
        </row>
        <row r="710">
          <cell r="H710">
            <v>5282027.9497094778</v>
          </cell>
          <cell r="I710">
            <v>5488027.0397481471</v>
          </cell>
          <cell r="J710">
            <v>5718524.1754175704</v>
          </cell>
          <cell r="K710">
            <v>5901516.949030933</v>
          </cell>
          <cell r="L710">
            <v>6084463.9744508909</v>
          </cell>
          <cell r="M710">
            <v>6236575.5738121625</v>
          </cell>
          <cell r="N710">
            <v>6392489.9631574657</v>
          </cell>
          <cell r="O710">
            <v>6552302.2122364016</v>
          </cell>
          <cell r="P710">
            <v>6716109.767542311</v>
          </cell>
          <cell r="Q710">
            <v>6884012.5117308684</v>
          </cell>
          <cell r="R710">
            <v>7021692.7619654853</v>
          </cell>
          <cell r="S710">
            <v>7162126.6172047965</v>
          </cell>
          <cell r="T710">
            <v>7305369.1495488919</v>
          </cell>
          <cell r="U710">
            <v>7451476.5325398697</v>
          </cell>
          <cell r="V710">
            <v>7600506.063190667</v>
          </cell>
          <cell r="W710">
            <v>7752516.1844544802</v>
          </cell>
          <cell r="X710">
            <v>7907566.5081435693</v>
          </cell>
          <cell r="Y710">
            <v>8065717.838306441</v>
          </cell>
          <cell r="Z710">
            <v>8227032.195072569</v>
          </cell>
          <cell r="AA710">
            <v>8391572.8389740195</v>
          </cell>
          <cell r="AB710">
            <v>8559404.2957535014</v>
          </cell>
          <cell r="AC710">
            <v>8730592.3816685714</v>
          </cell>
          <cell r="AD710">
            <v>8905204.2293019425</v>
          </cell>
          <cell r="AE710">
            <v>9083308.3138879817</v>
          </cell>
          <cell r="AF710">
            <v>9264974.4801657405</v>
          </cell>
          <cell r="AG710">
            <v>9450273.969769055</v>
          </cell>
          <cell r="AH710">
            <v>9639279.4491644371</v>
          </cell>
          <cell r="AI710">
            <v>9832065.0381477252</v>
          </cell>
          <cell r="AJ710">
            <v>10028706.33891068</v>
          </cell>
          <cell r="AK710">
            <v>10229280.465688895</v>
          </cell>
        </row>
        <row r="711"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5282027.9497094778</v>
          </cell>
          <cell r="AC711">
            <v>5488027.0397481471</v>
          </cell>
          <cell r="AD711">
            <v>5718524.1754175704</v>
          </cell>
          <cell r="AE711">
            <v>5901516.949030933</v>
          </cell>
          <cell r="AF711">
            <v>6084463.9744508909</v>
          </cell>
          <cell r="AG711">
            <v>6236575.5738121625</v>
          </cell>
          <cell r="AH711">
            <v>6392489.9631574657</v>
          </cell>
          <cell r="AI711">
            <v>6552302.2122364016</v>
          </cell>
          <cell r="AJ711">
            <v>6716109.767542311</v>
          </cell>
          <cell r="AK711">
            <v>6884012.5117308684</v>
          </cell>
        </row>
        <row r="712">
          <cell r="H712">
            <v>5282027.9497094778</v>
          </cell>
          <cell r="I712">
            <v>10770054.989457626</v>
          </cell>
          <cell r="J712">
            <v>16488579.164875196</v>
          </cell>
          <cell r="K712">
            <v>22390096.11390613</v>
          </cell>
          <cell r="L712">
            <v>28474560.08835702</v>
          </cell>
          <cell r="M712">
            <v>34711135.662169181</v>
          </cell>
          <cell r="N712">
            <v>41103625.625326648</v>
          </cell>
          <cell r="O712">
            <v>47655927.837563053</v>
          </cell>
          <cell r="P712">
            <v>54372037.605105363</v>
          </cell>
          <cell r="Q712">
            <v>61256050.116836235</v>
          </cell>
          <cell r="R712">
            <v>68277742.878801718</v>
          </cell>
          <cell r="S712">
            <v>75439869.496006519</v>
          </cell>
          <cell r="T712">
            <v>82745238.645555407</v>
          </cell>
          <cell r="U712">
            <v>90196715.178095281</v>
          </cell>
          <cell r="V712">
            <v>97797221.24128595</v>
          </cell>
          <cell r="W712">
            <v>105549737.42574044</v>
          </cell>
          <cell r="X712">
            <v>113457303.93388401</v>
          </cell>
          <cell r="Y712">
            <v>121523021.77219045</v>
          </cell>
          <cell r="Z712">
            <v>129750053.96726301</v>
          </cell>
          <cell r="AA712">
            <v>138141626.80623704</v>
          </cell>
          <cell r="AB712">
            <v>141419003.15228108</v>
          </cell>
          <cell r="AC712">
            <v>144661568.49420148</v>
          </cell>
          <cell r="AD712">
            <v>147848248.54808584</v>
          </cell>
          <cell r="AE712">
            <v>151030039.91294289</v>
          </cell>
          <cell r="AF712">
            <v>154210550.41865775</v>
          </cell>
          <cell r="AG712">
            <v>157424248.81461465</v>
          </cell>
          <cell r="AH712">
            <v>160671038.30062163</v>
          </cell>
          <cell r="AI712">
            <v>163950801.12653294</v>
          </cell>
          <cell r="AJ712">
            <v>167263397.69790131</v>
          </cell>
          <cell r="AK712">
            <v>170608665.65185931</v>
          </cell>
        </row>
        <row r="714">
          <cell r="H714">
            <v>0</v>
          </cell>
          <cell r="I714">
            <v>5282027.9497094778</v>
          </cell>
          <cell r="J714">
            <v>10770054.989457626</v>
          </cell>
          <cell r="K714">
            <v>16488579.164875196</v>
          </cell>
          <cell r="L714">
            <v>22390096.11390613</v>
          </cell>
          <cell r="M714">
            <v>28474560.08835702</v>
          </cell>
          <cell r="N714">
            <v>34711135.662169181</v>
          </cell>
          <cell r="O714">
            <v>41103625.625326648</v>
          </cell>
          <cell r="P714">
            <v>47655927.837563053</v>
          </cell>
          <cell r="Q714">
            <v>54372037.605105363</v>
          </cell>
          <cell r="R714">
            <v>61256050.116836235</v>
          </cell>
          <cell r="S714">
            <v>68277742.878801718</v>
          </cell>
          <cell r="T714">
            <v>75439869.496006519</v>
          </cell>
          <cell r="U714">
            <v>82745238.645555407</v>
          </cell>
          <cell r="V714">
            <v>90196715.178095281</v>
          </cell>
          <cell r="W714">
            <v>97797221.24128595</v>
          </cell>
          <cell r="X714">
            <v>105549737.42574044</v>
          </cell>
          <cell r="Y714">
            <v>113457303.93388401</v>
          </cell>
          <cell r="Z714">
            <v>121523021.77219045</v>
          </cell>
          <cell r="AA714">
            <v>129750053.96726301</v>
          </cell>
          <cell r="AB714">
            <v>138141626.80623704</v>
          </cell>
          <cell r="AC714">
            <v>146701031.10199055</v>
          </cell>
          <cell r="AD714">
            <v>155431623.48365912</v>
          </cell>
          <cell r="AE714">
            <v>164336827.71296105</v>
          </cell>
          <cell r="AF714">
            <v>173420136.02684903</v>
          </cell>
          <cell r="AG714">
            <v>182685110.50701478</v>
          </cell>
          <cell r="AH714">
            <v>192135384.47678384</v>
          </cell>
          <cell r="AI714">
            <v>201774663.92594829</v>
          </cell>
          <cell r="AJ714">
            <v>211606728.96409601</v>
          </cell>
          <cell r="AK714">
            <v>221635435.30300668</v>
          </cell>
        </row>
        <row r="717">
          <cell r="H717">
            <v>0</v>
          </cell>
          <cell r="I717">
            <v>5017926.5522240037</v>
          </cell>
          <cell r="J717">
            <v>9967450.8424992692</v>
          </cell>
          <cell r="K717">
            <v>14861546.05967308</v>
          </cell>
          <cell r="L717">
            <v>19643558.203008708</v>
          </cell>
          <cell r="M717">
            <v>24304294.173041746</v>
          </cell>
          <cell r="N717">
            <v>28805312.963745452</v>
          </cell>
          <cell r="O717">
            <v>33142621.645636588</v>
          </cell>
          <cell r="P717">
            <v>37312127.465994842</v>
          </cell>
          <cell r="Q717">
            <v>41309635.353281885</v>
          </cell>
          <cell r="R717">
            <v>45130845.359170936</v>
          </cell>
          <cell r="S717">
            <v>48738650.977196336</v>
          </cell>
          <cell r="T717">
            <v>52128784.11960081</v>
          </cell>
          <cell r="U717">
            <v>55296891.336871937</v>
          </cell>
          <cell r="V717">
            <v>58238532.110507041</v>
          </cell>
          <cell r="W717">
            <v>60949177.111633413</v>
          </cell>
          <cell r="X717">
            <v>63424206.424800873</v>
          </cell>
          <cell r="Y717">
            <v>65658907.736250244</v>
          </cell>
          <cell r="Z717">
            <v>67648474.485947162</v>
          </cell>
          <cell r="AA717">
            <v>69388003.982656568</v>
          </cell>
          <cell r="AB717">
            <v>70872495.481318727</v>
          </cell>
          <cell r="AC717">
            <v>72360949.619458169</v>
          </cell>
          <cell r="AD717">
            <v>73858463.576416656</v>
          </cell>
          <cell r="AE717">
            <v>75371255.378314316</v>
          </cell>
          <cell r="AF717">
            <v>76903061.696555153</v>
          </cell>
          <cell r="AG717">
            <v>78457508.655788004</v>
          </cell>
          <cell r="AH717">
            <v>80036570.184826329</v>
          </cell>
          <cell r="AI717">
            <v>81642297.718959689</v>
          </cell>
          <cell r="AJ717">
            <v>83276822.700780764</v>
          </cell>
          <cell r="AK717">
            <v>84942359.154796377</v>
          </cell>
        </row>
        <row r="718">
          <cell r="H718">
            <v>5282027.9497094778</v>
          </cell>
          <cell r="I718">
            <v>5488027.0397481471</v>
          </cell>
          <cell r="J718">
            <v>5718524.1754175704</v>
          </cell>
          <cell r="K718">
            <v>5901516.949030933</v>
          </cell>
          <cell r="L718">
            <v>6084463.9744508909</v>
          </cell>
          <cell r="M718">
            <v>6236575.5738121625</v>
          </cell>
          <cell r="N718">
            <v>6392489.9631574657</v>
          </cell>
          <cell r="O718">
            <v>6552302.2122364016</v>
          </cell>
          <cell r="P718">
            <v>6716109.767542311</v>
          </cell>
          <cell r="Q718">
            <v>6884012.5117308684</v>
          </cell>
          <cell r="R718">
            <v>7021692.7619654853</v>
          </cell>
          <cell r="S718">
            <v>7162126.6172047965</v>
          </cell>
          <cell r="T718">
            <v>7305369.1495488919</v>
          </cell>
          <cell r="U718">
            <v>7451476.5325398697</v>
          </cell>
          <cell r="V718">
            <v>7600506.063190667</v>
          </cell>
          <cell r="W718">
            <v>7752516.1844544802</v>
          </cell>
          <cell r="X718">
            <v>7907566.5081435693</v>
          </cell>
          <cell r="Y718">
            <v>8065717.838306441</v>
          </cell>
          <cell r="Z718">
            <v>8227032.195072569</v>
          </cell>
          <cell r="AA718">
            <v>8391572.8389740195</v>
          </cell>
          <cell r="AB718">
            <v>8559404.2957535014</v>
          </cell>
          <cell r="AC718">
            <v>8730592.3816685714</v>
          </cell>
          <cell r="AD718">
            <v>8905204.2293019425</v>
          </cell>
          <cell r="AE718">
            <v>9083308.3138879817</v>
          </cell>
          <cell r="AF718">
            <v>9264974.4801657405</v>
          </cell>
          <cell r="AG718">
            <v>9450273.969769055</v>
          </cell>
          <cell r="AH718">
            <v>9639279.4491644371</v>
          </cell>
          <cell r="AI718">
            <v>9832065.0381477252</v>
          </cell>
          <cell r="AJ718">
            <v>10028706.33891068</v>
          </cell>
          <cell r="AK718">
            <v>10229280.465688895</v>
          </cell>
        </row>
        <row r="719">
          <cell r="H719">
            <v>264101.39748547389</v>
          </cell>
          <cell r="I719">
            <v>538502.74947288132</v>
          </cell>
          <cell r="J719">
            <v>824428.95824375981</v>
          </cell>
          <cell r="K719">
            <v>1119504.8056953065</v>
          </cell>
          <cell r="L719">
            <v>1423728.0044178511</v>
          </cell>
          <cell r="M719">
            <v>1735556.7831084591</v>
          </cell>
          <cell r="N719">
            <v>2055181.2812663324</v>
          </cell>
          <cell r="O719">
            <v>2382796.3918781527</v>
          </cell>
          <cell r="P719">
            <v>2718601.880255268</v>
          </cell>
          <cell r="Q719">
            <v>3062802.5058418117</v>
          </cell>
          <cell r="R719">
            <v>3413887.143940086</v>
          </cell>
          <cell r="S719">
            <v>3771993.4748003259</v>
          </cell>
          <cell r="T719">
            <v>4137261.9322777702</v>
          </cell>
          <cell r="U719">
            <v>4509835.7589047644</v>
          </cell>
          <cell r="V719">
            <v>4889861.0620642975</v>
          </cell>
          <cell r="W719">
            <v>5277486.8712870218</v>
          </cell>
          <cell r="X719">
            <v>5672865.1966942009</v>
          </cell>
          <cell r="Y719">
            <v>6076151.0886095222</v>
          </cell>
          <cell r="Z719">
            <v>6487502.6983631505</v>
          </cell>
          <cell r="AA719">
            <v>6907081.3403118523</v>
          </cell>
          <cell r="AB719">
            <v>7070950.1576140542</v>
          </cell>
          <cell r="AC719">
            <v>7233078.4247100744</v>
          </cell>
          <cell r="AD719">
            <v>7392412.4274042919</v>
          </cell>
          <cell r="AE719">
            <v>7551501.9956471445</v>
          </cell>
          <cell r="AF719">
            <v>7710527.5209328877</v>
          </cell>
          <cell r="AG719">
            <v>7871212.4407307329</v>
          </cell>
          <cell r="AH719">
            <v>8033551.9150310811</v>
          </cell>
          <cell r="AI719">
            <v>8197540.0563266473</v>
          </cell>
          <cell r="AJ719">
            <v>8363169.8848950658</v>
          </cell>
          <cell r="AK719">
            <v>8530433.2825929653</v>
          </cell>
        </row>
        <row r="720">
          <cell r="H720">
            <v>5017926.5522240037</v>
          </cell>
          <cell r="I720">
            <v>9967450.8424992692</v>
          </cell>
          <cell r="J720">
            <v>14861546.05967308</v>
          </cell>
          <cell r="K720">
            <v>19643558.203008708</v>
          </cell>
          <cell r="L720">
            <v>24304294.173041746</v>
          </cell>
          <cell r="M720">
            <v>28805312.963745452</v>
          </cell>
          <cell r="N720">
            <v>33142621.645636588</v>
          </cell>
          <cell r="O720">
            <v>37312127.465994842</v>
          </cell>
          <cell r="P720">
            <v>41309635.353281885</v>
          </cell>
          <cell r="Q720">
            <v>45130845.359170936</v>
          </cell>
          <cell r="R720">
            <v>48738650.977196336</v>
          </cell>
          <cell r="S720">
            <v>52128784.11960081</v>
          </cell>
          <cell r="T720">
            <v>55296891.336871937</v>
          </cell>
          <cell r="U720">
            <v>58238532.110507041</v>
          </cell>
          <cell r="V720">
            <v>60949177.111633413</v>
          </cell>
          <cell r="W720">
            <v>63424206.424800873</v>
          </cell>
          <cell r="X720">
            <v>65658907.736250244</v>
          </cell>
          <cell r="Y720">
            <v>67648474.485947162</v>
          </cell>
          <cell r="Z720">
            <v>69388003.982656568</v>
          </cell>
          <cell r="AA720">
            <v>70872495.481318727</v>
          </cell>
          <cell r="AB720">
            <v>72360949.619458169</v>
          </cell>
          <cell r="AC720">
            <v>73858463.576416656</v>
          </cell>
          <cell r="AD720">
            <v>75371255.378314316</v>
          </cell>
          <cell r="AE720">
            <v>76903061.696555153</v>
          </cell>
          <cell r="AF720">
            <v>78457508.655788004</v>
          </cell>
          <cell r="AG720">
            <v>80036570.184826329</v>
          </cell>
          <cell r="AH720">
            <v>81642297.718959689</v>
          </cell>
          <cell r="AI720">
            <v>83276822.700780764</v>
          </cell>
          <cell r="AJ720">
            <v>84942359.154796377</v>
          </cell>
          <cell r="AK720">
            <v>86641206.337892309</v>
          </cell>
        </row>
        <row r="724">
          <cell r="H724">
            <v>0</v>
          </cell>
          <cell r="I724">
            <v>5282027.9497094778</v>
          </cell>
          <cell r="J724">
            <v>10770054.989457626</v>
          </cell>
          <cell r="K724">
            <v>16488579.164875196</v>
          </cell>
          <cell r="L724">
            <v>22390096.11390613</v>
          </cell>
          <cell r="M724">
            <v>28474560.08835702</v>
          </cell>
          <cell r="N724">
            <v>34711135.662169181</v>
          </cell>
          <cell r="O724">
            <v>41103625.625326648</v>
          </cell>
          <cell r="P724">
            <v>47655927.837563053</v>
          </cell>
          <cell r="Q724">
            <v>54372037.605105363</v>
          </cell>
          <cell r="R724">
            <v>61256050.116836235</v>
          </cell>
          <cell r="S724">
            <v>68277742.878801718</v>
          </cell>
          <cell r="T724">
            <v>75439869.496006519</v>
          </cell>
          <cell r="U724">
            <v>82745238.645555407</v>
          </cell>
          <cell r="V724">
            <v>90196715.178095281</v>
          </cell>
          <cell r="W724">
            <v>97797221.24128595</v>
          </cell>
          <cell r="X724">
            <v>105549737.42574044</v>
          </cell>
          <cell r="Y724">
            <v>113457303.93388401</v>
          </cell>
          <cell r="Z724">
            <v>121523021.77219045</v>
          </cell>
          <cell r="AA724">
            <v>129750053.96726301</v>
          </cell>
          <cell r="AB724">
            <v>138141626.80623704</v>
          </cell>
          <cell r="AC724">
            <v>141419003.15228108</v>
          </cell>
          <cell r="AD724">
            <v>144661568.49420148</v>
          </cell>
          <cell r="AE724">
            <v>147848248.54808584</v>
          </cell>
          <cell r="AF724">
            <v>151030039.91294289</v>
          </cell>
          <cell r="AG724">
            <v>154210550.41865775</v>
          </cell>
          <cell r="AH724">
            <v>157424248.81461465</v>
          </cell>
          <cell r="AI724">
            <v>160671038.30062163</v>
          </cell>
          <cell r="AJ724">
            <v>163950801.12653294</v>
          </cell>
          <cell r="AK724">
            <v>167263397.69790131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5282027.9497094778</v>
          </cell>
          <cell r="AC726">
            <v>5488027.0397481471</v>
          </cell>
          <cell r="AD726">
            <v>5718524.1754175704</v>
          </cell>
          <cell r="AE726">
            <v>5901516.949030933</v>
          </cell>
          <cell r="AF726">
            <v>6084463.9744508909</v>
          </cell>
          <cell r="AG726">
            <v>6236575.5738121625</v>
          </cell>
          <cell r="AH726">
            <v>6392489.9631574657</v>
          </cell>
          <cell r="AI726">
            <v>6552302.2122364016</v>
          </cell>
          <cell r="AJ726">
            <v>6716109.767542311</v>
          </cell>
          <cell r="AK726">
            <v>6884012.5117308684</v>
          </cell>
        </row>
        <row r="727">
          <cell r="H727">
            <v>5282027.9497094778</v>
          </cell>
          <cell r="I727">
            <v>10770054.989457626</v>
          </cell>
          <cell r="J727">
            <v>16488579.164875196</v>
          </cell>
          <cell r="K727">
            <v>22390096.11390613</v>
          </cell>
          <cell r="L727">
            <v>28474560.08835702</v>
          </cell>
          <cell r="M727">
            <v>34711135.662169181</v>
          </cell>
          <cell r="N727">
            <v>41103625.625326648</v>
          </cell>
          <cell r="O727">
            <v>47655927.837563053</v>
          </cell>
          <cell r="P727">
            <v>54372037.605105363</v>
          </cell>
          <cell r="Q727">
            <v>61256050.116836235</v>
          </cell>
          <cell r="R727">
            <v>68277742.878801718</v>
          </cell>
          <cell r="S727">
            <v>75439869.496006519</v>
          </cell>
          <cell r="T727">
            <v>82745238.645555407</v>
          </cell>
          <cell r="U727">
            <v>90196715.178095281</v>
          </cell>
          <cell r="V727">
            <v>97797221.24128595</v>
          </cell>
          <cell r="W727">
            <v>105549737.42574044</v>
          </cell>
          <cell r="X727">
            <v>113457303.93388401</v>
          </cell>
          <cell r="Y727">
            <v>121523021.77219045</v>
          </cell>
          <cell r="Z727">
            <v>129750053.96726301</v>
          </cell>
          <cell r="AA727">
            <v>138141626.80623704</v>
          </cell>
          <cell r="AB727">
            <v>141419003.15228108</v>
          </cell>
          <cell r="AC727">
            <v>144661568.49420148</v>
          </cell>
          <cell r="AD727">
            <v>147848248.54808584</v>
          </cell>
          <cell r="AE727">
            <v>151030039.91294289</v>
          </cell>
          <cell r="AF727">
            <v>154210550.41865775</v>
          </cell>
          <cell r="AG727">
            <v>157424248.81461465</v>
          </cell>
          <cell r="AH727">
            <v>160671038.30062163</v>
          </cell>
          <cell r="AI727">
            <v>163950801.12653294</v>
          </cell>
          <cell r="AJ727">
            <v>167263397.69790131</v>
          </cell>
          <cell r="AK727">
            <v>170608665.65185931</v>
          </cell>
        </row>
        <row r="729">
          <cell r="H729">
            <v>0</v>
          </cell>
          <cell r="I729">
            <v>5282027.9497094778</v>
          </cell>
          <cell r="J729">
            <v>10770054.989457626</v>
          </cell>
          <cell r="K729">
            <v>16488579.164875196</v>
          </cell>
          <cell r="L729">
            <v>22390096.11390613</v>
          </cell>
          <cell r="M729">
            <v>28474560.08835702</v>
          </cell>
          <cell r="N729">
            <v>34711135.662169181</v>
          </cell>
          <cell r="O729">
            <v>41103625.625326648</v>
          </cell>
          <cell r="P729">
            <v>47655927.837563053</v>
          </cell>
          <cell r="Q729">
            <v>54372037.605105363</v>
          </cell>
          <cell r="R729">
            <v>61256050.116836235</v>
          </cell>
          <cell r="S729">
            <v>68277742.878801718</v>
          </cell>
          <cell r="T729">
            <v>75439869.496006519</v>
          </cell>
          <cell r="U729">
            <v>82745238.645555407</v>
          </cell>
          <cell r="V729">
            <v>90196715.178095281</v>
          </cell>
          <cell r="W729">
            <v>97797221.24128595</v>
          </cell>
          <cell r="X729">
            <v>105549737.42574044</v>
          </cell>
          <cell r="Y729">
            <v>113457303.93388401</v>
          </cell>
          <cell r="Z729">
            <v>121523021.77219045</v>
          </cell>
          <cell r="AA729">
            <v>129750053.96726301</v>
          </cell>
          <cell r="AB729">
            <v>138141626.80623704</v>
          </cell>
          <cell r="AC729">
            <v>146701031.10199055</v>
          </cell>
          <cell r="AD729">
            <v>155431623.48365912</v>
          </cell>
          <cell r="AE729">
            <v>164336827.71296105</v>
          </cell>
          <cell r="AF729">
            <v>173420136.02684903</v>
          </cell>
          <cell r="AG729">
            <v>182685110.50701478</v>
          </cell>
          <cell r="AH729">
            <v>192135384.47678384</v>
          </cell>
          <cell r="AI729">
            <v>201774663.92594829</v>
          </cell>
          <cell r="AJ729">
            <v>211606728.96409601</v>
          </cell>
          <cell r="AK729">
            <v>221635435.30300668</v>
          </cell>
        </row>
        <row r="731"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</row>
        <row r="733"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</row>
        <row r="736">
          <cell r="H736">
            <v>264101.39748547389</v>
          </cell>
          <cell r="I736">
            <v>538502.74947288132</v>
          </cell>
          <cell r="J736">
            <v>824428.95824375981</v>
          </cell>
          <cell r="K736">
            <v>1119504.8056953065</v>
          </cell>
          <cell r="L736">
            <v>1423728.0044178511</v>
          </cell>
          <cell r="M736">
            <v>1735556.7831084591</v>
          </cell>
          <cell r="N736">
            <v>2055181.2812663324</v>
          </cell>
          <cell r="O736">
            <v>2382796.3918781527</v>
          </cell>
          <cell r="P736">
            <v>2718601.880255268</v>
          </cell>
          <cell r="Q736">
            <v>3062802.5058418117</v>
          </cell>
          <cell r="R736">
            <v>3413887.143940086</v>
          </cell>
          <cell r="S736">
            <v>3771993.4748003259</v>
          </cell>
          <cell r="T736">
            <v>4137261.9322777702</v>
          </cell>
          <cell r="U736">
            <v>4509835.7589047644</v>
          </cell>
          <cell r="V736">
            <v>4889861.0620642975</v>
          </cell>
          <cell r="W736">
            <v>5277486.8712870218</v>
          </cell>
          <cell r="X736">
            <v>5672865.1966942009</v>
          </cell>
          <cell r="Y736">
            <v>6076151.0886095222</v>
          </cell>
          <cell r="Z736">
            <v>6487502.6983631505</v>
          </cell>
          <cell r="AA736">
            <v>6907081.3403118523</v>
          </cell>
          <cell r="AB736">
            <v>7070950.1576140542</v>
          </cell>
          <cell r="AC736">
            <v>7233078.4247100744</v>
          </cell>
          <cell r="AD736">
            <v>7392412.4274042919</v>
          </cell>
          <cell r="AE736">
            <v>7551501.9956471445</v>
          </cell>
          <cell r="AF736">
            <v>7710527.5209328877</v>
          </cell>
          <cell r="AG736">
            <v>7871212.4407307329</v>
          </cell>
          <cell r="AH736">
            <v>8033551.9150310811</v>
          </cell>
          <cell r="AI736">
            <v>8197540.0563266473</v>
          </cell>
          <cell r="AJ736">
            <v>8363169.8848950658</v>
          </cell>
          <cell r="AK736">
            <v>8530433.2825929653</v>
          </cell>
        </row>
        <row r="740">
          <cell r="H740">
            <v>5017926.5522240037</v>
          </cell>
          <cell r="I740">
            <v>9967450.8424992692</v>
          </cell>
          <cell r="J740">
            <v>14861546.05967308</v>
          </cell>
          <cell r="K740">
            <v>19643558.203008708</v>
          </cell>
          <cell r="L740">
            <v>24304294.173041746</v>
          </cell>
          <cell r="M740">
            <v>28805312.963745452</v>
          </cell>
          <cell r="N740">
            <v>33142621.645636588</v>
          </cell>
          <cell r="O740">
            <v>37312127.465994842</v>
          </cell>
          <cell r="P740">
            <v>41309635.353281885</v>
          </cell>
          <cell r="Q740">
            <v>45130845.359170936</v>
          </cell>
          <cell r="R740">
            <v>48738650.977196336</v>
          </cell>
          <cell r="S740">
            <v>52128784.11960081</v>
          </cell>
          <cell r="T740">
            <v>55296891.336871937</v>
          </cell>
          <cell r="U740">
            <v>58238532.110507041</v>
          </cell>
          <cell r="V740">
            <v>60949177.111633413</v>
          </cell>
          <cell r="W740">
            <v>63424206.424800873</v>
          </cell>
          <cell r="X740">
            <v>65658907.736250244</v>
          </cell>
          <cell r="Y740">
            <v>67648474.485947162</v>
          </cell>
          <cell r="Z740">
            <v>69388003.982656568</v>
          </cell>
          <cell r="AA740">
            <v>70872495.481318727</v>
          </cell>
          <cell r="AB740">
            <v>72360949.619458169</v>
          </cell>
          <cell r="AC740">
            <v>73858463.576416656</v>
          </cell>
          <cell r="AD740">
            <v>75371255.378314316</v>
          </cell>
          <cell r="AE740">
            <v>76903061.696555153</v>
          </cell>
          <cell r="AF740">
            <v>78457508.655788004</v>
          </cell>
          <cell r="AG740">
            <v>80036570.184826329</v>
          </cell>
          <cell r="AH740">
            <v>81642297.718959689</v>
          </cell>
          <cell r="AI740">
            <v>83276822.700780764</v>
          </cell>
          <cell r="AJ740">
            <v>84942359.154796377</v>
          </cell>
          <cell r="AK740">
            <v>86641206.337892309</v>
          </cell>
        </row>
        <row r="743">
          <cell r="G743">
            <v>54214370.199999996</v>
          </cell>
        </row>
        <row r="744">
          <cell r="G744">
            <v>54214370.199999996</v>
          </cell>
        </row>
        <row r="745">
          <cell r="G745">
            <v>30</v>
          </cell>
        </row>
        <row r="746">
          <cell r="G746">
            <v>29.999999999999996</v>
          </cell>
        </row>
        <row r="747">
          <cell r="G747">
            <v>1807145.6733333331</v>
          </cell>
        </row>
        <row r="758">
          <cell r="H758">
            <v>1807145.6733333331</v>
          </cell>
          <cell r="I758">
            <v>1807145.6733333331</v>
          </cell>
          <cell r="J758">
            <v>1807145.6733333331</v>
          </cell>
          <cell r="K758">
            <v>1807145.6733333331</v>
          </cell>
          <cell r="L758">
            <v>1807145.6733333331</v>
          </cell>
          <cell r="M758">
            <v>1807145.6733333331</v>
          </cell>
          <cell r="N758">
            <v>1807145.6733333331</v>
          </cell>
          <cell r="O758">
            <v>1807145.6733333331</v>
          </cell>
          <cell r="P758">
            <v>1807145.6733333331</v>
          </cell>
          <cell r="Q758">
            <v>1807145.6733333331</v>
          </cell>
          <cell r="R758">
            <v>1807145.6733333331</v>
          </cell>
          <cell r="S758">
            <v>1807145.6733333331</v>
          </cell>
          <cell r="T758">
            <v>1807145.6733333331</v>
          </cell>
          <cell r="U758">
            <v>1807145.6733333331</v>
          </cell>
          <cell r="V758">
            <v>1807145.6733333331</v>
          </cell>
          <cell r="W758">
            <v>1807145.6733333331</v>
          </cell>
          <cell r="X758">
            <v>1807145.6733333331</v>
          </cell>
          <cell r="Y758">
            <v>1807145.6733333331</v>
          </cell>
          <cell r="Z758">
            <v>1807145.6733333331</v>
          </cell>
          <cell r="AA758">
            <v>1807145.6733333331</v>
          </cell>
          <cell r="AB758">
            <v>1807145.6733333331</v>
          </cell>
          <cell r="AC758">
            <v>1807145.6733333331</v>
          </cell>
          <cell r="AD758">
            <v>1807145.6733333331</v>
          </cell>
          <cell r="AE758">
            <v>1807145.6733333331</v>
          </cell>
          <cell r="AF758">
            <v>1807145.6733333331</v>
          </cell>
          <cell r="AG758">
            <v>1807145.6733333331</v>
          </cell>
          <cell r="AH758">
            <v>1807145.6733333331</v>
          </cell>
          <cell r="AI758">
            <v>1807145.6733333331</v>
          </cell>
          <cell r="AJ758">
            <v>1807145.6733333331</v>
          </cell>
          <cell r="AK758">
            <v>1807145.6733333331</v>
          </cell>
        </row>
        <row r="759">
          <cell r="H759">
            <v>52407224.526666664</v>
          </cell>
          <cell r="I759">
            <v>50600078.853333332</v>
          </cell>
          <cell r="J759">
            <v>48792933.18</v>
          </cell>
          <cell r="K759">
            <v>46985787.506666668</v>
          </cell>
          <cell r="L759">
            <v>45178641.833333336</v>
          </cell>
          <cell r="M759">
            <v>43371496.160000004</v>
          </cell>
          <cell r="N759">
            <v>41564350.486666672</v>
          </cell>
          <cell r="O759">
            <v>39757204.81333334</v>
          </cell>
          <cell r="P759">
            <v>37950059.140000008</v>
          </cell>
          <cell r="Q759">
            <v>36142913.466666676</v>
          </cell>
          <cell r="R759">
            <v>34335767.793333344</v>
          </cell>
          <cell r="S759">
            <v>32528622.120000012</v>
          </cell>
          <cell r="T759">
            <v>30721476.44666668</v>
          </cell>
          <cell r="U759">
            <v>28914330.773333348</v>
          </cell>
          <cell r="V759">
            <v>27107185.100000016</v>
          </cell>
          <cell r="W759">
            <v>25300039.426666684</v>
          </cell>
          <cell r="X759">
            <v>23492893.753333353</v>
          </cell>
          <cell r="Y759">
            <v>21685748.080000021</v>
          </cell>
          <cell r="Z759">
            <v>19878602.406666689</v>
          </cell>
          <cell r="AA759">
            <v>18071456.733333357</v>
          </cell>
          <cell r="AB759">
            <v>16264311.060000023</v>
          </cell>
          <cell r="AC759">
            <v>14457165.386666689</v>
          </cell>
          <cell r="AD759">
            <v>12650019.713333355</v>
          </cell>
          <cell r="AE759">
            <v>10842874.040000021</v>
          </cell>
          <cell r="AF759">
            <v>9035728.3666666877</v>
          </cell>
          <cell r="AG759">
            <v>7228582.6933333548</v>
          </cell>
          <cell r="AH759">
            <v>5421437.0200000219</v>
          </cell>
          <cell r="AI759">
            <v>3614291.346666689</v>
          </cell>
          <cell r="AJ759">
            <v>1807145.6733333559</v>
          </cell>
          <cell r="AK759">
            <v>2.2817403078079224E-8</v>
          </cell>
        </row>
        <row r="769"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</row>
        <row r="772">
          <cell r="H772">
            <v>1807145.6733333331</v>
          </cell>
          <cell r="I772">
            <v>1807145.6733333331</v>
          </cell>
          <cell r="J772">
            <v>1807145.6733333331</v>
          </cell>
          <cell r="K772">
            <v>1807145.6733333331</v>
          </cell>
          <cell r="L772">
            <v>1807145.6733333331</v>
          </cell>
          <cell r="M772">
            <v>1807145.6733333331</v>
          </cell>
          <cell r="N772">
            <v>1807145.6733333331</v>
          </cell>
          <cell r="O772">
            <v>1807145.6733333331</v>
          </cell>
          <cell r="P772">
            <v>1807145.6733333331</v>
          </cell>
          <cell r="Q772">
            <v>1807145.6733333331</v>
          </cell>
          <cell r="R772">
            <v>1807145.6733333331</v>
          </cell>
          <cell r="S772">
            <v>1807145.6733333331</v>
          </cell>
          <cell r="T772">
            <v>1807145.6733333331</v>
          </cell>
          <cell r="U772">
            <v>1807145.6733333331</v>
          </cell>
          <cell r="V772">
            <v>1807145.6733333331</v>
          </cell>
          <cell r="W772">
            <v>1807145.6733333331</v>
          </cell>
          <cell r="X772">
            <v>1807145.6733333331</v>
          </cell>
          <cell r="Y772">
            <v>1807145.6733333331</v>
          </cell>
          <cell r="Z772">
            <v>1807145.6733333331</v>
          </cell>
          <cell r="AA772">
            <v>1807145.6733333331</v>
          </cell>
          <cell r="AB772">
            <v>1807145.6733333331</v>
          </cell>
          <cell r="AC772">
            <v>1807145.6733333331</v>
          </cell>
          <cell r="AD772">
            <v>1807145.6733333331</v>
          </cell>
          <cell r="AE772">
            <v>1807145.6733333331</v>
          </cell>
          <cell r="AF772">
            <v>1807145.6733333331</v>
          </cell>
          <cell r="AG772">
            <v>1807145.6733333331</v>
          </cell>
          <cell r="AH772">
            <v>1807145.6733333331</v>
          </cell>
          <cell r="AI772">
            <v>1807145.6733333331</v>
          </cell>
          <cell r="AJ772">
            <v>1807145.6733333331</v>
          </cell>
          <cell r="AK772">
            <v>1807145.6733333331</v>
          </cell>
        </row>
        <row r="776">
          <cell r="H776">
            <v>52407224.526666664</v>
          </cell>
          <cell r="I776">
            <v>50600078.853333332</v>
          </cell>
          <cell r="J776">
            <v>48792933.18</v>
          </cell>
          <cell r="K776">
            <v>46985787.506666668</v>
          </cell>
          <cell r="L776">
            <v>45178641.833333336</v>
          </cell>
          <cell r="M776">
            <v>43371496.160000004</v>
          </cell>
          <cell r="N776">
            <v>41564350.486666672</v>
          </cell>
          <cell r="O776">
            <v>39757204.81333334</v>
          </cell>
          <cell r="P776">
            <v>37950059.140000008</v>
          </cell>
          <cell r="Q776">
            <v>36142913.466666676</v>
          </cell>
          <cell r="R776">
            <v>34335767.793333344</v>
          </cell>
          <cell r="S776">
            <v>32528622.120000012</v>
          </cell>
          <cell r="T776">
            <v>30721476.44666668</v>
          </cell>
          <cell r="U776">
            <v>28914330.773333348</v>
          </cell>
          <cell r="V776">
            <v>27107185.100000016</v>
          </cell>
          <cell r="W776">
            <v>25300039.426666684</v>
          </cell>
          <cell r="X776">
            <v>23492893.753333353</v>
          </cell>
          <cell r="Y776">
            <v>21685748.080000021</v>
          </cell>
          <cell r="Z776">
            <v>19878602.406666689</v>
          </cell>
          <cell r="AA776">
            <v>18071456.733333357</v>
          </cell>
          <cell r="AB776">
            <v>16264311.060000023</v>
          </cell>
          <cell r="AC776">
            <v>14457165.386666689</v>
          </cell>
          <cell r="AD776">
            <v>12650019.713333355</v>
          </cell>
          <cell r="AE776">
            <v>10842874.040000021</v>
          </cell>
          <cell r="AF776">
            <v>9035728.3666666877</v>
          </cell>
          <cell r="AG776">
            <v>7228582.6933333548</v>
          </cell>
          <cell r="AH776">
            <v>5421437.0200000219</v>
          </cell>
          <cell r="AI776">
            <v>3614291.346666689</v>
          </cell>
          <cell r="AJ776">
            <v>1807145.6733333559</v>
          </cell>
          <cell r="AK776">
            <v>2.2817403078079224E-8</v>
          </cell>
        </row>
        <row r="780">
          <cell r="H780">
            <v>108413967.85489747</v>
          </cell>
          <cell r="I780">
            <v>5488027.0397481471</v>
          </cell>
          <cell r="J780">
            <v>5718524.1754175704</v>
          </cell>
          <cell r="K780">
            <v>5901516.949030933</v>
          </cell>
          <cell r="L780">
            <v>6084463.9744508909</v>
          </cell>
          <cell r="M780">
            <v>6236575.5738121625</v>
          </cell>
          <cell r="N780">
            <v>6392489.9631574657</v>
          </cell>
          <cell r="O780">
            <v>6552302.2122364016</v>
          </cell>
          <cell r="P780">
            <v>6716109.767542311</v>
          </cell>
          <cell r="Q780">
            <v>6884012.5117308684</v>
          </cell>
          <cell r="R780">
            <v>7021692.7619654853</v>
          </cell>
          <cell r="S780">
            <v>7162126.6172047965</v>
          </cell>
          <cell r="T780">
            <v>7305369.1495488919</v>
          </cell>
          <cell r="U780">
            <v>7451476.5325398697</v>
          </cell>
          <cell r="V780">
            <v>7600506.063190667</v>
          </cell>
          <cell r="W780">
            <v>7752516.1844544802</v>
          </cell>
          <cell r="X780">
            <v>7907566.5081435693</v>
          </cell>
          <cell r="Y780">
            <v>8065717.838306441</v>
          </cell>
          <cell r="Z780">
            <v>8227032.195072569</v>
          </cell>
          <cell r="AA780">
            <v>8391572.8389740195</v>
          </cell>
          <cell r="AB780">
            <v>8559404.2957535014</v>
          </cell>
          <cell r="AC780">
            <v>8730592.3816685714</v>
          </cell>
          <cell r="AD780">
            <v>8905204.2293019425</v>
          </cell>
          <cell r="AE780">
            <v>9083308.3138879817</v>
          </cell>
          <cell r="AF780">
            <v>9264974.4801657405</v>
          </cell>
          <cell r="AG780">
            <v>9450273.969769055</v>
          </cell>
          <cell r="AH780">
            <v>9639279.4491644371</v>
          </cell>
          <cell r="AI780">
            <v>9832065.0381477252</v>
          </cell>
          <cell r="AJ780">
            <v>10028706.33891068</v>
          </cell>
          <cell r="AK780">
            <v>10229280.465688895</v>
          </cell>
        </row>
        <row r="781">
          <cell r="H781">
            <v>103745423.78459089</v>
          </cell>
          <cell r="I781">
            <v>5054572.2006789269</v>
          </cell>
          <cell r="J781">
            <v>5054572.2006789269</v>
          </cell>
          <cell r="K781">
            <v>5054572.2006789269</v>
          </cell>
          <cell r="L781">
            <v>5054572.2006789269</v>
          </cell>
          <cell r="M781">
            <v>5054572.2006789269</v>
          </cell>
          <cell r="N781">
            <v>5054572.2006789269</v>
          </cell>
          <cell r="O781">
            <v>5054572.2006789269</v>
          </cell>
          <cell r="P781">
            <v>5054572.2006789269</v>
          </cell>
          <cell r="Q781">
            <v>5054572.2006789269</v>
          </cell>
          <cell r="R781">
            <v>5054572.2006789269</v>
          </cell>
          <cell r="S781">
            <v>5054572.2006789269</v>
          </cell>
          <cell r="T781">
            <v>5054572.2006789269</v>
          </cell>
          <cell r="U781">
            <v>5054572.2006789269</v>
          </cell>
          <cell r="V781">
            <v>5054572.2006789269</v>
          </cell>
          <cell r="W781">
            <v>5054572.2006789269</v>
          </cell>
          <cell r="X781">
            <v>5054572.2006789269</v>
          </cell>
          <cell r="Y781">
            <v>5054572.2006789269</v>
          </cell>
          <cell r="Z781">
            <v>5054572.2006789269</v>
          </cell>
          <cell r="AA781">
            <v>5054572.2006789269</v>
          </cell>
          <cell r="AB781">
            <v>5054572.2006789269</v>
          </cell>
          <cell r="AC781">
            <v>5054572.2006789269</v>
          </cell>
          <cell r="AD781">
            <v>5054572.2006789269</v>
          </cell>
          <cell r="AE781">
            <v>5054572.2006789269</v>
          </cell>
          <cell r="AF781">
            <v>5054572.2006789269</v>
          </cell>
          <cell r="AG781">
            <v>5054572.2006789269</v>
          </cell>
          <cell r="AH781">
            <v>5054572.2006789269</v>
          </cell>
          <cell r="AI781">
            <v>5054572.2006789269</v>
          </cell>
          <cell r="AJ781">
            <v>5054572.2006789269</v>
          </cell>
          <cell r="AK781">
            <v>5054572.2006789269</v>
          </cell>
        </row>
        <row r="782">
          <cell r="H782">
            <v>6927410.0865749177</v>
          </cell>
          <cell r="I782">
            <v>350672.6542970062</v>
          </cell>
          <cell r="J782">
            <v>365400.90577748051</v>
          </cell>
          <cell r="K782">
            <v>377093.73476235993</v>
          </cell>
          <cell r="L782">
            <v>388783.64053999301</v>
          </cell>
          <cell r="M782">
            <v>398503.23155349278</v>
          </cell>
          <cell r="N782">
            <v>408465.81234233006</v>
          </cell>
          <cell r="O782">
            <v>418677.45765088825</v>
          </cell>
          <cell r="P782">
            <v>429144.39409216045</v>
          </cell>
          <cell r="Q782">
            <v>439873.00394446444</v>
          </cell>
          <cell r="R782">
            <v>448670.46402335371</v>
          </cell>
          <cell r="S782">
            <v>457643.87330382084</v>
          </cell>
          <cell r="T782">
            <v>466796.75076989725</v>
          </cell>
          <cell r="U782">
            <v>476132.68578529515</v>
          </cell>
          <cell r="V782">
            <v>485655.33950100106</v>
          </cell>
          <cell r="W782">
            <v>495368.44629102107</v>
          </cell>
          <cell r="X782">
            <v>505275.81521684147</v>
          </cell>
          <cell r="Y782">
            <v>515381.3315211783</v>
          </cell>
          <cell r="Z782">
            <v>525688.95815160184</v>
          </cell>
          <cell r="AA782">
            <v>536202.73731463379</v>
          </cell>
          <cell r="AB782">
            <v>546926.79206092656</v>
          </cell>
          <cell r="AC782">
            <v>557865.3279021451</v>
          </cell>
          <cell r="AD782">
            <v>569022.63446018798</v>
          </cell>
          <cell r="AE782">
            <v>580403.08714939177</v>
          </cell>
          <cell r="AF782">
            <v>592011.1488923796</v>
          </cell>
          <cell r="AG782">
            <v>603851.37187022716</v>
          </cell>
          <cell r="AH782">
            <v>615928.39930763177</v>
          </cell>
          <cell r="AI782">
            <v>628246.96729378437</v>
          </cell>
          <cell r="AJ782">
            <v>640811.90663966001</v>
          </cell>
          <cell r="AK782">
            <v>653628.14477245335</v>
          </cell>
        </row>
        <row r="783">
          <cell r="H783">
            <v>6629100.5613157116</v>
          </cell>
          <cell r="I783">
            <v>322975.85946830205</v>
          </cell>
          <cell r="J783">
            <v>322975.85946830205</v>
          </cell>
          <cell r="K783">
            <v>322975.85946830205</v>
          </cell>
          <cell r="L783">
            <v>322975.85946830205</v>
          </cell>
          <cell r="M783">
            <v>322975.85946830205</v>
          </cell>
          <cell r="N783">
            <v>322975.85946830205</v>
          </cell>
          <cell r="O783">
            <v>322975.85946830199</v>
          </cell>
          <cell r="P783">
            <v>322975.85946830205</v>
          </cell>
          <cell r="Q783">
            <v>322975.85946830205</v>
          </cell>
          <cell r="R783">
            <v>322975.85946830205</v>
          </cell>
          <cell r="S783">
            <v>322975.85946830205</v>
          </cell>
          <cell r="T783">
            <v>322975.85946830205</v>
          </cell>
          <cell r="U783">
            <v>322975.85946830199</v>
          </cell>
          <cell r="V783">
            <v>322975.85946830205</v>
          </cell>
          <cell r="W783">
            <v>322975.85946830199</v>
          </cell>
          <cell r="X783">
            <v>322975.85946830199</v>
          </cell>
          <cell r="Y783">
            <v>322975.85946830205</v>
          </cell>
          <cell r="Z783">
            <v>322975.85946830199</v>
          </cell>
          <cell r="AA783">
            <v>322975.85946830199</v>
          </cell>
          <cell r="AB783">
            <v>322975.85946830205</v>
          </cell>
          <cell r="AC783">
            <v>322975.85946830205</v>
          </cell>
          <cell r="AD783">
            <v>322975.85946830205</v>
          </cell>
          <cell r="AE783">
            <v>322975.85946830205</v>
          </cell>
          <cell r="AF783">
            <v>322975.85946830205</v>
          </cell>
          <cell r="AG783">
            <v>322975.85946830205</v>
          </cell>
          <cell r="AH783">
            <v>322975.85946830205</v>
          </cell>
          <cell r="AI783">
            <v>322975.85946830205</v>
          </cell>
          <cell r="AJ783">
            <v>322975.85946830199</v>
          </cell>
          <cell r="AK783">
            <v>322975.85946830205</v>
          </cell>
        </row>
        <row r="784">
          <cell r="H784">
            <v>5464807.7918949528</v>
          </cell>
          <cell r="I784">
            <v>5739209.1438823603</v>
          </cell>
          <cell r="J784">
            <v>6025135.352653238</v>
          </cell>
          <cell r="K784">
            <v>6320211.2001047852</v>
          </cell>
          <cell r="L784">
            <v>6624434.3988273302</v>
          </cell>
          <cell r="M784">
            <v>6936263.1775179375</v>
          </cell>
          <cell r="N784">
            <v>7255887.6756758112</v>
          </cell>
          <cell r="O784">
            <v>7583502.7862876309</v>
          </cell>
          <cell r="P784">
            <v>7919308.2746647466</v>
          </cell>
          <cell r="Q784">
            <v>8263508.9002512908</v>
          </cell>
          <cell r="R784">
            <v>8614593.5383495651</v>
          </cell>
          <cell r="S784">
            <v>8972699.8692098055</v>
          </cell>
          <cell r="T784">
            <v>9337968.3266872503</v>
          </cell>
          <cell r="U784">
            <v>9710542.153314244</v>
          </cell>
          <cell r="V784">
            <v>10090567.456473777</v>
          </cell>
          <cell r="W784">
            <v>9173773.7081821878</v>
          </cell>
          <cell r="X784">
            <v>9569152.0335893668</v>
          </cell>
          <cell r="Y784">
            <v>9972437.9255046882</v>
          </cell>
          <cell r="Z784">
            <v>10383789.535258317</v>
          </cell>
          <cell r="AA784">
            <v>10803368.177207017</v>
          </cell>
          <cell r="AB784">
            <v>10967236.99450922</v>
          </cell>
          <cell r="AC784">
            <v>11129365.26160524</v>
          </cell>
          <cell r="AD784">
            <v>11288699.264299458</v>
          </cell>
          <cell r="AE784">
            <v>11447788.83254231</v>
          </cell>
          <cell r="AF784">
            <v>11606814.357828053</v>
          </cell>
          <cell r="AG784">
            <v>11767499.277625898</v>
          </cell>
          <cell r="AH784">
            <v>11929838.751926247</v>
          </cell>
          <cell r="AI784">
            <v>12093826.893221812</v>
          </cell>
          <cell r="AJ784">
            <v>12259456.721790232</v>
          </cell>
          <cell r="AK784">
            <v>12426720.119488131</v>
          </cell>
        </row>
        <row r="785">
          <cell r="H785">
            <v>5229481.140569333</v>
          </cell>
          <cell r="I785">
            <v>5285915.4633249315</v>
          </cell>
          <cell r="J785">
            <v>5325584.1410559528</v>
          </cell>
          <cell r="K785">
            <v>5413178.3591191713</v>
          </cell>
          <cell r="L785">
            <v>5503144.0892959954</v>
          </cell>
          <cell r="M785">
            <v>5621649.6727617476</v>
          </cell>
          <cell r="N785">
            <v>5737264.8761429694</v>
          </cell>
          <cell r="O785">
            <v>5850060.1965148915</v>
          </cell>
          <cell r="P785">
            <v>5960104.4115118906</v>
          </cell>
          <cell r="Q785">
            <v>6067464.6212650603</v>
          </cell>
          <cell r="R785">
            <v>6201223.3367643971</v>
          </cell>
          <cell r="S785">
            <v>6332359.3323519826</v>
          </cell>
          <cell r="T785">
            <v>6460924.0339084398</v>
          </cell>
          <cell r="U785">
            <v>6586967.8589637885</v>
          </cell>
          <cell r="V785">
            <v>6710540.2364690332</v>
          </cell>
          <cell r="W785">
            <v>5981219.5753525915</v>
          </cell>
          <cell r="X785">
            <v>6116669.3701835461</v>
          </cell>
          <cell r="Y785">
            <v>6249463.2866844824</v>
          </cell>
          <cell r="Z785">
            <v>6379653.4009010866</v>
          </cell>
          <cell r="AA785">
            <v>6507290.7677801084</v>
          </cell>
          <cell r="AB785">
            <v>6476466.0384375248</v>
          </cell>
          <cell r="AC785">
            <v>6443340.589422917</v>
          </cell>
          <cell r="AD785">
            <v>6407438.1691777837</v>
          </cell>
          <cell r="AE785">
            <v>6370330.4118544562</v>
          </cell>
          <cell r="AF785">
            <v>6332179.4697991665</v>
          </cell>
          <cell r="AG785">
            <v>6293963.0015457394</v>
          </cell>
          <cell r="AH785">
            <v>6255678.3037652895</v>
          </cell>
          <cell r="AI785">
            <v>6217322.7065855898</v>
          </cell>
          <cell r="AJ785">
            <v>6178893.5728392368</v>
          </cell>
          <cell r="AK785">
            <v>6140388.2973260656</v>
          </cell>
        </row>
        <row r="787">
          <cell r="H787">
            <v>157163530.26300251</v>
          </cell>
          <cell r="I787">
            <v>156912348.15886831</v>
          </cell>
          <cell r="J787">
            <v>156605736.98163265</v>
          </cell>
          <cell r="K787">
            <v>156187042.73055878</v>
          </cell>
          <cell r="L787">
            <v>155647072.30618235</v>
          </cell>
          <cell r="M787">
            <v>154947384.70247656</v>
          </cell>
          <cell r="N787">
            <v>154083986.98995823</v>
          </cell>
          <cell r="O787">
            <v>153052786.415907</v>
          </cell>
          <cell r="P787">
            <v>151849587.90878457</v>
          </cell>
          <cell r="Q787">
            <v>150470091.52026415</v>
          </cell>
          <cell r="R787">
            <v>148877190.74388006</v>
          </cell>
          <cell r="S787">
            <v>147066617.49187505</v>
          </cell>
          <cell r="T787">
            <v>145034018.31473672</v>
          </cell>
          <cell r="U787">
            <v>142774952.69396234</v>
          </cell>
          <cell r="V787">
            <v>140284891.30067924</v>
          </cell>
          <cell r="W787">
            <v>138863633.77695152</v>
          </cell>
          <cell r="X787">
            <v>137202048.25150573</v>
          </cell>
          <cell r="Y787">
            <v>135295328.16430748</v>
          </cell>
          <cell r="Z787">
            <v>133138570.82412171</v>
          </cell>
          <cell r="AA787">
            <v>130726775.48588872</v>
          </cell>
          <cell r="AB787">
            <v>128318942.78713298</v>
          </cell>
          <cell r="AC787">
            <v>125920169.9071963</v>
          </cell>
          <cell r="AD787">
            <v>123536674.87219879</v>
          </cell>
          <cell r="AE787">
            <v>121172194.35354446</v>
          </cell>
          <cell r="AF787">
            <v>118830354.47588216</v>
          </cell>
          <cell r="AG787">
            <v>116513129.16802531</v>
          </cell>
          <cell r="AH787">
            <v>114222569.86526351</v>
          </cell>
          <cell r="AI787">
            <v>111960808.01018941</v>
          </cell>
          <cell r="AJ787">
            <v>109730057.62730987</v>
          </cell>
          <cell r="AK787">
            <v>107532617.97351064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</row>
        <row r="795">
          <cell r="H795">
            <v>636991.16317857895</v>
          </cell>
          <cell r="I795">
            <v>-414898.63838176057</v>
          </cell>
          <cell r="J795">
            <v>-79798.64255716186</v>
          </cell>
          <cell r="K795">
            <v>399028.56483199727</v>
          </cell>
          <cell r="L795">
            <v>-974667.55821993295</v>
          </cell>
          <cell r="M795">
            <v>-2380063.4319855068</v>
          </cell>
          <cell r="N795">
            <v>-3260526.0420478452</v>
          </cell>
          <cell r="O795">
            <v>-3468904.2868685117</v>
          </cell>
          <cell r="P795">
            <v>-3619784.3174283262</v>
          </cell>
          <cell r="Q795">
            <v>-4595503.7172522908</v>
          </cell>
          <cell r="R795">
            <v>-4808084.0839385912</v>
          </cell>
          <cell r="S795">
            <v>-4945193.6678284872</v>
          </cell>
          <cell r="T795">
            <v>-5079865.6872237287</v>
          </cell>
          <cell r="U795">
            <v>-5212072.4514444731</v>
          </cell>
          <cell r="V795">
            <v>-5284031.1920912955</v>
          </cell>
          <cell r="W795">
            <v>-5116222.1964357439</v>
          </cell>
          <cell r="X795">
            <v>-6319415.6059827693</v>
          </cell>
          <cell r="Y795">
            <v>-6476231.4669022299</v>
          </cell>
          <cell r="Z795">
            <v>-7801806.2067248765</v>
          </cell>
          <cell r="AA795">
            <v>-8008797.4910981003</v>
          </cell>
          <cell r="AB795">
            <v>-7949777.5415383279</v>
          </cell>
          <cell r="AC795">
            <v>-7878497.7135665715</v>
          </cell>
          <cell r="AD795">
            <v>-7793700.7622774821</v>
          </cell>
          <cell r="AE795">
            <v>-7697749.9039679412</v>
          </cell>
          <cell r="AF795">
            <v>-7590658.6138457451</v>
          </cell>
          <cell r="AG795">
            <v>-7474006.1634164695</v>
          </cell>
          <cell r="AH795">
            <v>-7347669.6454645284</v>
          </cell>
          <cell r="AI795">
            <v>-7211554.8725606073</v>
          </cell>
          <cell r="AJ795">
            <v>-7065600.3474860713</v>
          </cell>
          <cell r="AK795">
            <v>-6909781.6073616855</v>
          </cell>
        </row>
        <row r="796">
          <cell r="H796">
            <v>-200162.92952347384</v>
          </cell>
          <cell r="I796">
            <v>-1153140.3326415268</v>
          </cell>
          <cell r="J796">
            <v>-1035020.0522354095</v>
          </cell>
          <cell r="K796">
            <v>-614690.29213194433</v>
          </cell>
          <cell r="L796">
            <v>-2044342.3273751894</v>
          </cell>
          <cell r="M796">
            <v>-3450744.0332355341</v>
          </cell>
          <cell r="N796">
            <v>-4418495.6456235163</v>
          </cell>
          <cell r="O796">
            <v>-4723309.6886439351</v>
          </cell>
          <cell r="P796">
            <v>-4970956.6106236968</v>
          </cell>
          <cell r="Q796">
            <v>-6053277.2674869513</v>
          </cell>
          <cell r="R796">
            <v>-6092021.1711379439</v>
          </cell>
          <cell r="S796">
            <v>-6266940.6525725005</v>
          </cell>
          <cell r="T796">
            <v>-6532764.4047568981</v>
          </cell>
          <cell r="U796">
            <v>-6797041.4044308765</v>
          </cell>
          <cell r="V796">
            <v>-7001017.5336150983</v>
          </cell>
          <cell r="W796">
            <v>-6975257.2957712924</v>
          </cell>
          <cell r="X796">
            <v>-8341834.8088195156</v>
          </cell>
          <cell r="Y796">
            <v>-8673543.1317541413</v>
          </cell>
          <cell r="Z796">
            <v>-10187013.078417007</v>
          </cell>
          <cell r="AA796">
            <v>-10595544.41419838</v>
          </cell>
          <cell r="AB796">
            <v>-10740528.092908086</v>
          </cell>
          <cell r="AC796">
            <v>-10875805.794858258</v>
          </cell>
          <cell r="AD796">
            <v>-11000035.971055405</v>
          </cell>
          <cell r="AE796">
            <v>-11115476.182175856</v>
          </cell>
          <cell r="AF796">
            <v>-11222023.885278391</v>
          </cell>
          <cell r="AG796">
            <v>-11321135.835955929</v>
          </cell>
          <cell r="AH796">
            <v>-11412561.541313339</v>
          </cell>
          <cell r="AI796">
            <v>-11496074.912904732</v>
          </cell>
          <cell r="AJ796">
            <v>-11571478.8492545</v>
          </cell>
          <cell r="AK796">
            <v>-11638610.215374816</v>
          </cell>
        </row>
        <row r="797">
          <cell r="H797">
            <v>-200162.92952347384</v>
          </cell>
          <cell r="I797">
            <v>-1153140.3326415268</v>
          </cell>
          <cell r="J797">
            <v>-1035020.0522354095</v>
          </cell>
          <cell r="K797">
            <v>-614690.29213194433</v>
          </cell>
          <cell r="L797">
            <v>-2044342.3273751894</v>
          </cell>
          <cell r="M797">
            <v>-3450744.0332355341</v>
          </cell>
          <cell r="N797">
            <v>-4418495.6456235163</v>
          </cell>
          <cell r="O797">
            <v>-4723309.6886439351</v>
          </cell>
          <cell r="P797">
            <v>-4970956.6106236968</v>
          </cell>
          <cell r="Q797">
            <v>-6053277.2674869513</v>
          </cell>
          <cell r="R797">
            <v>-6092021.1711379439</v>
          </cell>
          <cell r="S797">
            <v>-6266940.6525725005</v>
          </cell>
          <cell r="T797">
            <v>-6532764.4047568981</v>
          </cell>
          <cell r="U797">
            <v>-6797041.4044308765</v>
          </cell>
          <cell r="V797">
            <v>-7001017.5336150983</v>
          </cell>
          <cell r="W797">
            <v>-6975257.2957712924</v>
          </cell>
          <cell r="X797">
            <v>-8341834.8088195156</v>
          </cell>
          <cell r="Y797">
            <v>-8673543.1317541413</v>
          </cell>
          <cell r="Z797">
            <v>-10187013.078417007</v>
          </cell>
          <cell r="AA797">
            <v>-10595544.41419838</v>
          </cell>
          <cell r="AB797">
            <v>-10740528.092908086</v>
          </cell>
          <cell r="AC797">
            <v>-10875805.794858258</v>
          </cell>
          <cell r="AD797">
            <v>-11000035.971055405</v>
          </cell>
          <cell r="AE797">
            <v>-11115476.182175856</v>
          </cell>
          <cell r="AF797">
            <v>-11222023.885278391</v>
          </cell>
          <cell r="AG797">
            <v>-11321135.835955929</v>
          </cell>
          <cell r="AH797">
            <v>-11412561.541313339</v>
          </cell>
          <cell r="AI797">
            <v>-11496074.912904732</v>
          </cell>
          <cell r="AJ797">
            <v>-11571478.8492545</v>
          </cell>
          <cell r="AK797">
            <v>-11638610.215374816</v>
          </cell>
        </row>
        <row r="798">
          <cell r="H798">
            <v>-1795547.5260517886</v>
          </cell>
          <cell r="I798">
            <v>-2847437.3276121281</v>
          </cell>
          <cell r="J798">
            <v>-2512337.3317875294</v>
          </cell>
          <cell r="K798">
            <v>-2033510.1243983703</v>
          </cell>
          <cell r="L798">
            <v>-3407206.2474503005</v>
          </cell>
          <cell r="M798">
            <v>-4812602.1212158743</v>
          </cell>
          <cell r="N798">
            <v>-5693064.7312782127</v>
          </cell>
          <cell r="O798">
            <v>-5901442.9760988792</v>
          </cell>
          <cell r="P798">
            <v>-6052323.0066586901</v>
          </cell>
          <cell r="Q798">
            <v>-7028042.4064826621</v>
          </cell>
          <cell r="R798">
            <v>-7240622.7731689587</v>
          </cell>
          <cell r="S798">
            <v>-7377732.3570588548</v>
          </cell>
          <cell r="T798">
            <v>-7512404.3764540963</v>
          </cell>
          <cell r="U798">
            <v>-7644611.1406748407</v>
          </cell>
          <cell r="V798">
            <v>-7716569.881321663</v>
          </cell>
          <cell r="W798">
            <v>-7548760.8856661115</v>
          </cell>
          <cell r="X798">
            <v>-8751954.2952131368</v>
          </cell>
          <cell r="Y798">
            <v>-8908770.1561325975</v>
          </cell>
          <cell r="Z798">
            <v>-10234344.895955244</v>
          </cell>
          <cell r="AA798">
            <v>-10441336.180328468</v>
          </cell>
          <cell r="AB798">
            <v>-10382316.230768695</v>
          </cell>
          <cell r="AC798">
            <v>-10311036.402796939</v>
          </cell>
          <cell r="AD798">
            <v>-10226239.45150785</v>
          </cell>
          <cell r="AE798">
            <v>-10130288.593198309</v>
          </cell>
          <cell r="AF798">
            <v>-10023197.303076113</v>
          </cell>
          <cell r="AG798">
            <v>-9906544.852646837</v>
          </cell>
          <cell r="AH798">
            <v>-9780208.3346948959</v>
          </cell>
          <cell r="AI798">
            <v>-9644093.5617909748</v>
          </cell>
          <cell r="AJ798">
            <v>-9498139.0367164388</v>
          </cell>
          <cell r="AK798">
            <v>-9342320.296592053</v>
          </cell>
        </row>
        <row r="800">
          <cell r="H800">
            <v>0</v>
          </cell>
          <cell r="I800">
            <v>-200162.92952347384</v>
          </cell>
          <cell r="J800">
            <v>-1353303.2621650007</v>
          </cell>
          <cell r="K800">
            <v>-2388323.3144004103</v>
          </cell>
          <cell r="L800">
            <v>-3003013.6065323548</v>
          </cell>
          <cell r="M800">
            <v>-5047355.9339075442</v>
          </cell>
          <cell r="N800">
            <v>-8498099.9671430774</v>
          </cell>
          <cell r="O800">
            <v>-12916595.612766594</v>
          </cell>
          <cell r="P800">
            <v>-17639905.30141053</v>
          </cell>
          <cell r="Q800">
            <v>-22610861.912034228</v>
          </cell>
          <cell r="R800">
            <v>-28664139.179521181</v>
          </cell>
          <cell r="S800">
            <v>-34756160.350659125</v>
          </cell>
          <cell r="T800">
            <v>-41023101.003231622</v>
          </cell>
          <cell r="U800">
            <v>-47555865.407988518</v>
          </cell>
          <cell r="V800">
            <v>-54352906.812419392</v>
          </cell>
          <cell r="W800">
            <v>-61353924.34603449</v>
          </cell>
          <cell r="X800">
            <v>-68329181.641805783</v>
          </cell>
          <cell r="Y800">
            <v>-76671016.4506253</v>
          </cell>
          <cell r="Z800">
            <v>-85344559.582379445</v>
          </cell>
          <cell r="AA800">
            <v>-95531572.660796449</v>
          </cell>
          <cell r="AB800">
            <v>-106127117.07499483</v>
          </cell>
          <cell r="AC800">
            <v>-116867645.16790292</v>
          </cell>
          <cell r="AD800">
            <v>-127743450.96276118</v>
          </cell>
          <cell r="AE800">
            <v>-138743486.93381658</v>
          </cell>
          <cell r="AF800">
            <v>-149858963.11599243</v>
          </cell>
          <cell r="AG800">
            <v>-161080987.00127083</v>
          </cell>
          <cell r="AH800">
            <v>-172402122.83722675</v>
          </cell>
          <cell r="AI800">
            <v>-183814684.3785401</v>
          </cell>
          <cell r="AJ800">
            <v>-195310759.29144484</v>
          </cell>
          <cell r="AK800">
            <v>-206882238.14069933</v>
          </cell>
        </row>
        <row r="801">
          <cell r="H801">
            <v>-200162.92952347384</v>
          </cell>
          <cell r="I801">
            <v>-1153140.3326415268</v>
          </cell>
          <cell r="J801">
            <v>-1035020.0522354095</v>
          </cell>
          <cell r="K801">
            <v>-614690.29213194433</v>
          </cell>
          <cell r="L801">
            <v>-2044342.3273751894</v>
          </cell>
          <cell r="M801">
            <v>-3450744.0332355341</v>
          </cell>
          <cell r="N801">
            <v>-4418495.6456235163</v>
          </cell>
          <cell r="O801">
            <v>-4723309.6886439351</v>
          </cell>
          <cell r="P801">
            <v>-4970956.6106236968</v>
          </cell>
          <cell r="Q801">
            <v>-6053277.2674869513</v>
          </cell>
          <cell r="R801">
            <v>-6092021.1711379439</v>
          </cell>
          <cell r="S801">
            <v>-6266940.6525725005</v>
          </cell>
          <cell r="T801">
            <v>-6532764.4047568981</v>
          </cell>
          <cell r="U801">
            <v>-6797041.4044308765</v>
          </cell>
          <cell r="V801">
            <v>-7001017.5336150983</v>
          </cell>
          <cell r="W801">
            <v>-6975257.2957712924</v>
          </cell>
          <cell r="X801">
            <v>-8341834.8088195156</v>
          </cell>
          <cell r="Y801">
            <v>-8673543.1317541413</v>
          </cell>
          <cell r="Z801">
            <v>-10187013.078417007</v>
          </cell>
          <cell r="AA801">
            <v>-10595544.41419838</v>
          </cell>
          <cell r="AB801">
            <v>-10740528.092908086</v>
          </cell>
          <cell r="AC801">
            <v>-10875805.794858258</v>
          </cell>
          <cell r="AD801">
            <v>-11000035.971055405</v>
          </cell>
          <cell r="AE801">
            <v>-11115476.182175856</v>
          </cell>
          <cell r="AF801">
            <v>-11222023.885278391</v>
          </cell>
          <cell r="AG801">
            <v>-11321135.835955929</v>
          </cell>
          <cell r="AH801">
            <v>-11412561.541313339</v>
          </cell>
          <cell r="AI801">
            <v>-11496074.912904732</v>
          </cell>
          <cell r="AJ801">
            <v>-11571478.8492545</v>
          </cell>
          <cell r="AK801">
            <v>-11638610.215374816</v>
          </cell>
        </row>
        <row r="802">
          <cell r="H802">
            <v>-200162.92952347384</v>
          </cell>
          <cell r="I802">
            <v>-1353303.2621650007</v>
          </cell>
          <cell r="J802">
            <v>-2388323.3144004103</v>
          </cell>
          <cell r="K802">
            <v>-3003013.6065323548</v>
          </cell>
          <cell r="L802">
            <v>-5047355.9339075442</v>
          </cell>
          <cell r="M802">
            <v>-8498099.9671430774</v>
          </cell>
          <cell r="N802">
            <v>-12916595.612766594</v>
          </cell>
          <cell r="O802">
            <v>-17639905.30141053</v>
          </cell>
          <cell r="P802">
            <v>-22610861.912034228</v>
          </cell>
          <cell r="Q802">
            <v>-28664139.179521181</v>
          </cell>
          <cell r="R802">
            <v>-34756160.350659125</v>
          </cell>
          <cell r="S802">
            <v>-41023101.003231622</v>
          </cell>
          <cell r="T802">
            <v>-47555865.407988518</v>
          </cell>
          <cell r="U802">
            <v>-54352906.812419392</v>
          </cell>
          <cell r="V802">
            <v>-61353924.34603449</v>
          </cell>
          <cell r="W802">
            <v>-68329181.641805783</v>
          </cell>
          <cell r="X802">
            <v>-76671016.4506253</v>
          </cell>
          <cell r="Y802">
            <v>-85344559.582379445</v>
          </cell>
          <cell r="Z802">
            <v>-95531572.660796449</v>
          </cell>
          <cell r="AA802">
            <v>-106127117.07499483</v>
          </cell>
          <cell r="AB802">
            <v>-116867645.16790292</v>
          </cell>
          <cell r="AC802">
            <v>-127743450.96276118</v>
          </cell>
          <cell r="AD802">
            <v>-138743486.93381658</v>
          </cell>
          <cell r="AE802">
            <v>-149858963.11599243</v>
          </cell>
          <cell r="AF802">
            <v>-161080987.00127083</v>
          </cell>
          <cell r="AG802">
            <v>-172402122.83722675</v>
          </cell>
          <cell r="AH802">
            <v>-183814684.3785401</v>
          </cell>
          <cell r="AI802">
            <v>-195310759.29144484</v>
          </cell>
          <cell r="AJ802">
            <v>-206882238.14069933</v>
          </cell>
          <cell r="AK802">
            <v>-218520848.35607415</v>
          </cell>
        </row>
        <row r="805">
          <cell r="H805">
            <v>5248238.6778838485</v>
          </cell>
          <cell r="I805">
            <v>3652415.0388262314</v>
          </cell>
          <cell r="J805">
            <v>3895600.6904125758</v>
          </cell>
          <cell r="K805">
            <v>4555481.4442768712</v>
          </cell>
          <cell r="L805">
            <v>3477611.9625783903</v>
          </cell>
          <cell r="M805">
            <v>2378031.6566009386</v>
          </cell>
          <cell r="N805">
            <v>1763789.1517944573</v>
          </cell>
          <cell r="O805">
            <v>1882671.0257864874</v>
          </cell>
          <cell r="P805">
            <v>2069296.4974070648</v>
          </cell>
          <cell r="Q805">
            <v>1437418.8727938677</v>
          </cell>
          <cell r="R805">
            <v>1577933.7239008201</v>
          </cell>
          <cell r="S805">
            <v>1799143.84972452</v>
          </cell>
          <cell r="T805">
            <v>2037099.5477945851</v>
          </cell>
          <cell r="U805">
            <v>2287368.2912479388</v>
          </cell>
          <cell r="V805">
            <v>2600743.1212622384</v>
          </cell>
          <cell r="W805">
            <v>1849358.6397186061</v>
          </cell>
          <cell r="X805">
            <v>1048335.1436189804</v>
          </cell>
          <cell r="Y805">
            <v>1317157.3034869581</v>
          </cell>
          <cell r="Z805">
            <v>405802.91355863772</v>
          </cell>
          <cell r="AA805">
            <v>641315.51621718705</v>
          </cell>
          <cell r="AB805">
            <v>881252.58635494765</v>
          </cell>
          <cell r="AC805">
            <v>1130488.5733442763</v>
          </cell>
          <cell r="AD805">
            <v>1390653.9216640815</v>
          </cell>
          <cell r="AE805">
            <v>1662394.9685963131</v>
          </cell>
          <cell r="AF805">
            <v>1946049.9899701672</v>
          </cell>
          <cell r="AG805">
            <v>2241849.8989238283</v>
          </cell>
          <cell r="AH805">
            <v>2549976.133046627</v>
          </cell>
          <cell r="AI805">
            <v>2870575.4731225818</v>
          </cell>
          <cell r="AJ805">
            <v>3203761.6976982355</v>
          </cell>
          <cell r="AK805">
            <v>3549613.0245437846</v>
          </cell>
        </row>
        <row r="806">
          <cell r="H806">
            <v>-103165729.17701362</v>
          </cell>
          <cell r="I806">
            <v>-1835612.0009219158</v>
          </cell>
          <cell r="J806">
            <v>-1822923.4850049946</v>
          </cell>
          <cell r="K806">
            <v>-1346035.5047540618</v>
          </cell>
          <cell r="L806">
            <v>-2606852.0118725006</v>
          </cell>
          <cell r="M806">
            <v>-3858543.9172112239</v>
          </cell>
          <cell r="N806">
            <v>-4628700.8113630079</v>
          </cell>
          <cell r="O806">
            <v>-4669631.1864499142</v>
          </cell>
          <cell r="P806">
            <v>-4646813.2701352462</v>
          </cell>
          <cell r="Q806">
            <v>-5446593.6389370002</v>
          </cell>
          <cell r="R806">
            <v>-5443759.0380646652</v>
          </cell>
          <cell r="S806">
            <v>-5362982.7674802765</v>
          </cell>
          <cell r="T806">
            <v>-5268269.6017543068</v>
          </cell>
          <cell r="U806">
            <v>-5164108.2412919309</v>
          </cell>
          <cell r="V806">
            <v>-4999762.9419284286</v>
          </cell>
          <cell r="W806">
            <v>-5903157.544735874</v>
          </cell>
          <cell r="X806">
            <v>-6859231.3645245889</v>
          </cell>
          <cell r="Y806">
            <v>-6748560.5348194828</v>
          </cell>
          <cell r="Z806">
            <v>-7821229.2815139312</v>
          </cell>
          <cell r="AA806">
            <v>-7750257.3227568325</v>
          </cell>
          <cell r="AB806">
            <v>-7678151.7093985537</v>
          </cell>
          <cell r="AC806">
            <v>-7600103.8083242951</v>
          </cell>
          <cell r="AD806">
            <v>-7514550.307637861</v>
          </cell>
          <cell r="AE806">
            <v>-7420913.3452916685</v>
          </cell>
          <cell r="AF806">
            <v>-7318924.4901955733</v>
          </cell>
          <cell r="AG806">
            <v>-7208424.0708452268</v>
          </cell>
          <cell r="AH806">
            <v>-7089303.3161178101</v>
          </cell>
          <cell r="AI806">
            <v>-6961489.5650251433</v>
          </cell>
          <cell r="AJ806">
            <v>-6824944.6412124448</v>
          </cell>
          <cell r="AK806">
            <v>-6679667.4411451109</v>
          </cell>
        </row>
        <row r="807">
          <cell r="H807">
            <v>100363132.06879669</v>
          </cell>
          <cell r="I807">
            <v>-2525474.8863031212</v>
          </cell>
          <cell r="J807">
            <v>-2504196.3184825173</v>
          </cell>
          <cell r="K807">
            <v>-2802405.8322133808</v>
          </cell>
          <cell r="L807">
            <v>-2945869.6485338267</v>
          </cell>
          <cell r="M807">
            <v>-3090700.3827354917</v>
          </cell>
          <cell r="N807">
            <v>-3184669.278653089</v>
          </cell>
          <cell r="O807">
            <v>-3369197.6457374096</v>
          </cell>
          <cell r="P807">
            <v>-3567345.8194747372</v>
          </cell>
          <cell r="Q807">
            <v>-3770503.8557069884</v>
          </cell>
          <cell r="R807">
            <v>-3988390.2502199481</v>
          </cell>
          <cell r="S807">
            <v>-1162173.9249369942</v>
          </cell>
          <cell r="T807">
            <v>-1321746.9847440133</v>
          </cell>
          <cell r="U807">
            <v>-1452898.7175331691</v>
          </cell>
          <cell r="V807">
            <v>-1584968.9529864034</v>
          </cell>
          <cell r="W807">
            <v>-1716986.3415238028</v>
          </cell>
          <cell r="X807">
            <v>-1859035.0993355482</v>
          </cell>
          <cell r="Y807">
            <v>-2022419.2028367466</v>
          </cell>
          <cell r="Z807">
            <v>-2197311.6648519104</v>
          </cell>
          <cell r="AA807">
            <v>-2385206.8716921313</v>
          </cell>
          <cell r="AB807">
            <v>-2586746.9231002796</v>
          </cell>
          <cell r="AC807">
            <v>-2790750.5513697579</v>
          </cell>
          <cell r="AD807">
            <v>-2997308.0812916867</v>
          </cell>
          <cell r="AE807">
            <v>-3206335.2087779227</v>
          </cell>
          <cell r="AF807">
            <v>-3417726.2782079144</v>
          </cell>
          <cell r="AG807">
            <v>-3631365.2714326452</v>
          </cell>
          <cell r="AH807">
            <v>-3847129.6725394591</v>
          </cell>
          <cell r="AI807">
            <v>-4064891.8958488107</v>
          </cell>
          <cell r="AJ807">
            <v>-4284520.0403441237</v>
          </cell>
          <cell r="AK807">
            <v>-4505878.5017684288</v>
          </cell>
        </row>
        <row r="809">
          <cell r="H809">
            <v>5022237.9692668412</v>
          </cell>
          <cell r="I809">
            <v>3363940.3353668479</v>
          </cell>
          <cell r="J809">
            <v>3443300.1156749018</v>
          </cell>
          <cell r="K809">
            <v>3901710.3683370054</v>
          </cell>
          <cell r="L809">
            <v>2888971.12787714</v>
          </cell>
          <cell r="M809">
            <v>1927328.9582607062</v>
          </cell>
          <cell r="N809">
            <v>1394636.4665257623</v>
          </cell>
          <cell r="O809">
            <v>1452328.7116080788</v>
          </cell>
          <cell r="P809">
            <v>1557361.1678153872</v>
          </cell>
          <cell r="Q809">
            <v>1055421.8869843869</v>
          </cell>
          <cell r="R809">
            <v>1135877.0891465654</v>
          </cell>
          <cell r="S809">
            <v>1269720.9884554027</v>
          </cell>
          <cell r="T809">
            <v>1409465.6318543388</v>
          </cell>
          <cell r="U809">
            <v>1551594.2547987122</v>
          </cell>
          <cell r="V809">
            <v>1729574.8168011534</v>
          </cell>
          <cell r="W809">
            <v>1205765.5278619493</v>
          </cell>
          <cell r="X809">
            <v>670103.20665330056</v>
          </cell>
          <cell r="Y809">
            <v>825427.67098883609</v>
          </cell>
          <cell r="Z809">
            <v>249319.56958385414</v>
          </cell>
          <cell r="AA809">
            <v>386289.39322080341</v>
          </cell>
          <cell r="AB809">
            <v>520404.77010485675</v>
          </cell>
          <cell r="AC809">
            <v>654495.80809762725</v>
          </cell>
          <cell r="AD809">
            <v>789331.77411916538</v>
          </cell>
          <cell r="AE809">
            <v>925069.93095985614</v>
          </cell>
          <cell r="AF809">
            <v>1061681.3032234868</v>
          </cell>
          <cell r="AG809">
            <v>1199075.5202912032</v>
          </cell>
          <cell r="AH809">
            <v>1337137.131718854</v>
          </cell>
          <cell r="AI809">
            <v>1475735.8632291583</v>
          </cell>
          <cell r="AJ809">
            <v>1614729.1851547407</v>
          </cell>
          <cell r="AK809">
            <v>1753962.595629991</v>
          </cell>
        </row>
        <row r="810">
          <cell r="H810">
            <v>-98723185.815324038</v>
          </cell>
          <cell r="I810">
            <v>-1690631.8653120787</v>
          </cell>
          <cell r="J810">
            <v>-1611272.0850040256</v>
          </cell>
          <cell r="K810">
            <v>-1152861.8323419217</v>
          </cell>
          <cell r="L810">
            <v>-2165601.0728017869</v>
          </cell>
          <cell r="M810">
            <v>-3127243.2424182207</v>
          </cell>
          <cell r="N810">
            <v>-3659935.7341531641</v>
          </cell>
          <cell r="O810">
            <v>-3602243.4890708481</v>
          </cell>
          <cell r="P810">
            <v>-3497211.0328635396</v>
          </cell>
          <cell r="Q810">
            <v>-3999150.3136945399</v>
          </cell>
          <cell r="R810">
            <v>-3918695.1115323612</v>
          </cell>
          <cell r="S810">
            <v>-3784851.2122235247</v>
          </cell>
          <cell r="T810">
            <v>-3645106.5688245883</v>
          </cell>
          <cell r="U810">
            <v>-3502977.9458802147</v>
          </cell>
          <cell r="V810">
            <v>-3324997.3838777733</v>
          </cell>
          <cell r="W810">
            <v>-3848806.6728169774</v>
          </cell>
          <cell r="X810">
            <v>-4384468.9940256262</v>
          </cell>
          <cell r="Y810">
            <v>-4229144.5296900906</v>
          </cell>
          <cell r="Z810">
            <v>-4805252.6310950723</v>
          </cell>
          <cell r="AA810">
            <v>-4668282.8074581232</v>
          </cell>
          <cell r="AB810">
            <v>-4534167.4305740707</v>
          </cell>
          <cell r="AC810">
            <v>-4400076.3925812999</v>
          </cell>
          <cell r="AD810">
            <v>-4265240.4265597621</v>
          </cell>
          <cell r="AE810">
            <v>-4129502.2697190712</v>
          </cell>
          <cell r="AF810">
            <v>-3992890.8974554399</v>
          </cell>
          <cell r="AG810">
            <v>-3855496.6803877237</v>
          </cell>
          <cell r="AH810">
            <v>-3717435.0689600734</v>
          </cell>
          <cell r="AI810">
            <v>-3578836.3374497686</v>
          </cell>
          <cell r="AJ810">
            <v>-3439843.0155241862</v>
          </cell>
          <cell r="AK810">
            <v>-3300609.6050489359</v>
          </cell>
        </row>
        <row r="813">
          <cell r="G813">
            <v>8032045</v>
          </cell>
        </row>
        <row r="814">
          <cell r="H814">
            <v>8032045</v>
          </cell>
          <cell r="I814">
            <v>5229447.8917830735</v>
          </cell>
          <cell r="J814">
            <v>868361.0045580361</v>
          </cell>
          <cell r="K814">
            <v>-3458758.7989294752</v>
          </cell>
          <cell r="L814">
            <v>-7607200.1358969174</v>
          </cell>
          <cell r="M814">
            <v>-13159921.796303244</v>
          </cell>
          <cell r="N814">
            <v>-20109166.09624996</v>
          </cell>
          <cell r="O814">
            <v>-27922536.186266057</v>
          </cell>
          <cell r="P814">
            <v>-35961365.018453382</v>
          </cell>
          <cell r="Q814">
            <v>-44175524.108063363</v>
          </cell>
          <cell r="R814">
            <v>-53392621.602707349</v>
          </cell>
          <cell r="S814">
            <v>-62824770.890991963</v>
          </cell>
          <cell r="T814">
            <v>-69349927.583409235</v>
          </cell>
          <cell r="U814">
            <v>-75939944.169907555</v>
          </cell>
          <cell r="V814">
            <v>-82556951.128732651</v>
          </cell>
          <cell r="W814">
            <v>-89141683.023647487</v>
          </cell>
          <cell r="X814">
            <v>-96761826.909907162</v>
          </cell>
          <cell r="Y814">
            <v>-105480093.3737673</v>
          </cell>
          <cell r="Z814">
            <v>-114251073.11142354</v>
          </cell>
          <cell r="AA814">
            <v>-124269614.05778939</v>
          </cell>
          <cell r="AB814">
            <v>-134405078.25223833</v>
          </cell>
          <cell r="AC814">
            <v>-144669976.88473716</v>
          </cell>
          <cell r="AD814">
            <v>-155060831.24443123</v>
          </cell>
          <cell r="AE814">
            <v>-165572689.63336077</v>
          </cell>
          <cell r="AF814">
            <v>-176199938.18743035</v>
          </cell>
          <cell r="AG814">
            <v>-186936588.95583385</v>
          </cell>
          <cell r="AH814">
            <v>-197776378.29811174</v>
          </cell>
          <cell r="AI814">
            <v>-208712811.286769</v>
          </cell>
          <cell r="AJ814">
            <v>-219739192.74764296</v>
          </cell>
          <cell r="AK814">
            <v>-230848657.42919952</v>
          </cell>
        </row>
        <row r="815">
          <cell r="H815">
            <v>-2802597.1082169265</v>
          </cell>
          <cell r="I815">
            <v>-4361086.8872250374</v>
          </cell>
          <cell r="J815">
            <v>-4327119.8034875114</v>
          </cell>
          <cell r="K815">
            <v>-4148441.3369674427</v>
          </cell>
          <cell r="L815">
            <v>-5552721.6604063269</v>
          </cell>
          <cell r="M815">
            <v>-6949244.2999467161</v>
          </cell>
          <cell r="N815">
            <v>-7813370.0900160968</v>
          </cell>
          <cell r="O815">
            <v>-8038828.8321873238</v>
          </cell>
          <cell r="P815">
            <v>-8214159.0896099834</v>
          </cell>
          <cell r="Q815">
            <v>-9217097.4946439881</v>
          </cell>
          <cell r="R815">
            <v>-9432149.2882846128</v>
          </cell>
          <cell r="S815">
            <v>-6525156.6924172705</v>
          </cell>
          <cell r="T815">
            <v>-6590016.5864983201</v>
          </cell>
          <cell r="U815">
            <v>-6617006.9588251002</v>
          </cell>
          <cell r="V815">
            <v>-6584731.894914832</v>
          </cell>
          <cell r="W815">
            <v>-7620143.8862596769</v>
          </cell>
          <cell r="X815">
            <v>-8718266.4638601374</v>
          </cell>
          <cell r="Y815">
            <v>-8770979.7376562301</v>
          </cell>
          <cell r="Z815">
            <v>-10018540.946365841</v>
          </cell>
          <cell r="AA815">
            <v>-10135464.194448963</v>
          </cell>
          <cell r="AB815">
            <v>-10264898.632498834</v>
          </cell>
          <cell r="AC815">
            <v>-10390854.359694052</v>
          </cell>
          <cell r="AD815">
            <v>-10511858.388929548</v>
          </cell>
          <cell r="AE815">
            <v>-10627248.554069592</v>
          </cell>
          <cell r="AF815">
            <v>-10736650.768403487</v>
          </cell>
          <cell r="AG815">
            <v>-10839789.342277871</v>
          </cell>
          <cell r="AH815">
            <v>-10936432.98865727</v>
          </cell>
          <cell r="AI815">
            <v>-11026381.460873954</v>
          </cell>
          <cell r="AJ815">
            <v>-11109464.681556568</v>
          </cell>
          <cell r="AK815">
            <v>-11185545.94291354</v>
          </cell>
        </row>
        <row r="816">
          <cell r="H816">
            <v>5229447.8917830735</v>
          </cell>
          <cell r="I816">
            <v>868361.0045580361</v>
          </cell>
          <cell r="J816">
            <v>-3458758.7989294752</v>
          </cell>
          <cell r="K816">
            <v>-7607200.1358969174</v>
          </cell>
          <cell r="L816">
            <v>-13159921.796303244</v>
          </cell>
          <cell r="M816">
            <v>-20109166.09624996</v>
          </cell>
          <cell r="N816">
            <v>-27922536.186266057</v>
          </cell>
          <cell r="O816">
            <v>-35961365.018453382</v>
          </cell>
          <cell r="P816">
            <v>-44175524.108063363</v>
          </cell>
          <cell r="Q816">
            <v>-53392621.602707349</v>
          </cell>
          <cell r="R816">
            <v>-62824770.890991963</v>
          </cell>
          <cell r="S816">
            <v>-69349927.583409235</v>
          </cell>
          <cell r="T816">
            <v>-75939944.169907555</v>
          </cell>
          <cell r="U816">
            <v>-82556951.128732651</v>
          </cell>
          <cell r="V816">
            <v>-89141683.023647487</v>
          </cell>
          <cell r="W816">
            <v>-96761826.909907162</v>
          </cell>
          <cell r="X816">
            <v>-105480093.3737673</v>
          </cell>
          <cell r="Y816">
            <v>-114251073.11142354</v>
          </cell>
          <cell r="Z816">
            <v>-124269614.05778939</v>
          </cell>
          <cell r="AA816">
            <v>-134405078.25223833</v>
          </cell>
          <cell r="AB816">
            <v>-144669976.88473716</v>
          </cell>
          <cell r="AC816">
            <v>-155060831.24443123</v>
          </cell>
          <cell r="AD816">
            <v>-165572689.63336077</v>
          </cell>
          <cell r="AE816">
            <v>-176199938.18743035</v>
          </cell>
          <cell r="AF816">
            <v>-186936588.95583385</v>
          </cell>
          <cell r="AG816">
            <v>-197776378.29811174</v>
          </cell>
          <cell r="AH816">
            <v>-208712811.286769</v>
          </cell>
          <cell r="AI816">
            <v>-219739192.74764296</v>
          </cell>
          <cell r="AJ816">
            <v>-230848657.42919952</v>
          </cell>
          <cell r="AK816">
            <v>-242034203.37211305</v>
          </cell>
        </row>
        <row r="817">
          <cell r="G817">
            <v>0.1</v>
          </cell>
        </row>
        <row r="818">
          <cell r="H818">
            <v>1578978.4120406841</v>
          </cell>
          <cell r="I818">
            <v>1865928.1109844772</v>
          </cell>
          <cell r="J818">
            <v>2020537.8137645461</v>
          </cell>
          <cell r="K818">
            <v>2174477.3814709405</v>
          </cell>
          <cell r="L818">
            <v>2354227.0821011672</v>
          </cell>
          <cell r="M818">
            <v>2530482.5390396351</v>
          </cell>
          <cell r="N818">
            <v>2655137.5663468279</v>
          </cell>
          <cell r="O818">
            <v>2795458.9197255084</v>
          </cell>
          <cell r="P818">
            <v>2937586.7844471936</v>
          </cell>
          <cell r="Q818">
            <v>3078845.7946521314</v>
          </cell>
          <cell r="R818">
            <v>3222223.0396647719</v>
          </cell>
          <cell r="S818">
            <v>3365210.4896222819</v>
          </cell>
          <cell r="T818">
            <v>3515493.1859116363</v>
          </cell>
          <cell r="U818">
            <v>3673469.7852517501</v>
          </cell>
          <cell r="V818">
            <v>3833784.1477793101</v>
          </cell>
          <cell r="W818">
            <v>3990106.3011488044</v>
          </cell>
          <cell r="X818">
            <v>4153939.9612307968</v>
          </cell>
          <cell r="Y818">
            <v>4338088.2737728385</v>
          </cell>
          <cell r="Z818">
            <v>4518399.6877939403</v>
          </cell>
          <cell r="AA818">
            <v>4720775.7248559101</v>
          </cell>
          <cell r="AB818">
            <v>4933322.4916687431</v>
          </cell>
          <cell r="AC818">
            <v>5156582.6594203897</v>
          </cell>
          <cell r="AD818">
            <v>5391128.8539320678</v>
          </cell>
          <cell r="AE818">
            <v>5637565.3505226411</v>
          </cell>
          <cell r="AF818">
            <v>5896529.8669651784</v>
          </cell>
          <cell r="AG818">
            <v>6168695.4603444701</v>
          </cell>
          <cell r="AH818">
            <v>6454772.5339763165</v>
          </cell>
          <cell r="AI818">
            <v>6755510.960923478</v>
          </cell>
          <cell r="AJ818">
            <v>7071702.3310404019</v>
          </cell>
          <cell r="AK818">
            <v>7404182.3289007731</v>
          </cell>
        </row>
        <row r="823">
          <cell r="H823">
            <v>4.5999999999999999E-2</v>
          </cell>
          <cell r="I823">
            <v>4.5999999999999999E-2</v>
          </cell>
          <cell r="J823">
            <v>4.5999999999999999E-2</v>
          </cell>
          <cell r="K823">
            <v>4.5999999999999999E-2</v>
          </cell>
          <cell r="L823">
            <v>4.5999999999999999E-2</v>
          </cell>
          <cell r="M823">
            <v>4.5999999999999999E-2</v>
          </cell>
          <cell r="N823">
            <v>4.5999999999999999E-2</v>
          </cell>
          <cell r="O823">
            <v>4.5999999999999999E-2</v>
          </cell>
          <cell r="P823">
            <v>4.5999999999999999E-2</v>
          </cell>
          <cell r="Q823">
            <v>4.5999999999999999E-2</v>
          </cell>
          <cell r="R823">
            <v>4.5999999999999999E-2</v>
          </cell>
          <cell r="S823">
            <v>4.5999999999999999E-2</v>
          </cell>
          <cell r="T823">
            <v>4.5999999999999999E-2</v>
          </cell>
          <cell r="U823">
            <v>4.5999999999999999E-2</v>
          </cell>
          <cell r="V823">
            <v>4.5999999999999999E-2</v>
          </cell>
          <cell r="W823">
            <v>4.5999999999999999E-2</v>
          </cell>
          <cell r="X823">
            <v>4.5999999999999999E-2</v>
          </cell>
          <cell r="Y823">
            <v>4.5999999999999999E-2</v>
          </cell>
          <cell r="Z823">
            <v>4.5999999999999999E-2</v>
          </cell>
          <cell r="AA823">
            <v>4.5999999999999999E-2</v>
          </cell>
          <cell r="AB823">
            <v>4.5999999999999999E-2</v>
          </cell>
          <cell r="AC823">
            <v>4.5999999999999999E-2</v>
          </cell>
          <cell r="AD823">
            <v>4.5999999999999999E-2</v>
          </cell>
          <cell r="AE823">
            <v>4.5999999999999999E-2</v>
          </cell>
          <cell r="AF823">
            <v>4.5999999999999999E-2</v>
          </cell>
          <cell r="AG823">
            <v>4.5999999999999999E-2</v>
          </cell>
          <cell r="AH823">
            <v>4.5999999999999999E-2</v>
          </cell>
          <cell r="AI823">
            <v>4.5999999999999999E-2</v>
          </cell>
          <cell r="AJ823">
            <v>4.5999999999999999E-2</v>
          </cell>
          <cell r="AK823">
            <v>4.5999999999999999E-2</v>
          </cell>
        </row>
        <row r="824">
          <cell r="H824">
            <v>9.3069999999999986E-2</v>
          </cell>
          <cell r="I824">
            <v>8.6794000000000038E-2</v>
          </cell>
          <cell r="J824">
            <v>8.9932000000000123E-2</v>
          </cell>
          <cell r="K824">
            <v>7.9471999999999987E-2</v>
          </cell>
          <cell r="L824">
            <v>7.8425999999999885E-2</v>
          </cell>
          <cell r="M824">
            <v>7.2149999999999936E-2</v>
          </cell>
          <cell r="N824">
            <v>7.2149999999999936E-2</v>
          </cell>
          <cell r="O824">
            <v>7.2149999999999936E-2</v>
          </cell>
          <cell r="P824">
            <v>7.2149999999999936E-2</v>
          </cell>
          <cell r="Q824">
            <v>7.2149999999999936E-2</v>
          </cell>
          <cell r="R824">
            <v>6.6920000000000091E-2</v>
          </cell>
          <cell r="S824">
            <v>6.6920000000000091E-2</v>
          </cell>
          <cell r="T824">
            <v>6.6920000000000091E-2</v>
          </cell>
          <cell r="U824">
            <v>6.6920000000000091E-2</v>
          </cell>
          <cell r="V824">
            <v>6.6920000000000091E-2</v>
          </cell>
          <cell r="W824">
            <v>6.6920000000000091E-2</v>
          </cell>
          <cell r="X824">
            <v>6.6920000000000091E-2</v>
          </cell>
          <cell r="Y824">
            <v>6.6920000000000091E-2</v>
          </cell>
          <cell r="Z824">
            <v>6.6920000000000091E-2</v>
          </cell>
          <cell r="AA824">
            <v>6.6920000000000091E-2</v>
          </cell>
          <cell r="AB824">
            <v>6.6920000000000091E-2</v>
          </cell>
          <cell r="AC824">
            <v>6.6920000000000091E-2</v>
          </cell>
          <cell r="AD824">
            <v>6.6920000000000091E-2</v>
          </cell>
          <cell r="AE824">
            <v>6.6920000000000091E-2</v>
          </cell>
          <cell r="AF824">
            <v>6.6920000000000091E-2</v>
          </cell>
          <cell r="AG824">
            <v>6.6920000000000091E-2</v>
          </cell>
          <cell r="AH824">
            <v>6.6920000000000091E-2</v>
          </cell>
          <cell r="AI824">
            <v>6.6920000000000091E-2</v>
          </cell>
          <cell r="AJ824">
            <v>6.6920000000000091E-2</v>
          </cell>
          <cell r="AK824">
            <v>6.6920000000000091E-2</v>
          </cell>
        </row>
        <row r="825">
          <cell r="H825">
            <v>243352.3576441253</v>
          </cell>
          <cell r="I825">
            <v>264626.61267451523</v>
          </cell>
          <cell r="J825">
            <v>39046.720930956704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</row>
        <row r="827">
          <cell r="H827">
            <v>0</v>
          </cell>
          <cell r="I827">
            <v>5229447.8917830735</v>
          </cell>
          <cell r="J827">
            <v>868361.0045580361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</row>
        <row r="828">
          <cell r="H828">
            <v>5229447.8917830735</v>
          </cell>
          <cell r="I828">
            <v>868361.0045580361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</row>
        <row r="831"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K831">
            <v>0</v>
          </cell>
        </row>
        <row r="832">
          <cell r="H832">
            <v>4.4999999999999929E-2</v>
          </cell>
          <cell r="I832">
            <v>3.8999999999999924E-2</v>
          </cell>
          <cell r="J832">
            <v>4.2000000000000037E-2</v>
          </cell>
          <cell r="K832">
            <v>3.2000000000000028E-2</v>
          </cell>
          <cell r="L832">
            <v>3.0999999999999917E-2</v>
          </cell>
          <cell r="M832">
            <v>2.4999999999999911E-2</v>
          </cell>
          <cell r="N832">
            <v>2.4999999999999911E-2</v>
          </cell>
          <cell r="O832">
            <v>2.4999999999999911E-2</v>
          </cell>
          <cell r="P832">
            <v>2.4999999999999911E-2</v>
          </cell>
          <cell r="Q832">
            <v>2.4999999999999911E-2</v>
          </cell>
          <cell r="R832">
            <v>2.0000000000000018E-2</v>
          </cell>
          <cell r="S832">
            <v>2.0000000000000018E-2</v>
          </cell>
          <cell r="T832">
            <v>2.0000000000000018E-2</v>
          </cell>
          <cell r="U832">
            <v>2.0000000000000018E-2</v>
          </cell>
          <cell r="V832">
            <v>2.0000000000000018E-2</v>
          </cell>
          <cell r="W832">
            <v>2.0000000000000018E-2</v>
          </cell>
          <cell r="X832">
            <v>2.0000000000000018E-2</v>
          </cell>
          <cell r="Y832">
            <v>2.0000000000000018E-2</v>
          </cell>
          <cell r="Z832">
            <v>2.0000000000000018E-2</v>
          </cell>
          <cell r="AA832">
            <v>2.0000000000000018E-2</v>
          </cell>
          <cell r="AB832">
            <v>2.0000000000000018E-2</v>
          </cell>
          <cell r="AC832">
            <v>2.0000000000000018E-2</v>
          </cell>
          <cell r="AD832">
            <v>2.0000000000000018E-2</v>
          </cell>
          <cell r="AE832">
            <v>2.0000000000000018E-2</v>
          </cell>
          <cell r="AF832">
            <v>2.0000000000000018E-2</v>
          </cell>
          <cell r="AG832">
            <v>2.0000000000000018E-2</v>
          </cell>
          <cell r="AH832">
            <v>2.0000000000000018E-2</v>
          </cell>
          <cell r="AI832">
            <v>2.0000000000000018E-2</v>
          </cell>
          <cell r="AJ832">
            <v>2.0000000000000018E-2</v>
          </cell>
          <cell r="AK832">
            <v>2.0000000000000018E-2</v>
          </cell>
        </row>
        <row r="833">
          <cell r="H833">
            <v>0</v>
          </cell>
          <cell r="I833">
            <v>0</v>
          </cell>
          <cell r="J833">
            <v>72633.93477751904</v>
          </cell>
          <cell r="K833">
            <v>177055.34295722243</v>
          </cell>
          <cell r="L833">
            <v>321890.38994910166</v>
          </cell>
          <cell r="M833">
            <v>415863.59865691356</v>
          </cell>
          <cell r="N833">
            <v>600396.2785314481</v>
          </cell>
          <cell r="O833">
            <v>798548.7650589901</v>
          </cell>
          <cell r="P833">
            <v>1001711.1140814557</v>
          </cell>
          <cell r="Q833">
            <v>1219601.8213846295</v>
          </cell>
          <cell r="R833">
            <v>1162173.9249369942</v>
          </cell>
          <cell r="S833">
            <v>1321746.9847440133</v>
          </cell>
          <cell r="T833">
            <v>1452898.7175331691</v>
          </cell>
          <cell r="U833">
            <v>1584968.9529864034</v>
          </cell>
          <cell r="V833">
            <v>1716986.3415238028</v>
          </cell>
          <cell r="W833">
            <v>1859035.0993355482</v>
          </cell>
          <cell r="X833">
            <v>2022419.2028367466</v>
          </cell>
          <cell r="Y833">
            <v>2197311.6648519104</v>
          </cell>
          <cell r="Z833">
            <v>2385206.8716921313</v>
          </cell>
          <cell r="AA833">
            <v>2586746.9231002796</v>
          </cell>
          <cell r="AB833">
            <v>2790750.5513697579</v>
          </cell>
          <cell r="AC833">
            <v>2997308.0812916867</v>
          </cell>
          <cell r="AD833">
            <v>3206335.2087779227</v>
          </cell>
          <cell r="AE833">
            <v>3417726.2782079144</v>
          </cell>
          <cell r="AF833">
            <v>3631365.2714326452</v>
          </cell>
          <cell r="AG833">
            <v>3847129.6725394591</v>
          </cell>
          <cell r="AH833">
            <v>4064891.8958488107</v>
          </cell>
          <cell r="AI833">
            <v>4284520.0403441237</v>
          </cell>
          <cell r="AJ833">
            <v>4505878.5017684288</v>
          </cell>
          <cell r="AK833">
            <v>4728828.6080131298</v>
          </cell>
        </row>
        <row r="834">
          <cell r="H834">
            <v>0</v>
          </cell>
          <cell r="I834">
            <v>0</v>
          </cell>
          <cell r="J834">
            <v>0</v>
          </cell>
          <cell r="K834">
            <v>72633.93477751904</v>
          </cell>
          <cell r="L834">
            <v>177055.34295722243</v>
          </cell>
          <cell r="M834">
            <v>321890.38994910166</v>
          </cell>
          <cell r="N834">
            <v>415863.59865691356</v>
          </cell>
          <cell r="O834">
            <v>600396.2785314481</v>
          </cell>
          <cell r="P834">
            <v>798548.7650589901</v>
          </cell>
          <cell r="Q834">
            <v>1001711.1140814557</v>
          </cell>
          <cell r="R834">
            <v>1219601.8213846295</v>
          </cell>
          <cell r="S834">
            <v>1162173.9249369942</v>
          </cell>
          <cell r="T834">
            <v>1321746.9847440133</v>
          </cell>
          <cell r="U834">
            <v>1452898.7175331691</v>
          </cell>
          <cell r="V834">
            <v>1584968.9529864034</v>
          </cell>
          <cell r="W834">
            <v>1716986.3415238028</v>
          </cell>
          <cell r="X834">
            <v>1859035.0993355482</v>
          </cell>
          <cell r="Y834">
            <v>2022419.2028367466</v>
          </cell>
          <cell r="Z834">
            <v>2197311.6648519104</v>
          </cell>
          <cell r="AA834">
            <v>2385206.8716921313</v>
          </cell>
          <cell r="AB834">
            <v>2586746.9231002796</v>
          </cell>
          <cell r="AC834">
            <v>2790750.5513697579</v>
          </cell>
          <cell r="AD834">
            <v>2997308.0812916867</v>
          </cell>
          <cell r="AE834">
            <v>3206335.2087779227</v>
          </cell>
          <cell r="AF834">
            <v>3417726.2782079144</v>
          </cell>
          <cell r="AG834">
            <v>3631365.2714326452</v>
          </cell>
          <cell r="AH834">
            <v>3847129.6725394591</v>
          </cell>
          <cell r="AI834">
            <v>4064891.8958488107</v>
          </cell>
          <cell r="AJ834">
            <v>4284520.0403441237</v>
          </cell>
          <cell r="AK834">
            <v>4505878.5017684288</v>
          </cell>
        </row>
        <row r="835">
          <cell r="H835">
            <v>0</v>
          </cell>
          <cell r="I835">
            <v>0</v>
          </cell>
          <cell r="J835">
            <v>0</v>
          </cell>
          <cell r="K835">
            <v>3458758.7989294752</v>
          </cell>
          <cell r="L835">
            <v>7607200.1358969174</v>
          </cell>
          <cell r="M835">
            <v>13159921.796303244</v>
          </cell>
          <cell r="N835">
            <v>20109166.09624996</v>
          </cell>
          <cell r="O835">
            <v>27922536.186266057</v>
          </cell>
          <cell r="P835">
            <v>35961365.018453382</v>
          </cell>
          <cell r="Q835">
            <v>44175524.108063363</v>
          </cell>
          <cell r="R835">
            <v>53392621.602707349</v>
          </cell>
          <cell r="S835">
            <v>62824770.890991963</v>
          </cell>
          <cell r="T835">
            <v>69349927.583409235</v>
          </cell>
          <cell r="U835">
            <v>75939944.169907555</v>
          </cell>
          <cell r="V835">
            <v>82556951.128732651</v>
          </cell>
          <cell r="W835">
            <v>89141683.023647487</v>
          </cell>
          <cell r="X835">
            <v>96761826.909907162</v>
          </cell>
          <cell r="Y835">
            <v>105480093.3737673</v>
          </cell>
          <cell r="Z835">
            <v>114251073.11142354</v>
          </cell>
          <cell r="AA835">
            <v>124269614.05778939</v>
          </cell>
          <cell r="AB835">
            <v>134405078.25223833</v>
          </cell>
          <cell r="AC835">
            <v>144669976.88473716</v>
          </cell>
          <cell r="AD835">
            <v>155060831.24443123</v>
          </cell>
          <cell r="AE835">
            <v>165572689.63336077</v>
          </cell>
          <cell r="AF835">
            <v>176199938.18743035</v>
          </cell>
          <cell r="AG835">
            <v>186936588.95583385</v>
          </cell>
          <cell r="AH835">
            <v>197776378.29811174</v>
          </cell>
          <cell r="AI835">
            <v>208712811.286769</v>
          </cell>
          <cell r="AJ835">
            <v>219739192.74764296</v>
          </cell>
          <cell r="AK835">
            <v>230848657.42919952</v>
          </cell>
        </row>
        <row r="836">
          <cell r="H836">
            <v>0</v>
          </cell>
          <cell r="I836">
            <v>0</v>
          </cell>
          <cell r="J836">
            <v>3458758.7989294752</v>
          </cell>
          <cell r="K836">
            <v>7607200.1358969174</v>
          </cell>
          <cell r="L836">
            <v>13159921.796303244</v>
          </cell>
          <cell r="M836">
            <v>20109166.09624996</v>
          </cell>
          <cell r="N836">
            <v>27922536.186266057</v>
          </cell>
          <cell r="O836">
            <v>35961365.018453382</v>
          </cell>
          <cell r="P836">
            <v>44175524.108063363</v>
          </cell>
          <cell r="Q836">
            <v>53392621.602707349</v>
          </cell>
          <cell r="R836">
            <v>62824770.890991963</v>
          </cell>
          <cell r="S836">
            <v>69349927.583409235</v>
          </cell>
          <cell r="T836">
            <v>75939944.169907555</v>
          </cell>
          <cell r="U836">
            <v>82556951.128732651</v>
          </cell>
          <cell r="V836">
            <v>89141683.023647487</v>
          </cell>
          <cell r="W836">
            <v>96761826.909907162</v>
          </cell>
          <cell r="X836">
            <v>105480093.3737673</v>
          </cell>
          <cell r="Y836">
            <v>114251073.11142354</v>
          </cell>
          <cell r="Z836">
            <v>124269614.05778939</v>
          </cell>
          <cell r="AA836">
            <v>134405078.25223833</v>
          </cell>
          <cell r="AB836">
            <v>144669976.88473716</v>
          </cell>
          <cell r="AC836">
            <v>155060831.24443123</v>
          </cell>
          <cell r="AD836">
            <v>165572689.63336077</v>
          </cell>
          <cell r="AE836">
            <v>176199938.18743035</v>
          </cell>
          <cell r="AF836">
            <v>186936588.95583385</v>
          </cell>
          <cell r="AG836">
            <v>197776378.29811174</v>
          </cell>
          <cell r="AH836">
            <v>208712811.286769</v>
          </cell>
          <cell r="AI836">
            <v>219739192.74764296</v>
          </cell>
          <cell r="AJ836">
            <v>230848657.42919952</v>
          </cell>
          <cell r="AK836">
            <v>242034203.37211305</v>
          </cell>
        </row>
        <row r="839">
          <cell r="H839">
            <v>103131939.90518799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</row>
        <row r="840">
          <cell r="H840">
            <v>6589900.3134305431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</row>
        <row r="842">
          <cell r="G842">
            <v>2</v>
          </cell>
        </row>
        <row r="843">
          <cell r="G843">
            <v>2017</v>
          </cell>
        </row>
        <row r="844">
          <cell r="G844">
            <v>0</v>
          </cell>
        </row>
        <row r="845">
          <cell r="G845">
            <v>0</v>
          </cell>
        </row>
        <row r="846">
          <cell r="G846">
            <v>0</v>
          </cell>
        </row>
        <row r="847">
          <cell r="G847">
            <v>2017</v>
          </cell>
        </row>
        <row r="849">
          <cell r="H849" t="b">
            <v>1</v>
          </cell>
          <cell r="I849" t="b">
            <v>1</v>
          </cell>
          <cell r="J849" t="b">
            <v>1</v>
          </cell>
          <cell r="K849" t="b">
            <v>1</v>
          </cell>
          <cell r="L849" t="b">
            <v>1</v>
          </cell>
          <cell r="M849" t="b">
            <v>1</v>
          </cell>
          <cell r="N849" t="b">
            <v>1</v>
          </cell>
          <cell r="O849" t="b">
            <v>1</v>
          </cell>
          <cell r="P849" t="b">
            <v>1</v>
          </cell>
          <cell r="Q849" t="b">
            <v>1</v>
          </cell>
          <cell r="R849" t="b">
            <v>1</v>
          </cell>
          <cell r="S849" t="b">
            <v>1</v>
          </cell>
          <cell r="T849" t="b">
            <v>0</v>
          </cell>
          <cell r="U849" t="b">
            <v>0</v>
          </cell>
          <cell r="V849" t="b">
            <v>0</v>
          </cell>
          <cell r="W849" t="b">
            <v>0</v>
          </cell>
          <cell r="X849" t="b">
            <v>0</v>
          </cell>
          <cell r="Y849" t="b">
            <v>0</v>
          </cell>
          <cell r="Z849" t="b">
            <v>0</v>
          </cell>
          <cell r="AA849" t="b">
            <v>0</v>
          </cell>
          <cell r="AB849" t="b">
            <v>0</v>
          </cell>
          <cell r="AC849" t="b">
            <v>0</v>
          </cell>
          <cell r="AD849" t="b">
            <v>0</v>
          </cell>
          <cell r="AE849" t="b">
            <v>0</v>
          </cell>
          <cell r="AF849" t="b">
            <v>0</v>
          </cell>
          <cell r="AG849" t="b">
            <v>0</v>
          </cell>
          <cell r="AH849" t="b">
            <v>0</v>
          </cell>
          <cell r="AI849" t="b">
            <v>0</v>
          </cell>
          <cell r="AJ849" t="b">
            <v>0</v>
          </cell>
          <cell r="AK849" t="b">
            <v>0</v>
          </cell>
        </row>
        <row r="850">
          <cell r="H850">
            <v>1080482.73</v>
          </cell>
          <cell r="I850">
            <v>1002825.1790321394</v>
          </cell>
          <cell r="J850">
            <v>921595.38071975729</v>
          </cell>
          <cell r="K850">
            <v>836629.01168500551</v>
          </cell>
          <cell r="L850">
            <v>747754.18967465521</v>
          </cell>
          <cell r="M850">
            <v>654791.12585182872</v>
          </cell>
          <cell r="N850">
            <v>557551.76109315234</v>
          </cell>
          <cell r="O850">
            <v>455839.38555557671</v>
          </cell>
          <cell r="P850">
            <v>349448.24074327265</v>
          </cell>
          <cell r="Q850">
            <v>238163.10326960258</v>
          </cell>
          <cell r="R850">
            <v>121758.84947214372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</row>
        <row r="851">
          <cell r="H851">
            <v>0</v>
          </cell>
          <cell r="I851">
            <v>-1688207.6297360999</v>
          </cell>
          <cell r="J851">
            <v>-3454072.8104400602</v>
          </cell>
          <cell r="K851">
            <v>-5301167.7894564029</v>
          </cell>
          <cell r="L851">
            <v>-7233229.1375074973</v>
          </cell>
          <cell r="M851">
            <v>-9254165.3075689413</v>
          </cell>
          <cell r="N851">
            <v>-11368064.541453212</v>
          </cell>
          <cell r="O851">
            <v>-13579203.14009616</v>
          </cell>
          <cell r="P851">
            <v>-15892054.114276683</v>
          </cell>
          <cell r="Q851">
            <v>-18311296.233269509</v>
          </cell>
          <cell r="R851">
            <v>-20841823.489736006</v>
          </cell>
          <cell r="S851">
            <v>-23488754.999999963</v>
          </cell>
          <cell r="T851">
            <v>-23488754.999999963</v>
          </cell>
          <cell r="U851">
            <v>-23488754.999999963</v>
          </cell>
          <cell r="V851">
            <v>-23488754.999999963</v>
          </cell>
          <cell r="W851">
            <v>-23488754.999999963</v>
          </cell>
          <cell r="X851">
            <v>-23488754.999999963</v>
          </cell>
          <cell r="Y851">
            <v>-23488754.999999963</v>
          </cell>
          <cell r="Z851">
            <v>-23488754.999999963</v>
          </cell>
          <cell r="AA851">
            <v>-23488754.999999963</v>
          </cell>
          <cell r="AB851">
            <v>-23488754.999999963</v>
          </cell>
          <cell r="AC851">
            <v>-23488754.999999963</v>
          </cell>
          <cell r="AD851">
            <v>-23488754.999999963</v>
          </cell>
          <cell r="AE851">
            <v>-23488754.999999963</v>
          </cell>
          <cell r="AF851">
            <v>-23488754.999999963</v>
          </cell>
          <cell r="AG851">
            <v>-23488754.999999963</v>
          </cell>
          <cell r="AH851">
            <v>-23488754.999999963</v>
          </cell>
          <cell r="AI851">
            <v>-23488754.999999963</v>
          </cell>
          <cell r="AJ851">
            <v>-23488754.999999963</v>
          </cell>
          <cell r="AK851">
            <v>-23488754.999999963</v>
          </cell>
        </row>
        <row r="852">
          <cell r="H852">
            <v>1688207.6297360999</v>
          </cell>
          <cell r="I852">
            <v>1765865.1807039604</v>
          </cell>
          <cell r="J852">
            <v>1847094.9790163427</v>
          </cell>
          <cell r="K852">
            <v>1932061.3480510945</v>
          </cell>
          <cell r="L852">
            <v>2020936.1700614446</v>
          </cell>
          <cell r="M852">
            <v>2113899.2338842712</v>
          </cell>
          <cell r="N852">
            <v>2211138.5986429476</v>
          </cell>
          <cell r="O852">
            <v>2312850.9741805233</v>
          </cell>
          <cell r="P852">
            <v>2419242.1189928274</v>
          </cell>
          <cell r="Q852">
            <v>2530527.2564664972</v>
          </cell>
          <cell r="R852">
            <v>2646931.5102639562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</row>
        <row r="853">
          <cell r="H853">
            <v>-1688207.6297360999</v>
          </cell>
          <cell r="I853">
            <v>-3454072.8104400602</v>
          </cell>
          <cell r="J853">
            <v>-5301167.7894564029</v>
          </cell>
          <cell r="K853">
            <v>-7233229.1375074973</v>
          </cell>
          <cell r="L853">
            <v>-9254165.3075689413</v>
          </cell>
          <cell r="M853">
            <v>-11368064.541453212</v>
          </cell>
          <cell r="N853">
            <v>-13579203.14009616</v>
          </cell>
          <cell r="O853">
            <v>-15892054.114276683</v>
          </cell>
          <cell r="P853">
            <v>-18311296.233269509</v>
          </cell>
          <cell r="Q853">
            <v>-20841823.489736006</v>
          </cell>
          <cell r="R853">
            <v>-23488754.999999963</v>
          </cell>
          <cell r="S853">
            <v>-23488754.999999963</v>
          </cell>
          <cell r="T853">
            <v>-23488754.999999963</v>
          </cell>
          <cell r="U853">
            <v>-23488754.999999963</v>
          </cell>
          <cell r="V853">
            <v>-23488754.999999963</v>
          </cell>
          <cell r="W853">
            <v>-23488754.999999963</v>
          </cell>
          <cell r="X853">
            <v>-23488754.999999963</v>
          </cell>
          <cell r="Y853">
            <v>-23488754.999999963</v>
          </cell>
          <cell r="Z853">
            <v>-23488754.999999963</v>
          </cell>
          <cell r="AA853">
            <v>-23488754.999999963</v>
          </cell>
          <cell r="AB853">
            <v>-23488754.999999963</v>
          </cell>
          <cell r="AC853">
            <v>-23488754.999999963</v>
          </cell>
          <cell r="AD853">
            <v>-23488754.999999963</v>
          </cell>
          <cell r="AE853">
            <v>-23488754.999999963</v>
          </cell>
          <cell r="AF853">
            <v>-23488754.999999963</v>
          </cell>
          <cell r="AG853">
            <v>-23488754.999999963</v>
          </cell>
          <cell r="AH853">
            <v>-23488754.999999963</v>
          </cell>
          <cell r="AI853">
            <v>-23488754.999999963</v>
          </cell>
          <cell r="AJ853">
            <v>-23488754.999999963</v>
          </cell>
          <cell r="AK853">
            <v>-23488754.999999963</v>
          </cell>
        </row>
        <row r="858">
          <cell r="G858">
            <v>2006</v>
          </cell>
        </row>
        <row r="859">
          <cell r="G859">
            <v>2006</v>
          </cell>
        </row>
        <row r="860">
          <cell r="G860">
            <v>1.0000000000000001E-5</v>
          </cell>
        </row>
        <row r="861">
          <cell r="G861">
            <v>0</v>
          </cell>
        </row>
        <row r="862">
          <cell r="G862">
            <v>11</v>
          </cell>
        </row>
        <row r="863">
          <cell r="G863">
            <v>65.899003134305431</v>
          </cell>
        </row>
        <row r="865">
          <cell r="G865">
            <v>5.990818466755039</v>
          </cell>
        </row>
        <row r="866">
          <cell r="G866">
            <v>4.5999999999999999E-2</v>
          </cell>
        </row>
        <row r="867">
          <cell r="H867" t="b">
            <v>1</v>
          </cell>
          <cell r="I867" t="b">
            <v>0</v>
          </cell>
          <cell r="J867" t="b">
            <v>0</v>
          </cell>
          <cell r="K867" t="b">
            <v>0</v>
          </cell>
          <cell r="L867" t="b">
            <v>0</v>
          </cell>
          <cell r="M867" t="b">
            <v>0</v>
          </cell>
          <cell r="N867" t="b">
            <v>0</v>
          </cell>
          <cell r="O867" t="b">
            <v>0</v>
          </cell>
          <cell r="P867" t="b">
            <v>0</v>
          </cell>
          <cell r="Q867" t="b">
            <v>0</v>
          </cell>
          <cell r="R867" t="b">
            <v>0</v>
          </cell>
          <cell r="S867" t="b">
            <v>0</v>
          </cell>
          <cell r="T867" t="b">
            <v>0</v>
          </cell>
          <cell r="U867" t="b">
            <v>0</v>
          </cell>
          <cell r="V867" t="b">
            <v>0</v>
          </cell>
          <cell r="W867" t="b">
            <v>0</v>
          </cell>
          <cell r="X867" t="b">
            <v>0</v>
          </cell>
          <cell r="Y867" t="b">
            <v>0</v>
          </cell>
          <cell r="Z867" t="b">
            <v>0</v>
          </cell>
          <cell r="AA867" t="b">
            <v>0</v>
          </cell>
          <cell r="AB867" t="b">
            <v>0</v>
          </cell>
          <cell r="AC867" t="b">
            <v>0</v>
          </cell>
          <cell r="AD867" t="b">
            <v>0</v>
          </cell>
          <cell r="AE867" t="b">
            <v>0</v>
          </cell>
          <cell r="AF867" t="b">
            <v>0</v>
          </cell>
          <cell r="AG867" t="b">
            <v>0</v>
          </cell>
          <cell r="AH867" t="b">
            <v>0</v>
          </cell>
          <cell r="AI867" t="b">
            <v>0</v>
          </cell>
          <cell r="AJ867" t="b">
            <v>0</v>
          </cell>
          <cell r="AK867" t="b">
            <v>0</v>
          </cell>
        </row>
        <row r="868">
          <cell r="H868">
            <v>1</v>
          </cell>
          <cell r="I868">
            <v>2</v>
          </cell>
          <cell r="J868">
            <v>3</v>
          </cell>
          <cell r="K868">
            <v>4</v>
          </cell>
          <cell r="L868">
            <v>5</v>
          </cell>
          <cell r="M868">
            <v>6</v>
          </cell>
          <cell r="N868">
            <v>7</v>
          </cell>
          <cell r="O868">
            <v>8</v>
          </cell>
          <cell r="P868">
            <v>9</v>
          </cell>
          <cell r="Q868">
            <v>10</v>
          </cell>
          <cell r="R868">
            <v>11</v>
          </cell>
          <cell r="S868">
            <v>12</v>
          </cell>
          <cell r="T868">
            <v>13</v>
          </cell>
          <cell r="U868">
            <v>14</v>
          </cell>
          <cell r="V868">
            <v>15</v>
          </cell>
          <cell r="W868">
            <v>16</v>
          </cell>
          <cell r="X868">
            <v>17</v>
          </cell>
          <cell r="Y868">
            <v>18</v>
          </cell>
          <cell r="Z868">
            <v>19</v>
          </cell>
          <cell r="AA868">
            <v>20</v>
          </cell>
          <cell r="AB868">
            <v>21</v>
          </cell>
          <cell r="AC868">
            <v>22</v>
          </cell>
          <cell r="AD868">
            <v>23</v>
          </cell>
          <cell r="AE868">
            <v>24</v>
          </cell>
          <cell r="AF868">
            <v>25</v>
          </cell>
          <cell r="AG868">
            <v>26</v>
          </cell>
          <cell r="AH868">
            <v>27</v>
          </cell>
          <cell r="AI868">
            <v>28</v>
          </cell>
          <cell r="AJ868">
            <v>29</v>
          </cell>
          <cell r="AK868">
            <v>30</v>
          </cell>
        </row>
        <row r="869">
          <cell r="H869" t="b">
            <v>1</v>
          </cell>
          <cell r="I869" t="b">
            <v>1</v>
          </cell>
          <cell r="J869" t="b">
            <v>1</v>
          </cell>
          <cell r="K869" t="b">
            <v>1</v>
          </cell>
          <cell r="L869" t="b">
            <v>1</v>
          </cell>
          <cell r="M869" t="b">
            <v>1</v>
          </cell>
          <cell r="N869" t="b">
            <v>1</v>
          </cell>
          <cell r="O869" t="b">
            <v>1</v>
          </cell>
          <cell r="P869" t="b">
            <v>1</v>
          </cell>
          <cell r="Q869" t="b">
            <v>1</v>
          </cell>
          <cell r="R869" t="b">
            <v>1</v>
          </cell>
          <cell r="S869" t="b">
            <v>1</v>
          </cell>
          <cell r="T869" t="b">
            <v>1</v>
          </cell>
          <cell r="U869" t="b">
            <v>1</v>
          </cell>
          <cell r="V869" t="b">
            <v>1</v>
          </cell>
          <cell r="W869" t="b">
            <v>1</v>
          </cell>
          <cell r="X869" t="b">
            <v>1</v>
          </cell>
          <cell r="Y869" t="b">
            <v>1</v>
          </cell>
          <cell r="Z869" t="b">
            <v>1</v>
          </cell>
          <cell r="AA869" t="b">
            <v>1</v>
          </cell>
          <cell r="AB869" t="b">
            <v>1</v>
          </cell>
          <cell r="AC869" t="b">
            <v>1</v>
          </cell>
          <cell r="AD869" t="b">
            <v>1</v>
          </cell>
          <cell r="AE869" t="b">
            <v>1</v>
          </cell>
          <cell r="AF869" t="b">
            <v>1</v>
          </cell>
          <cell r="AG869" t="b">
            <v>1</v>
          </cell>
          <cell r="AH869" t="b">
            <v>1</v>
          </cell>
          <cell r="AI869" t="b">
            <v>1</v>
          </cell>
          <cell r="AJ869" t="b">
            <v>1</v>
          </cell>
          <cell r="AK869" t="b">
            <v>1</v>
          </cell>
        </row>
        <row r="870">
          <cell r="H870" t="b">
            <v>0</v>
          </cell>
          <cell r="I870" t="b">
            <v>0</v>
          </cell>
          <cell r="J870" t="b">
            <v>0</v>
          </cell>
          <cell r="K870" t="b">
            <v>0</v>
          </cell>
          <cell r="L870" t="b">
            <v>0</v>
          </cell>
          <cell r="M870" t="b">
            <v>0</v>
          </cell>
          <cell r="N870" t="b">
            <v>0</v>
          </cell>
          <cell r="O870" t="b">
            <v>0</v>
          </cell>
          <cell r="P870" t="b">
            <v>0</v>
          </cell>
          <cell r="Q870" t="b">
            <v>0</v>
          </cell>
          <cell r="R870" t="b">
            <v>0</v>
          </cell>
          <cell r="S870" t="b">
            <v>1</v>
          </cell>
          <cell r="T870" t="b">
            <v>1</v>
          </cell>
          <cell r="U870" t="b">
            <v>1</v>
          </cell>
          <cell r="V870" t="b">
            <v>1</v>
          </cell>
          <cell r="W870" t="b">
            <v>1</v>
          </cell>
          <cell r="X870" t="b">
            <v>1</v>
          </cell>
          <cell r="Y870" t="b">
            <v>1</v>
          </cell>
          <cell r="Z870" t="b">
            <v>1</v>
          </cell>
          <cell r="AA870" t="b">
            <v>1</v>
          </cell>
          <cell r="AB870" t="b">
            <v>1</v>
          </cell>
          <cell r="AC870" t="b">
            <v>1</v>
          </cell>
          <cell r="AD870" t="b">
            <v>1</v>
          </cell>
          <cell r="AE870" t="b">
            <v>1</v>
          </cell>
          <cell r="AF870" t="b">
            <v>1</v>
          </cell>
          <cell r="AG870" t="b">
            <v>1</v>
          </cell>
          <cell r="AH870" t="b">
            <v>1</v>
          </cell>
          <cell r="AI870" t="b">
            <v>1</v>
          </cell>
          <cell r="AJ870" t="b">
            <v>1</v>
          </cell>
          <cell r="AK870" t="b">
            <v>1</v>
          </cell>
        </row>
        <row r="871">
          <cell r="H871" t="b">
            <v>1</v>
          </cell>
          <cell r="I871" t="b">
            <v>1</v>
          </cell>
          <cell r="J871" t="b">
            <v>1</v>
          </cell>
          <cell r="K871" t="b">
            <v>1</v>
          </cell>
          <cell r="L871" t="b">
            <v>1</v>
          </cell>
          <cell r="M871" t="b">
            <v>1</v>
          </cell>
          <cell r="N871" t="b">
            <v>1</v>
          </cell>
          <cell r="O871" t="b">
            <v>1</v>
          </cell>
          <cell r="P871" t="b">
            <v>1</v>
          </cell>
          <cell r="Q871" t="b">
            <v>1</v>
          </cell>
          <cell r="R871" t="b">
            <v>1</v>
          </cell>
          <cell r="S871" t="b">
            <v>0</v>
          </cell>
          <cell r="T871" t="b">
            <v>0</v>
          </cell>
          <cell r="U871" t="b">
            <v>0</v>
          </cell>
          <cell r="V871" t="b">
            <v>0</v>
          </cell>
          <cell r="W871" t="b">
            <v>0</v>
          </cell>
          <cell r="X871" t="b">
            <v>0</v>
          </cell>
          <cell r="Y871" t="b">
            <v>0</v>
          </cell>
          <cell r="Z871" t="b">
            <v>0</v>
          </cell>
          <cell r="AA871" t="b">
            <v>0</v>
          </cell>
          <cell r="AB871" t="b">
            <v>0</v>
          </cell>
          <cell r="AC871" t="b">
            <v>0</v>
          </cell>
          <cell r="AD871" t="b">
            <v>0</v>
          </cell>
          <cell r="AE871" t="b">
            <v>0</v>
          </cell>
          <cell r="AF871" t="b">
            <v>0</v>
          </cell>
          <cell r="AG871" t="b">
            <v>0</v>
          </cell>
          <cell r="AH871" t="b">
            <v>0</v>
          </cell>
          <cell r="AI871" t="b">
            <v>0</v>
          </cell>
          <cell r="AJ871" t="b">
            <v>0</v>
          </cell>
          <cell r="AK871" t="b">
            <v>0</v>
          </cell>
        </row>
        <row r="872">
          <cell r="H872">
            <v>1.5156770720890249</v>
          </cell>
          <cell r="I872">
            <v>2.7557764947073182</v>
          </cell>
          <cell r="J872">
            <v>2.4801988452365862</v>
          </cell>
          <cell r="K872">
            <v>2.2046211957658546</v>
          </cell>
          <cell r="L872">
            <v>1.929043546295123</v>
          </cell>
          <cell r="M872">
            <v>1.6534658968243912</v>
          </cell>
          <cell r="N872">
            <v>1.3778882473536596</v>
          </cell>
          <cell r="O872">
            <v>1.1023105978829277</v>
          </cell>
          <cell r="P872">
            <v>0.82673294841219613</v>
          </cell>
          <cell r="Q872">
            <v>0.55115529894146431</v>
          </cell>
          <cell r="R872">
            <v>0.27557764947073254</v>
          </cell>
          <cell r="S872">
            <v>7.3541173151170366E-16</v>
          </cell>
          <cell r="T872">
            <v>7.3541173151170366E-16</v>
          </cell>
          <cell r="U872">
            <v>7.3541173151170366E-16</v>
          </cell>
          <cell r="V872">
            <v>7.3541173151170366E-16</v>
          </cell>
          <cell r="W872">
            <v>7.3541173151170366E-16</v>
          </cell>
          <cell r="X872">
            <v>7.3541173151170366E-16</v>
          </cell>
          <cell r="Y872">
            <v>7.3541173151170366E-16</v>
          </cell>
          <cell r="Z872">
            <v>7.3541173151170366E-16</v>
          </cell>
          <cell r="AA872">
            <v>7.3541173151170366E-16</v>
          </cell>
          <cell r="AB872">
            <v>7.3541173151170366E-16</v>
          </cell>
          <cell r="AC872">
            <v>7.3541173151170366E-16</v>
          </cell>
          <cell r="AD872">
            <v>7.3541173151170366E-16</v>
          </cell>
          <cell r="AE872">
            <v>7.3541173151170366E-16</v>
          </cell>
          <cell r="AF872">
            <v>7.3541173151170366E-16</v>
          </cell>
          <cell r="AG872">
            <v>7.3541173151170366E-16</v>
          </cell>
          <cell r="AH872">
            <v>7.3541173151170366E-16</v>
          </cell>
          <cell r="AI872">
            <v>7.3541173151170366E-16</v>
          </cell>
          <cell r="AJ872">
            <v>7.3541173151170366E-16</v>
          </cell>
          <cell r="AK872">
            <v>7.3541173151170366E-16</v>
          </cell>
        </row>
        <row r="873">
          <cell r="H873">
            <v>0</v>
          </cell>
          <cell r="I873">
            <v>59.908184667550394</v>
          </cell>
          <cell r="J873">
            <v>53.917366200795357</v>
          </cell>
          <cell r="K873">
            <v>47.926547734040319</v>
          </cell>
          <cell r="L873">
            <v>41.935729267285282</v>
          </cell>
          <cell r="M873">
            <v>35.944910800530245</v>
          </cell>
          <cell r="N873">
            <v>29.954092333775208</v>
          </cell>
          <cell r="O873">
            <v>23.96327386702017</v>
          </cell>
          <cell r="P873">
            <v>17.972455400265133</v>
          </cell>
          <cell r="Q873">
            <v>11.981636933510094</v>
          </cell>
          <cell r="R873">
            <v>5.990818466755055</v>
          </cell>
          <cell r="S873">
            <v>1.5987211554602254E-14</v>
          </cell>
          <cell r="T873">
            <v>1.5987211554602254E-14</v>
          </cell>
          <cell r="U873">
            <v>1.5987211554602254E-14</v>
          </cell>
          <cell r="V873">
            <v>1.5987211554602254E-14</v>
          </cell>
          <cell r="W873">
            <v>1.5987211554602254E-14</v>
          </cell>
          <cell r="X873">
            <v>1.5987211554602254E-14</v>
          </cell>
          <cell r="Y873">
            <v>1.5987211554602254E-14</v>
          </cell>
          <cell r="Z873">
            <v>1.5987211554602254E-14</v>
          </cell>
          <cell r="AA873">
            <v>1.5987211554602254E-14</v>
          </cell>
          <cell r="AB873">
            <v>1.5987211554602254E-14</v>
          </cell>
          <cell r="AC873">
            <v>1.5987211554602254E-14</v>
          </cell>
          <cell r="AD873">
            <v>1.5987211554602254E-14</v>
          </cell>
          <cell r="AE873">
            <v>1.5987211554602254E-14</v>
          </cell>
          <cell r="AF873">
            <v>1.5987211554602254E-14</v>
          </cell>
          <cell r="AG873">
            <v>1.5987211554602254E-14</v>
          </cell>
          <cell r="AH873">
            <v>1.5987211554602254E-14</v>
          </cell>
          <cell r="AI873">
            <v>1.5987211554602254E-14</v>
          </cell>
          <cell r="AJ873">
            <v>1.5987211554602254E-14</v>
          </cell>
          <cell r="AK873">
            <v>1.5987211554602254E-14</v>
          </cell>
        </row>
        <row r="874">
          <cell r="H874">
            <v>65.899003134305431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</row>
        <row r="875">
          <cell r="H875">
            <v>5.990818466755039</v>
          </cell>
          <cell r="I875">
            <v>5.990818466755039</v>
          </cell>
          <cell r="J875">
            <v>5.990818466755039</v>
          </cell>
          <cell r="K875">
            <v>5.990818466755039</v>
          </cell>
          <cell r="L875">
            <v>5.990818466755039</v>
          </cell>
          <cell r="M875">
            <v>5.990818466755039</v>
          </cell>
          <cell r="N875">
            <v>5.990818466755039</v>
          </cell>
          <cell r="O875">
            <v>5.990818466755039</v>
          </cell>
          <cell r="P875">
            <v>5.990818466755039</v>
          </cell>
          <cell r="Q875">
            <v>5.990818466755039</v>
          </cell>
          <cell r="R875">
            <v>5.990818466755039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</row>
        <row r="876">
          <cell r="H876">
            <v>59.908184667550394</v>
          </cell>
          <cell r="I876">
            <v>53.917366200795357</v>
          </cell>
          <cell r="J876">
            <v>47.926547734040319</v>
          </cell>
          <cell r="K876">
            <v>41.935729267285282</v>
          </cell>
          <cell r="L876">
            <v>35.944910800530245</v>
          </cell>
          <cell r="M876">
            <v>29.954092333775208</v>
          </cell>
          <cell r="N876">
            <v>23.96327386702017</v>
          </cell>
          <cell r="O876">
            <v>17.972455400265133</v>
          </cell>
          <cell r="P876">
            <v>11.981636933510094</v>
          </cell>
          <cell r="Q876">
            <v>5.990818466755055</v>
          </cell>
          <cell r="R876">
            <v>1.5987211554602254E-14</v>
          </cell>
          <cell r="S876">
            <v>1.5987211554602254E-14</v>
          </cell>
          <cell r="T876">
            <v>1.5987211554602254E-14</v>
          </cell>
          <cell r="U876">
            <v>1.5987211554602254E-14</v>
          </cell>
          <cell r="V876">
            <v>1.5987211554602254E-14</v>
          </cell>
          <cell r="W876">
            <v>1.5987211554602254E-14</v>
          </cell>
          <cell r="X876">
            <v>1.5987211554602254E-14</v>
          </cell>
          <cell r="Y876">
            <v>1.5987211554602254E-14</v>
          </cell>
          <cell r="Z876">
            <v>1.5987211554602254E-14</v>
          </cell>
          <cell r="AA876">
            <v>1.5987211554602254E-14</v>
          </cell>
          <cell r="AB876">
            <v>1.5987211554602254E-14</v>
          </cell>
          <cell r="AC876">
            <v>1.5987211554602254E-14</v>
          </cell>
          <cell r="AD876">
            <v>1.5987211554602254E-14</v>
          </cell>
          <cell r="AE876">
            <v>1.5987211554602254E-14</v>
          </cell>
          <cell r="AF876">
            <v>1.5987211554602254E-14</v>
          </cell>
          <cell r="AG876">
            <v>1.5987211554602254E-14</v>
          </cell>
          <cell r="AH876">
            <v>1.5987211554602254E-14</v>
          </cell>
          <cell r="AI876">
            <v>1.5987211554602254E-14</v>
          </cell>
          <cell r="AJ876">
            <v>1.5987211554602254E-14</v>
          </cell>
          <cell r="AK876">
            <v>1.5987211554602254E-14</v>
          </cell>
        </row>
        <row r="879">
          <cell r="H879">
            <v>23.720346178193239</v>
          </cell>
          <cell r="I879">
            <v>43.127902142169532</v>
          </cell>
          <cell r="J879">
            <v>38.815111927952572</v>
          </cell>
          <cell r="K879">
            <v>34.502321713735626</v>
          </cell>
          <cell r="L879">
            <v>30.189531499518676</v>
          </cell>
          <cell r="M879">
            <v>25.876741285301723</v>
          </cell>
          <cell r="N879">
            <v>21.563951071084773</v>
          </cell>
          <cell r="O879">
            <v>17.25116085686782</v>
          </cell>
          <cell r="P879">
            <v>12.93837064265087</v>
          </cell>
          <cell r="Q879">
            <v>8.625580428433917</v>
          </cell>
          <cell r="R879">
            <v>4.3127902142169647</v>
          </cell>
          <cell r="S879">
            <v>1.1509193598158163E-14</v>
          </cell>
          <cell r="T879">
            <v>1.1509193598158163E-14</v>
          </cell>
          <cell r="U879">
            <v>1.1509193598158163E-14</v>
          </cell>
          <cell r="V879">
            <v>1.1509193598158163E-14</v>
          </cell>
          <cell r="W879">
            <v>1.1509193598158163E-14</v>
          </cell>
          <cell r="X879">
            <v>1.1509193598158163E-14</v>
          </cell>
          <cell r="Y879">
            <v>1.1509193598158163E-14</v>
          </cell>
          <cell r="Z879">
            <v>1.1509193598158163E-14</v>
          </cell>
          <cell r="AA879">
            <v>1.1509193598158163E-14</v>
          </cell>
          <cell r="AB879">
            <v>1.1509193598158163E-14</v>
          </cell>
          <cell r="AC879">
            <v>1.1509193598158163E-14</v>
          </cell>
          <cell r="AD879">
            <v>1.1509193598158163E-14</v>
          </cell>
          <cell r="AE879">
            <v>1.1509193598158163E-14</v>
          </cell>
          <cell r="AF879">
            <v>1.1509193598158163E-14</v>
          </cell>
          <cell r="AG879">
            <v>1.1509193598158163E-14</v>
          </cell>
          <cell r="AH879">
            <v>1.1509193598158163E-14</v>
          </cell>
          <cell r="AI879">
            <v>1.1509193598158163E-14</v>
          </cell>
          <cell r="AJ879">
            <v>1.1509193598158163E-14</v>
          </cell>
          <cell r="AK879">
            <v>1.1509193598158163E-14</v>
          </cell>
        </row>
        <row r="880">
          <cell r="H880">
            <v>0</v>
          </cell>
          <cell r="I880">
            <v>937.56309004716366</v>
          </cell>
          <cell r="J880">
            <v>843.80678104244737</v>
          </cell>
          <cell r="K880">
            <v>750.05047203773097</v>
          </cell>
          <cell r="L880">
            <v>656.29416303301468</v>
          </cell>
          <cell r="M880">
            <v>562.5378540282984</v>
          </cell>
          <cell r="N880">
            <v>468.781545023582</v>
          </cell>
          <cell r="O880">
            <v>375.02523601886566</v>
          </cell>
          <cell r="P880">
            <v>281.26892701414931</v>
          </cell>
          <cell r="Q880">
            <v>187.51261800943297</v>
          </cell>
          <cell r="R880">
            <v>93.756309004716613</v>
          </cell>
          <cell r="S880">
            <v>2.5019986082952527E-13</v>
          </cell>
          <cell r="T880">
            <v>2.5019986082952527E-13</v>
          </cell>
          <cell r="U880">
            <v>2.5019986082952527E-13</v>
          </cell>
          <cell r="V880">
            <v>2.5019986082952527E-13</v>
          </cell>
          <cell r="W880">
            <v>2.5019986082952527E-13</v>
          </cell>
          <cell r="X880">
            <v>2.5019986082952527E-13</v>
          </cell>
          <cell r="Y880">
            <v>2.5019986082952527E-13</v>
          </cell>
          <cell r="Z880">
            <v>2.5019986082952527E-13</v>
          </cell>
          <cell r="AA880">
            <v>2.5019986082952527E-13</v>
          </cell>
          <cell r="AB880">
            <v>2.5019986082952527E-13</v>
          </cell>
          <cell r="AC880">
            <v>2.5019986082952527E-13</v>
          </cell>
          <cell r="AD880">
            <v>2.5019986082952527E-13</v>
          </cell>
          <cell r="AE880">
            <v>2.5019986082952527E-13</v>
          </cell>
          <cell r="AF880">
            <v>2.5019986082952527E-13</v>
          </cell>
          <cell r="AG880">
            <v>2.5019986082952527E-13</v>
          </cell>
          <cell r="AH880">
            <v>2.5019986082952527E-13</v>
          </cell>
          <cell r="AI880">
            <v>2.5019986082952527E-13</v>
          </cell>
          <cell r="AJ880">
            <v>2.5019986082952527E-13</v>
          </cell>
          <cell r="AK880">
            <v>2.5019986082952527E-13</v>
          </cell>
        </row>
        <row r="881">
          <cell r="H881">
            <v>1031.3193990518801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</row>
        <row r="882">
          <cell r="H882">
            <v>93.756309004716357</v>
          </cell>
          <cell r="I882">
            <v>93.756309004716357</v>
          </cell>
          <cell r="J882">
            <v>93.756309004716357</v>
          </cell>
          <cell r="K882">
            <v>93.756309004716357</v>
          </cell>
          <cell r="L882">
            <v>93.756309004716357</v>
          </cell>
          <cell r="M882">
            <v>93.756309004716357</v>
          </cell>
          <cell r="N882">
            <v>93.756309004716357</v>
          </cell>
          <cell r="O882">
            <v>93.756309004716357</v>
          </cell>
          <cell r="P882">
            <v>93.756309004716357</v>
          </cell>
          <cell r="Q882">
            <v>93.756309004716357</v>
          </cell>
          <cell r="R882">
            <v>93.756309004716357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</row>
        <row r="883">
          <cell r="H883">
            <v>-4.2632564145606011E-14</v>
          </cell>
          <cell r="I883">
            <v>7.1054273576010019E-14</v>
          </cell>
          <cell r="J883">
            <v>-4.2632564145606011E-14</v>
          </cell>
          <cell r="K883">
            <v>7.1054273576010019E-14</v>
          </cell>
          <cell r="L883">
            <v>7.1054273576010019E-14</v>
          </cell>
          <cell r="M883">
            <v>-4.2632564145606011E-14</v>
          </cell>
          <cell r="N883">
            <v>1.4210854715202004E-14</v>
          </cell>
          <cell r="O883">
            <v>1.4210854715202004E-14</v>
          </cell>
          <cell r="P883">
            <v>1.4210854715202004E-14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</row>
        <row r="884">
          <cell r="H884">
            <v>937.56309004716366</v>
          </cell>
          <cell r="I884">
            <v>843.80678104244737</v>
          </cell>
          <cell r="J884">
            <v>750.05047203773097</v>
          </cell>
          <cell r="K884">
            <v>656.29416303301468</v>
          </cell>
          <cell r="L884">
            <v>562.5378540282984</v>
          </cell>
          <cell r="M884">
            <v>468.781545023582</v>
          </cell>
          <cell r="N884">
            <v>375.02523601886566</v>
          </cell>
          <cell r="O884">
            <v>281.26892701414931</v>
          </cell>
          <cell r="P884">
            <v>187.51261800943297</v>
          </cell>
          <cell r="Q884">
            <v>93.756309004716613</v>
          </cell>
          <cell r="R884">
            <v>2.5019986082952527E-13</v>
          </cell>
          <cell r="S884">
            <v>2.5019986082952527E-13</v>
          </cell>
          <cell r="T884">
            <v>2.5019986082952527E-13</v>
          </cell>
          <cell r="U884">
            <v>2.5019986082952527E-13</v>
          </cell>
          <cell r="V884">
            <v>2.5019986082952527E-13</v>
          </cell>
          <cell r="W884">
            <v>2.5019986082952527E-13</v>
          </cell>
          <cell r="X884">
            <v>2.5019986082952527E-13</v>
          </cell>
          <cell r="Y884">
            <v>2.5019986082952527E-13</v>
          </cell>
          <cell r="Z884">
            <v>2.5019986082952527E-13</v>
          </cell>
          <cell r="AA884">
            <v>2.5019986082952527E-13</v>
          </cell>
          <cell r="AB884">
            <v>2.5019986082952527E-13</v>
          </cell>
          <cell r="AC884">
            <v>2.5019986082952527E-13</v>
          </cell>
          <cell r="AD884">
            <v>2.5019986082952527E-13</v>
          </cell>
          <cell r="AE884">
            <v>2.5019986082952527E-13</v>
          </cell>
          <cell r="AF884">
            <v>2.5019986082952527E-13</v>
          </cell>
          <cell r="AG884">
            <v>2.5019986082952527E-13</v>
          </cell>
          <cell r="AH884">
            <v>2.5019986082952527E-13</v>
          </cell>
          <cell r="AI884">
            <v>2.5019986082952527E-13</v>
          </cell>
          <cell r="AJ884">
            <v>2.5019986082952527E-13</v>
          </cell>
          <cell r="AK884">
            <v>2.5019986082952527E-13</v>
          </cell>
        </row>
        <row r="885">
          <cell r="H885">
            <v>23.720346178193239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</row>
        <row r="889">
          <cell r="G889">
            <v>2006</v>
          </cell>
        </row>
        <row r="890">
          <cell r="G890">
            <v>2006</v>
          </cell>
        </row>
        <row r="891">
          <cell r="G891">
            <v>0</v>
          </cell>
        </row>
        <row r="892">
          <cell r="G892">
            <v>0</v>
          </cell>
        </row>
        <row r="893">
          <cell r="G893">
            <v>11</v>
          </cell>
        </row>
        <row r="894">
          <cell r="G894">
            <v>0</v>
          </cell>
        </row>
        <row r="895">
          <cell r="G895">
            <v>0</v>
          </cell>
        </row>
        <row r="896">
          <cell r="G896">
            <v>0</v>
          </cell>
        </row>
        <row r="897">
          <cell r="G897">
            <v>4.5999999999999999E-2</v>
          </cell>
        </row>
        <row r="898">
          <cell r="H898" t="b">
            <v>1</v>
          </cell>
          <cell r="I898" t="b">
            <v>0</v>
          </cell>
          <cell r="J898" t="b">
            <v>0</v>
          </cell>
          <cell r="K898" t="b">
            <v>0</v>
          </cell>
          <cell r="L898" t="b">
            <v>0</v>
          </cell>
          <cell r="M898" t="b">
            <v>0</v>
          </cell>
          <cell r="N898" t="b">
            <v>0</v>
          </cell>
          <cell r="O898" t="b">
            <v>0</v>
          </cell>
          <cell r="P898" t="b">
            <v>0</v>
          </cell>
          <cell r="Q898" t="b">
            <v>0</v>
          </cell>
          <cell r="R898" t="b">
            <v>0</v>
          </cell>
          <cell r="S898" t="b">
            <v>0</v>
          </cell>
          <cell r="T898" t="b">
            <v>0</v>
          </cell>
          <cell r="U898" t="b">
            <v>0</v>
          </cell>
          <cell r="V898" t="b">
            <v>0</v>
          </cell>
          <cell r="W898" t="b">
            <v>0</v>
          </cell>
          <cell r="X898" t="b">
            <v>0</v>
          </cell>
          <cell r="Y898" t="b">
            <v>0</v>
          </cell>
          <cell r="Z898" t="b">
            <v>0</v>
          </cell>
          <cell r="AA898" t="b">
            <v>0</v>
          </cell>
          <cell r="AB898" t="b">
            <v>0</v>
          </cell>
          <cell r="AC898" t="b">
            <v>0</v>
          </cell>
          <cell r="AD898" t="b">
            <v>0</v>
          </cell>
          <cell r="AE898" t="b">
            <v>0</v>
          </cell>
          <cell r="AF898" t="b">
            <v>0</v>
          </cell>
          <cell r="AG898" t="b">
            <v>0</v>
          </cell>
          <cell r="AH898" t="b">
            <v>0</v>
          </cell>
          <cell r="AI898" t="b">
            <v>0</v>
          </cell>
          <cell r="AJ898" t="b">
            <v>0</v>
          </cell>
          <cell r="AK898" t="b">
            <v>0</v>
          </cell>
        </row>
        <row r="899">
          <cell r="H899">
            <v>1</v>
          </cell>
          <cell r="I899">
            <v>2</v>
          </cell>
          <cell r="J899">
            <v>3</v>
          </cell>
          <cell r="K899">
            <v>4</v>
          </cell>
          <cell r="L899">
            <v>5</v>
          </cell>
          <cell r="M899">
            <v>6</v>
          </cell>
          <cell r="N899">
            <v>7</v>
          </cell>
          <cell r="O899">
            <v>8</v>
          </cell>
          <cell r="P899">
            <v>9</v>
          </cell>
          <cell r="Q899">
            <v>10</v>
          </cell>
          <cell r="R899">
            <v>11</v>
          </cell>
          <cell r="S899">
            <v>12</v>
          </cell>
          <cell r="T899">
            <v>13</v>
          </cell>
          <cell r="U899">
            <v>14</v>
          </cell>
          <cell r="V899">
            <v>15</v>
          </cell>
          <cell r="W899">
            <v>16</v>
          </cell>
          <cell r="X899">
            <v>17</v>
          </cell>
          <cell r="Y899">
            <v>18</v>
          </cell>
          <cell r="Z899">
            <v>19</v>
          </cell>
          <cell r="AA899">
            <v>20</v>
          </cell>
          <cell r="AB899">
            <v>21</v>
          </cell>
          <cell r="AC899">
            <v>22</v>
          </cell>
          <cell r="AD899">
            <v>23</v>
          </cell>
          <cell r="AE899">
            <v>24</v>
          </cell>
          <cell r="AF899">
            <v>25</v>
          </cell>
          <cell r="AG899">
            <v>26</v>
          </cell>
          <cell r="AH899">
            <v>27</v>
          </cell>
          <cell r="AI899">
            <v>28</v>
          </cell>
          <cell r="AJ899">
            <v>29</v>
          </cell>
          <cell r="AK899">
            <v>30</v>
          </cell>
        </row>
        <row r="900">
          <cell r="H900" t="b">
            <v>1</v>
          </cell>
          <cell r="I900" t="b">
            <v>1</v>
          </cell>
          <cell r="J900" t="b">
            <v>1</v>
          </cell>
          <cell r="K900" t="b">
            <v>1</v>
          </cell>
          <cell r="L900" t="b">
            <v>1</v>
          </cell>
          <cell r="M900" t="b">
            <v>1</v>
          </cell>
          <cell r="N900" t="b">
            <v>1</v>
          </cell>
          <cell r="O900" t="b">
            <v>1</v>
          </cell>
          <cell r="P900" t="b">
            <v>1</v>
          </cell>
          <cell r="Q900" t="b">
            <v>1</v>
          </cell>
          <cell r="R900" t="b">
            <v>1</v>
          </cell>
          <cell r="S900" t="b">
            <v>1</v>
          </cell>
          <cell r="T900" t="b">
            <v>1</v>
          </cell>
          <cell r="U900" t="b">
            <v>1</v>
          </cell>
          <cell r="V900" t="b">
            <v>1</v>
          </cell>
          <cell r="W900" t="b">
            <v>1</v>
          </cell>
          <cell r="X900" t="b">
            <v>1</v>
          </cell>
          <cell r="Y900" t="b">
            <v>1</v>
          </cell>
          <cell r="Z900" t="b">
            <v>1</v>
          </cell>
          <cell r="AA900" t="b">
            <v>1</v>
          </cell>
          <cell r="AB900" t="b">
            <v>1</v>
          </cell>
          <cell r="AC900" t="b">
            <v>1</v>
          </cell>
          <cell r="AD900" t="b">
            <v>1</v>
          </cell>
          <cell r="AE900" t="b">
            <v>1</v>
          </cell>
          <cell r="AF900" t="b">
            <v>1</v>
          </cell>
          <cell r="AG900" t="b">
            <v>1</v>
          </cell>
          <cell r="AH900" t="b">
            <v>1</v>
          </cell>
          <cell r="AI900" t="b">
            <v>1</v>
          </cell>
          <cell r="AJ900" t="b">
            <v>1</v>
          </cell>
          <cell r="AK900" t="b">
            <v>1</v>
          </cell>
        </row>
        <row r="901">
          <cell r="H901" t="b">
            <v>0</v>
          </cell>
          <cell r="I901" t="b">
            <v>0</v>
          </cell>
          <cell r="J901" t="b">
            <v>0</v>
          </cell>
          <cell r="K901" t="b">
            <v>0</v>
          </cell>
          <cell r="L901" t="b">
            <v>0</v>
          </cell>
          <cell r="M901" t="b">
            <v>0</v>
          </cell>
          <cell r="N901" t="b">
            <v>0</v>
          </cell>
          <cell r="O901" t="b">
            <v>0</v>
          </cell>
          <cell r="P901" t="b">
            <v>0</v>
          </cell>
          <cell r="Q901" t="b">
            <v>0</v>
          </cell>
          <cell r="R901" t="b">
            <v>0</v>
          </cell>
          <cell r="S901" t="b">
            <v>1</v>
          </cell>
          <cell r="T901" t="b">
            <v>1</v>
          </cell>
          <cell r="U901" t="b">
            <v>1</v>
          </cell>
          <cell r="V901" t="b">
            <v>1</v>
          </cell>
          <cell r="W901" t="b">
            <v>1</v>
          </cell>
          <cell r="X901" t="b">
            <v>1</v>
          </cell>
          <cell r="Y901" t="b">
            <v>1</v>
          </cell>
          <cell r="Z901" t="b">
            <v>1</v>
          </cell>
          <cell r="AA901" t="b">
            <v>1</v>
          </cell>
          <cell r="AB901" t="b">
            <v>1</v>
          </cell>
          <cell r="AC901" t="b">
            <v>1</v>
          </cell>
          <cell r="AD901" t="b">
            <v>1</v>
          </cell>
          <cell r="AE901" t="b">
            <v>1</v>
          </cell>
          <cell r="AF901" t="b">
            <v>1</v>
          </cell>
          <cell r="AG901" t="b">
            <v>1</v>
          </cell>
          <cell r="AH901" t="b">
            <v>1</v>
          </cell>
          <cell r="AI901" t="b">
            <v>1</v>
          </cell>
          <cell r="AJ901" t="b">
            <v>1</v>
          </cell>
          <cell r="AK901" t="b">
            <v>1</v>
          </cell>
        </row>
        <row r="902">
          <cell r="H902" t="b">
            <v>0</v>
          </cell>
          <cell r="I902" t="b">
            <v>0</v>
          </cell>
          <cell r="J902" t="b">
            <v>0</v>
          </cell>
          <cell r="K902" t="b">
            <v>0</v>
          </cell>
          <cell r="L902" t="b">
            <v>0</v>
          </cell>
          <cell r="M902" t="b">
            <v>0</v>
          </cell>
          <cell r="N902" t="b">
            <v>0</v>
          </cell>
          <cell r="O902" t="b">
            <v>0</v>
          </cell>
          <cell r="P902" t="b">
            <v>0</v>
          </cell>
          <cell r="Q902" t="b">
            <v>0</v>
          </cell>
          <cell r="R902" t="b">
            <v>0</v>
          </cell>
          <cell r="S902" t="b">
            <v>0</v>
          </cell>
          <cell r="T902" t="b">
            <v>0</v>
          </cell>
          <cell r="U902" t="b">
            <v>0</v>
          </cell>
          <cell r="V902" t="b">
            <v>0</v>
          </cell>
          <cell r="W902" t="b">
            <v>0</v>
          </cell>
          <cell r="X902" t="b">
            <v>0</v>
          </cell>
          <cell r="Y902" t="b">
            <v>0</v>
          </cell>
          <cell r="Z902" t="b">
            <v>0</v>
          </cell>
          <cell r="AA902" t="b">
            <v>0</v>
          </cell>
          <cell r="AB902" t="b">
            <v>0</v>
          </cell>
          <cell r="AC902" t="b">
            <v>0</v>
          </cell>
          <cell r="AD902" t="b">
            <v>0</v>
          </cell>
          <cell r="AE902" t="b">
            <v>0</v>
          </cell>
          <cell r="AF902" t="b">
            <v>0</v>
          </cell>
          <cell r="AG902" t="b">
            <v>0</v>
          </cell>
          <cell r="AH902" t="b">
            <v>0</v>
          </cell>
          <cell r="AI902" t="b">
            <v>0</v>
          </cell>
          <cell r="AJ902" t="b">
            <v>0</v>
          </cell>
          <cell r="AK902" t="b">
            <v>0</v>
          </cell>
        </row>
        <row r="903"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</row>
        <row r="905"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</row>
        <row r="906"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</row>
        <row r="907"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</row>
        <row r="908"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</row>
        <row r="910"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</row>
        <row r="913">
          <cell r="G913">
            <v>0.70760000000000001</v>
          </cell>
        </row>
        <row r="914">
          <cell r="G914">
            <v>30</v>
          </cell>
        </row>
        <row r="916">
          <cell r="G916">
            <v>4663013.461783452</v>
          </cell>
        </row>
        <row r="917">
          <cell r="H917">
            <v>-29</v>
          </cell>
          <cell r="I917">
            <v>-28</v>
          </cell>
          <cell r="J917">
            <v>-27</v>
          </cell>
          <cell r="K917">
            <v>-26</v>
          </cell>
          <cell r="L917">
            <v>-25</v>
          </cell>
          <cell r="M917">
            <v>-24</v>
          </cell>
          <cell r="N917">
            <v>-23</v>
          </cell>
          <cell r="O917">
            <v>-22</v>
          </cell>
          <cell r="P917">
            <v>-21</v>
          </cell>
          <cell r="Q917">
            <v>-20</v>
          </cell>
          <cell r="R917">
            <v>-19</v>
          </cell>
          <cell r="S917">
            <v>-18</v>
          </cell>
          <cell r="T917">
            <v>-17</v>
          </cell>
          <cell r="U917">
            <v>-16</v>
          </cell>
          <cell r="V917">
            <v>-15</v>
          </cell>
          <cell r="W917">
            <v>-14</v>
          </cell>
          <cell r="X917">
            <v>-13</v>
          </cell>
          <cell r="Y917">
            <v>-12</v>
          </cell>
          <cell r="Z917">
            <v>-11</v>
          </cell>
          <cell r="AA917">
            <v>-10</v>
          </cell>
          <cell r="AB917">
            <v>-9</v>
          </cell>
          <cell r="AC917">
            <v>-8</v>
          </cell>
          <cell r="AD917">
            <v>-7</v>
          </cell>
          <cell r="AE917">
            <v>-6</v>
          </cell>
          <cell r="AF917">
            <v>-5</v>
          </cell>
          <cell r="AG917">
            <v>-4</v>
          </cell>
          <cell r="AH917">
            <v>-3</v>
          </cell>
          <cell r="AI917">
            <v>-2</v>
          </cell>
          <cell r="AJ917">
            <v>-1</v>
          </cell>
          <cell r="AK917">
            <v>0</v>
          </cell>
        </row>
        <row r="918">
          <cell r="H918">
            <v>0</v>
          </cell>
          <cell r="I918">
            <v>72976160.676911026</v>
          </cell>
          <cell r="J918">
            <v>72976160.676911026</v>
          </cell>
          <cell r="K918">
            <v>72976160.676911026</v>
          </cell>
          <cell r="L918">
            <v>72976160.676911026</v>
          </cell>
          <cell r="M918">
            <v>72976160.676911026</v>
          </cell>
          <cell r="N918">
            <v>72976160.676911026</v>
          </cell>
          <cell r="O918">
            <v>72976160.676911026</v>
          </cell>
          <cell r="P918">
            <v>72976160.676911026</v>
          </cell>
          <cell r="Q918">
            <v>72976160.676911026</v>
          </cell>
          <cell r="R918">
            <v>72976160.676911026</v>
          </cell>
          <cell r="S918">
            <v>72976160.676911026</v>
          </cell>
          <cell r="T918">
            <v>72976160.676911026</v>
          </cell>
          <cell r="U918">
            <v>72976160.676911026</v>
          </cell>
          <cell r="V918">
            <v>72976160.676911026</v>
          </cell>
          <cell r="W918">
            <v>72976160.676911026</v>
          </cell>
          <cell r="X918">
            <v>72976160.676911026</v>
          </cell>
          <cell r="Y918">
            <v>72976160.676911026</v>
          </cell>
          <cell r="Z918">
            <v>72976160.676911026</v>
          </cell>
          <cell r="AA918">
            <v>72976160.676911026</v>
          </cell>
          <cell r="AB918">
            <v>72976160.676911026</v>
          </cell>
          <cell r="AC918">
            <v>72976160.676911026</v>
          </cell>
          <cell r="AD918">
            <v>72976160.676911026</v>
          </cell>
          <cell r="AE918">
            <v>72976160.676911026</v>
          </cell>
          <cell r="AF918">
            <v>72976160.676911026</v>
          </cell>
          <cell r="AG918">
            <v>72976160.676911026</v>
          </cell>
          <cell r="AH918">
            <v>72976160.676911026</v>
          </cell>
          <cell r="AI918">
            <v>72976160.676911026</v>
          </cell>
          <cell r="AJ918">
            <v>72976160.676911026</v>
          </cell>
          <cell r="AK918">
            <v>72976160.676911026</v>
          </cell>
        </row>
        <row r="919">
          <cell r="H919">
            <v>72976160.676911026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</row>
        <row r="920"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</row>
        <row r="921">
          <cell r="H921">
            <v>72976160.676911026</v>
          </cell>
          <cell r="I921">
            <v>72976160.676911026</v>
          </cell>
          <cell r="J921">
            <v>72976160.676911026</v>
          </cell>
          <cell r="K921">
            <v>72976160.676911026</v>
          </cell>
          <cell r="L921">
            <v>72976160.676911026</v>
          </cell>
          <cell r="M921">
            <v>72976160.676911026</v>
          </cell>
          <cell r="N921">
            <v>72976160.676911026</v>
          </cell>
          <cell r="O921">
            <v>72976160.676911026</v>
          </cell>
          <cell r="P921">
            <v>72976160.676911026</v>
          </cell>
          <cell r="Q921">
            <v>72976160.676911026</v>
          </cell>
          <cell r="R921">
            <v>72976160.676911026</v>
          </cell>
          <cell r="S921">
            <v>72976160.676911026</v>
          </cell>
          <cell r="T921">
            <v>72976160.676911026</v>
          </cell>
          <cell r="U921">
            <v>72976160.676911026</v>
          </cell>
          <cell r="V921">
            <v>72976160.676911026</v>
          </cell>
          <cell r="W921">
            <v>72976160.676911026</v>
          </cell>
          <cell r="X921">
            <v>72976160.676911026</v>
          </cell>
          <cell r="Y921">
            <v>72976160.676911026</v>
          </cell>
          <cell r="Z921">
            <v>72976160.676911026</v>
          </cell>
          <cell r="AA921">
            <v>72976160.676911026</v>
          </cell>
          <cell r="AB921">
            <v>72976160.676911026</v>
          </cell>
          <cell r="AC921">
            <v>72976160.676911026</v>
          </cell>
          <cell r="AD921">
            <v>72976160.676911026</v>
          </cell>
          <cell r="AE921">
            <v>72976160.676911026</v>
          </cell>
          <cell r="AF921">
            <v>72976160.676911026</v>
          </cell>
          <cell r="AG921">
            <v>72976160.676911026</v>
          </cell>
          <cell r="AH921">
            <v>72976160.676911026</v>
          </cell>
          <cell r="AI921">
            <v>72976160.676911026</v>
          </cell>
          <cell r="AJ921">
            <v>72976160.676911026</v>
          </cell>
          <cell r="AK921">
            <v>72976160.676911026</v>
          </cell>
        </row>
        <row r="922">
          <cell r="H922">
            <v>4663013.461783452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</row>
        <row r="924">
          <cell r="H924">
            <v>0</v>
          </cell>
          <cell r="I924">
            <v>70543621.987680659</v>
          </cell>
          <cell r="J924">
            <v>68111083.298450291</v>
          </cell>
          <cell r="K924">
            <v>65678544.609219924</v>
          </cell>
          <cell r="L924">
            <v>63246005.919989556</v>
          </cell>
          <cell r="M924">
            <v>60813467.230759189</v>
          </cell>
          <cell r="N924">
            <v>58380928.541528821</v>
          </cell>
          <cell r="O924">
            <v>55948389.852298453</v>
          </cell>
          <cell r="P924">
            <v>53515851.163068086</v>
          </cell>
          <cell r="Q924">
            <v>51083312.473837718</v>
          </cell>
          <cell r="R924">
            <v>48650773.784607351</v>
          </cell>
          <cell r="S924">
            <v>46218235.095376983</v>
          </cell>
          <cell r="T924">
            <v>43785696.406146616</v>
          </cell>
          <cell r="U924">
            <v>41353157.716916248</v>
          </cell>
          <cell r="V924">
            <v>38920619.027685881</v>
          </cell>
          <cell r="W924">
            <v>36488080.338455513</v>
          </cell>
          <cell r="X924">
            <v>34055541.649225146</v>
          </cell>
          <cell r="Y924">
            <v>31623002.959994778</v>
          </cell>
          <cell r="Z924">
            <v>29190464.27076441</v>
          </cell>
          <cell r="AA924">
            <v>26757925.581534043</v>
          </cell>
          <cell r="AB924">
            <v>24325386.892303675</v>
          </cell>
          <cell r="AC924">
            <v>21892848.203073308</v>
          </cell>
          <cell r="AD924">
            <v>19460309.51384294</v>
          </cell>
          <cell r="AE924">
            <v>17027770.824612573</v>
          </cell>
          <cell r="AF924">
            <v>14595232.135382205</v>
          </cell>
          <cell r="AG924">
            <v>12162693.446151838</v>
          </cell>
          <cell r="AH924">
            <v>9730154.7569214702</v>
          </cell>
          <cell r="AI924">
            <v>7297616.0676911026</v>
          </cell>
          <cell r="AJ924">
            <v>4865077.3784607351</v>
          </cell>
          <cell r="AK924">
            <v>2432538.6892303675</v>
          </cell>
        </row>
        <row r="926">
          <cell r="H926">
            <v>2432538.6892303675</v>
          </cell>
          <cell r="I926">
            <v>2432538.6892303675</v>
          </cell>
          <cell r="J926">
            <v>2432538.6892303675</v>
          </cell>
          <cell r="K926">
            <v>2432538.6892303675</v>
          </cell>
          <cell r="L926">
            <v>2432538.6892303675</v>
          </cell>
          <cell r="M926">
            <v>2432538.6892303675</v>
          </cell>
          <cell r="N926">
            <v>2432538.6892303675</v>
          </cell>
          <cell r="O926">
            <v>2432538.6892303675</v>
          </cell>
          <cell r="P926">
            <v>2432538.6892303675</v>
          </cell>
          <cell r="Q926">
            <v>2432538.6892303675</v>
          </cell>
          <cell r="R926">
            <v>2432538.6892303675</v>
          </cell>
          <cell r="S926">
            <v>2432538.6892303675</v>
          </cell>
          <cell r="T926">
            <v>2432538.6892303675</v>
          </cell>
          <cell r="U926">
            <v>2432538.6892303675</v>
          </cell>
          <cell r="V926">
            <v>2432538.6892303675</v>
          </cell>
          <cell r="W926">
            <v>2432538.6892303675</v>
          </cell>
          <cell r="X926">
            <v>2432538.6892303675</v>
          </cell>
          <cell r="Y926">
            <v>2432538.6892303675</v>
          </cell>
          <cell r="Z926">
            <v>2432538.6892303675</v>
          </cell>
          <cell r="AA926">
            <v>2432538.6892303675</v>
          </cell>
          <cell r="AB926">
            <v>2432538.6892303675</v>
          </cell>
          <cell r="AC926">
            <v>2432538.6892303675</v>
          </cell>
          <cell r="AD926">
            <v>2432538.6892303675</v>
          </cell>
          <cell r="AE926">
            <v>2432538.6892303675</v>
          </cell>
          <cell r="AF926">
            <v>2432538.6892303675</v>
          </cell>
          <cell r="AG926">
            <v>2432538.6892303675</v>
          </cell>
          <cell r="AH926">
            <v>2432538.6892303675</v>
          </cell>
          <cell r="AI926">
            <v>2432538.6892303675</v>
          </cell>
          <cell r="AJ926">
            <v>2432538.6892303675</v>
          </cell>
          <cell r="AK926">
            <v>2432538.6892303675</v>
          </cell>
        </row>
        <row r="927">
          <cell r="H927">
            <v>70543621.987680659</v>
          </cell>
          <cell r="I927">
            <v>68111083.298450291</v>
          </cell>
          <cell r="J927">
            <v>65678544.609219924</v>
          </cell>
          <cell r="K927">
            <v>63246005.919989556</v>
          </cell>
          <cell r="L927">
            <v>60813467.230759189</v>
          </cell>
          <cell r="M927">
            <v>58380928.541528821</v>
          </cell>
          <cell r="N927">
            <v>55948389.852298453</v>
          </cell>
          <cell r="O927">
            <v>53515851.163068086</v>
          </cell>
          <cell r="P927">
            <v>51083312.473837718</v>
          </cell>
          <cell r="Q927">
            <v>48650773.784607351</v>
          </cell>
          <cell r="R927">
            <v>46218235.095376983</v>
          </cell>
          <cell r="S927">
            <v>43785696.406146616</v>
          </cell>
          <cell r="T927">
            <v>41353157.716916248</v>
          </cell>
          <cell r="U927">
            <v>38920619.027685881</v>
          </cell>
          <cell r="V927">
            <v>36488080.338455513</v>
          </cell>
          <cell r="W927">
            <v>34055541.649225146</v>
          </cell>
          <cell r="X927">
            <v>31623002.959994778</v>
          </cell>
          <cell r="Y927">
            <v>29190464.27076441</v>
          </cell>
          <cell r="Z927">
            <v>26757925.581534043</v>
          </cell>
          <cell r="AA927">
            <v>24325386.892303675</v>
          </cell>
          <cell r="AB927">
            <v>21892848.203073308</v>
          </cell>
          <cell r="AC927">
            <v>19460309.51384294</v>
          </cell>
          <cell r="AD927">
            <v>17027770.824612573</v>
          </cell>
          <cell r="AE927">
            <v>14595232.135382205</v>
          </cell>
          <cell r="AF927">
            <v>12162693.446151838</v>
          </cell>
          <cell r="AG927">
            <v>9730154.7569214702</v>
          </cell>
          <cell r="AH927">
            <v>7297616.0676911026</v>
          </cell>
          <cell r="AI927">
            <v>4865077.3784607351</v>
          </cell>
          <cell r="AJ927">
            <v>2432538.6892303675</v>
          </cell>
          <cell r="AK927">
            <v>0</v>
          </cell>
        </row>
        <row r="930">
          <cell r="G930">
            <v>0</v>
          </cell>
        </row>
        <row r="933">
          <cell r="G933">
            <v>0</v>
          </cell>
        </row>
        <row r="934">
          <cell r="H934">
            <v>-29</v>
          </cell>
          <cell r="I934">
            <v>-28</v>
          </cell>
          <cell r="J934">
            <v>-27</v>
          </cell>
          <cell r="K934">
            <v>-26</v>
          </cell>
          <cell r="L934">
            <v>-25</v>
          </cell>
          <cell r="M934">
            <v>-24</v>
          </cell>
          <cell r="N934">
            <v>-23</v>
          </cell>
          <cell r="O934">
            <v>-22</v>
          </cell>
          <cell r="P934">
            <v>-21</v>
          </cell>
          <cell r="Q934">
            <v>-20</v>
          </cell>
          <cell r="R934">
            <v>-19</v>
          </cell>
          <cell r="S934">
            <v>-18</v>
          </cell>
          <cell r="T934">
            <v>-17</v>
          </cell>
          <cell r="U934">
            <v>-16</v>
          </cell>
          <cell r="V934">
            <v>-15</v>
          </cell>
          <cell r="W934">
            <v>-14</v>
          </cell>
          <cell r="X934">
            <v>-13</v>
          </cell>
          <cell r="Y934">
            <v>-12</v>
          </cell>
          <cell r="Z934">
            <v>-11</v>
          </cell>
          <cell r="AA934">
            <v>-10</v>
          </cell>
          <cell r="AB934">
            <v>-9</v>
          </cell>
          <cell r="AC934">
            <v>-8</v>
          </cell>
          <cell r="AD934">
            <v>-7</v>
          </cell>
          <cell r="AE934">
            <v>-6</v>
          </cell>
          <cell r="AF934">
            <v>-5</v>
          </cell>
          <cell r="AG934">
            <v>-4</v>
          </cell>
          <cell r="AH934">
            <v>-3</v>
          </cell>
          <cell r="AI934">
            <v>-2</v>
          </cell>
          <cell r="AJ934">
            <v>-1</v>
          </cell>
          <cell r="AK934">
            <v>0</v>
          </cell>
        </row>
        <row r="935"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</row>
        <row r="936"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</row>
        <row r="937"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</row>
        <row r="938"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</row>
        <row r="939"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</row>
        <row r="941"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</row>
        <row r="943"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</row>
        <row r="944"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</row>
        <row r="947">
          <cell r="G947">
            <v>0</v>
          </cell>
        </row>
        <row r="949">
          <cell r="G949">
            <v>0</v>
          </cell>
        </row>
        <row r="951">
          <cell r="H951">
            <v>-29</v>
          </cell>
          <cell r="I951">
            <v>-28</v>
          </cell>
          <cell r="J951">
            <v>-27</v>
          </cell>
          <cell r="K951">
            <v>-26</v>
          </cell>
          <cell r="L951">
            <v>-25</v>
          </cell>
          <cell r="M951">
            <v>-24</v>
          </cell>
          <cell r="N951">
            <v>-23</v>
          </cell>
          <cell r="O951">
            <v>-22</v>
          </cell>
          <cell r="P951">
            <v>-21</v>
          </cell>
          <cell r="Q951">
            <v>-20</v>
          </cell>
          <cell r="R951">
            <v>-19</v>
          </cell>
          <cell r="S951">
            <v>-18</v>
          </cell>
          <cell r="T951">
            <v>-17</v>
          </cell>
          <cell r="U951">
            <v>-16</v>
          </cell>
          <cell r="V951">
            <v>-15</v>
          </cell>
          <cell r="W951">
            <v>-14</v>
          </cell>
          <cell r="X951">
            <v>-13</v>
          </cell>
          <cell r="Y951">
            <v>-12</v>
          </cell>
          <cell r="Z951">
            <v>-11</v>
          </cell>
          <cell r="AA951">
            <v>-10</v>
          </cell>
          <cell r="AB951">
            <v>-9</v>
          </cell>
          <cell r="AC951">
            <v>-8</v>
          </cell>
          <cell r="AD951">
            <v>-7</v>
          </cell>
          <cell r="AE951">
            <v>-6</v>
          </cell>
          <cell r="AF951">
            <v>-5</v>
          </cell>
          <cell r="AG951">
            <v>-4</v>
          </cell>
          <cell r="AH951">
            <v>-3</v>
          </cell>
          <cell r="AI951">
            <v>-2</v>
          </cell>
          <cell r="AJ951">
            <v>-1</v>
          </cell>
          <cell r="AK951">
            <v>0</v>
          </cell>
        </row>
        <row r="952"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</row>
        <row r="953"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</row>
        <row r="954"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</row>
        <row r="955"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</row>
        <row r="956"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</row>
        <row r="958"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</row>
        <row r="960"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</row>
        <row r="961"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</row>
        <row r="966">
          <cell r="G966">
            <v>2010</v>
          </cell>
        </row>
        <row r="967">
          <cell r="G967">
            <v>2010</v>
          </cell>
        </row>
        <row r="968">
          <cell r="G968">
            <v>0</v>
          </cell>
        </row>
        <row r="969">
          <cell r="G969">
            <v>5</v>
          </cell>
        </row>
        <row r="970">
          <cell r="G970">
            <v>20</v>
          </cell>
        </row>
        <row r="971">
          <cell r="G971">
            <v>0</v>
          </cell>
        </row>
        <row r="972">
          <cell r="G972">
            <v>0</v>
          </cell>
        </row>
        <row r="973">
          <cell r="G973">
            <v>0</v>
          </cell>
        </row>
        <row r="974">
          <cell r="G974">
            <v>0</v>
          </cell>
        </row>
        <row r="975">
          <cell r="H975" t="b">
            <v>0</v>
          </cell>
          <cell r="I975" t="b">
            <v>0</v>
          </cell>
          <cell r="J975" t="b">
            <v>0</v>
          </cell>
          <cell r="K975" t="b">
            <v>0</v>
          </cell>
          <cell r="L975" t="b">
            <v>1</v>
          </cell>
          <cell r="M975" t="b">
            <v>0</v>
          </cell>
          <cell r="N975" t="b">
            <v>0</v>
          </cell>
          <cell r="O975" t="b">
            <v>0</v>
          </cell>
          <cell r="P975" t="b">
            <v>0</v>
          </cell>
          <cell r="Q975" t="b">
            <v>0</v>
          </cell>
          <cell r="R975" t="b">
            <v>0</v>
          </cell>
          <cell r="S975" t="b">
            <v>0</v>
          </cell>
          <cell r="T975" t="b">
            <v>0</v>
          </cell>
          <cell r="U975" t="b">
            <v>0</v>
          </cell>
          <cell r="V975" t="b">
            <v>0</v>
          </cell>
          <cell r="W975" t="b">
            <v>0</v>
          </cell>
          <cell r="X975" t="b">
            <v>0</v>
          </cell>
          <cell r="Y975" t="b">
            <v>0</v>
          </cell>
          <cell r="Z975" t="b">
            <v>0</v>
          </cell>
          <cell r="AA975" t="b">
            <v>0</v>
          </cell>
          <cell r="AB975" t="b">
            <v>0</v>
          </cell>
          <cell r="AC975" t="b">
            <v>0</v>
          </cell>
          <cell r="AD975" t="b">
            <v>0</v>
          </cell>
          <cell r="AE975" t="b">
            <v>0</v>
          </cell>
          <cell r="AF975" t="b">
            <v>0</v>
          </cell>
          <cell r="AG975" t="b">
            <v>0</v>
          </cell>
          <cell r="AH975" t="b">
            <v>0</v>
          </cell>
          <cell r="AI975" t="b">
            <v>0</v>
          </cell>
          <cell r="AJ975" t="b">
            <v>0</v>
          </cell>
          <cell r="AK975" t="b">
            <v>0</v>
          </cell>
        </row>
        <row r="976">
          <cell r="H976">
            <v>-8</v>
          </cell>
          <cell r="I976">
            <v>-7</v>
          </cell>
          <cell r="J976">
            <v>-6</v>
          </cell>
          <cell r="K976">
            <v>-5</v>
          </cell>
          <cell r="L976">
            <v>-4</v>
          </cell>
          <cell r="M976">
            <v>-3</v>
          </cell>
          <cell r="N976">
            <v>-2</v>
          </cell>
          <cell r="O976">
            <v>-1</v>
          </cell>
          <cell r="P976">
            <v>0</v>
          </cell>
          <cell r="Q976">
            <v>1</v>
          </cell>
          <cell r="R976">
            <v>2</v>
          </cell>
          <cell r="S976">
            <v>3</v>
          </cell>
          <cell r="T976">
            <v>4</v>
          </cell>
          <cell r="U976">
            <v>5</v>
          </cell>
          <cell r="V976">
            <v>6</v>
          </cell>
          <cell r="W976">
            <v>7</v>
          </cell>
          <cell r="X976">
            <v>8</v>
          </cell>
          <cell r="Y976">
            <v>9</v>
          </cell>
          <cell r="Z976">
            <v>10</v>
          </cell>
          <cell r="AA976">
            <v>11</v>
          </cell>
          <cell r="AB976">
            <v>12</v>
          </cell>
          <cell r="AC976">
            <v>13</v>
          </cell>
          <cell r="AD976">
            <v>14</v>
          </cell>
          <cell r="AE976">
            <v>15</v>
          </cell>
          <cell r="AF976">
            <v>16</v>
          </cell>
          <cell r="AG976">
            <v>17</v>
          </cell>
          <cell r="AH976">
            <v>18</v>
          </cell>
          <cell r="AI976">
            <v>19</v>
          </cell>
          <cell r="AJ976">
            <v>20</v>
          </cell>
          <cell r="AK976">
            <v>21</v>
          </cell>
        </row>
        <row r="977">
          <cell r="H977" t="b">
            <v>0</v>
          </cell>
          <cell r="I977" t="b">
            <v>0</v>
          </cell>
          <cell r="J977" t="b">
            <v>0</v>
          </cell>
          <cell r="K977" t="b">
            <v>0</v>
          </cell>
          <cell r="L977" t="b">
            <v>0</v>
          </cell>
          <cell r="M977" t="b">
            <v>0</v>
          </cell>
          <cell r="N977" t="b">
            <v>0</v>
          </cell>
          <cell r="O977" t="b">
            <v>0</v>
          </cell>
          <cell r="P977" t="b">
            <v>0</v>
          </cell>
          <cell r="Q977" t="b">
            <v>1</v>
          </cell>
          <cell r="R977" t="b">
            <v>1</v>
          </cell>
          <cell r="S977" t="b">
            <v>1</v>
          </cell>
          <cell r="T977" t="b">
            <v>1</v>
          </cell>
          <cell r="U977" t="b">
            <v>1</v>
          </cell>
          <cell r="V977" t="b">
            <v>1</v>
          </cell>
          <cell r="W977" t="b">
            <v>1</v>
          </cell>
          <cell r="X977" t="b">
            <v>1</v>
          </cell>
          <cell r="Y977" t="b">
            <v>1</v>
          </cell>
          <cell r="Z977" t="b">
            <v>1</v>
          </cell>
          <cell r="AA977" t="b">
            <v>1</v>
          </cell>
          <cell r="AB977" t="b">
            <v>1</v>
          </cell>
          <cell r="AC977" t="b">
            <v>1</v>
          </cell>
          <cell r="AD977" t="b">
            <v>1</v>
          </cell>
          <cell r="AE977" t="b">
            <v>1</v>
          </cell>
          <cell r="AF977" t="b">
            <v>1</v>
          </cell>
          <cell r="AG977" t="b">
            <v>1</v>
          </cell>
          <cell r="AH977" t="b">
            <v>1</v>
          </cell>
          <cell r="AI977" t="b">
            <v>1</v>
          </cell>
          <cell r="AJ977" t="b">
            <v>1</v>
          </cell>
          <cell r="AK977" t="b">
            <v>1</v>
          </cell>
        </row>
        <row r="978">
          <cell r="H978" t="b">
            <v>0</v>
          </cell>
          <cell r="I978" t="b">
            <v>0</v>
          </cell>
          <cell r="J978" t="b">
            <v>0</v>
          </cell>
          <cell r="K978" t="b">
            <v>0</v>
          </cell>
          <cell r="L978" t="b">
            <v>0</v>
          </cell>
          <cell r="M978" t="b">
            <v>0</v>
          </cell>
          <cell r="N978" t="b">
            <v>0</v>
          </cell>
          <cell r="O978" t="b">
            <v>0</v>
          </cell>
          <cell r="P978" t="b">
            <v>0</v>
          </cell>
          <cell r="Q978" t="b">
            <v>0</v>
          </cell>
          <cell r="R978" t="b">
            <v>0</v>
          </cell>
          <cell r="S978" t="b">
            <v>0</v>
          </cell>
          <cell r="T978" t="b">
            <v>0</v>
          </cell>
          <cell r="U978" t="b">
            <v>0</v>
          </cell>
          <cell r="V978" t="b">
            <v>0</v>
          </cell>
          <cell r="W978" t="b">
            <v>0</v>
          </cell>
          <cell r="X978" t="b">
            <v>0</v>
          </cell>
          <cell r="Y978" t="b">
            <v>0</v>
          </cell>
          <cell r="Z978" t="b">
            <v>0</v>
          </cell>
          <cell r="AA978" t="b">
            <v>0</v>
          </cell>
          <cell r="AB978" t="b">
            <v>0</v>
          </cell>
          <cell r="AC978" t="b">
            <v>0</v>
          </cell>
          <cell r="AD978" t="b">
            <v>0</v>
          </cell>
          <cell r="AE978" t="b">
            <v>0</v>
          </cell>
          <cell r="AF978" t="b">
            <v>1</v>
          </cell>
          <cell r="AG978" t="b">
            <v>1</v>
          </cell>
          <cell r="AH978" t="b">
            <v>1</v>
          </cell>
          <cell r="AI978" t="b">
            <v>1</v>
          </cell>
          <cell r="AJ978" t="b">
            <v>1</v>
          </cell>
          <cell r="AK978" t="b">
            <v>1</v>
          </cell>
        </row>
        <row r="979">
          <cell r="H979" t="b">
            <v>0</v>
          </cell>
          <cell r="I979" t="b">
            <v>0</v>
          </cell>
          <cell r="J979" t="b">
            <v>0</v>
          </cell>
          <cell r="K979" t="b">
            <v>0</v>
          </cell>
          <cell r="L979" t="b">
            <v>0</v>
          </cell>
          <cell r="M979" t="b">
            <v>0</v>
          </cell>
          <cell r="N979" t="b">
            <v>0</v>
          </cell>
          <cell r="O979" t="b">
            <v>0</v>
          </cell>
          <cell r="P979" t="b">
            <v>0</v>
          </cell>
          <cell r="Q979" t="b">
            <v>0</v>
          </cell>
          <cell r="R979" t="b">
            <v>0</v>
          </cell>
          <cell r="S979" t="b">
            <v>0</v>
          </cell>
          <cell r="T979" t="b">
            <v>0</v>
          </cell>
          <cell r="U979" t="b">
            <v>0</v>
          </cell>
          <cell r="V979" t="b">
            <v>0</v>
          </cell>
          <cell r="W979" t="b">
            <v>0</v>
          </cell>
          <cell r="X979" t="b">
            <v>0</v>
          </cell>
          <cell r="Y979" t="b">
            <v>0</v>
          </cell>
          <cell r="Z979" t="b">
            <v>0</v>
          </cell>
          <cell r="AA979" t="b">
            <v>0</v>
          </cell>
          <cell r="AB979" t="b">
            <v>0</v>
          </cell>
          <cell r="AC979" t="b">
            <v>0</v>
          </cell>
          <cell r="AD979" t="b">
            <v>0</v>
          </cell>
          <cell r="AE979" t="b">
            <v>0</v>
          </cell>
          <cell r="AF979" t="b">
            <v>0</v>
          </cell>
          <cell r="AG979" t="b">
            <v>0</v>
          </cell>
          <cell r="AH979" t="b">
            <v>0</v>
          </cell>
          <cell r="AI979" t="b">
            <v>0</v>
          </cell>
          <cell r="AJ979" t="b">
            <v>0</v>
          </cell>
          <cell r="AK979" t="b">
            <v>0</v>
          </cell>
        </row>
        <row r="980"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</row>
        <row r="981"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</row>
        <row r="983"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</row>
        <row r="984"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</row>
        <row r="987"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</row>
        <row r="988"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</row>
        <row r="989"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</row>
        <row r="990"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</row>
        <row r="991"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</row>
        <row r="992"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</row>
        <row r="993"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</row>
        <row r="997">
          <cell r="G997">
            <v>2010</v>
          </cell>
        </row>
        <row r="998">
          <cell r="G998">
            <v>2010</v>
          </cell>
        </row>
        <row r="999">
          <cell r="G999">
            <v>0</v>
          </cell>
        </row>
        <row r="1000">
          <cell r="G1000">
            <v>5</v>
          </cell>
        </row>
        <row r="1001">
          <cell r="G1001">
            <v>20</v>
          </cell>
        </row>
        <row r="1002">
          <cell r="G1002">
            <v>0</v>
          </cell>
        </row>
        <row r="1003">
          <cell r="G1003">
            <v>0</v>
          </cell>
        </row>
        <row r="1004">
          <cell r="G1004">
            <v>0</v>
          </cell>
        </row>
        <row r="1005">
          <cell r="H1005" t="b">
            <v>0</v>
          </cell>
          <cell r="I1005" t="b">
            <v>0</v>
          </cell>
          <cell r="J1005" t="b">
            <v>0</v>
          </cell>
          <cell r="K1005" t="b">
            <v>0</v>
          </cell>
          <cell r="L1005" t="b">
            <v>1</v>
          </cell>
          <cell r="M1005" t="b">
            <v>0</v>
          </cell>
          <cell r="N1005" t="b">
            <v>0</v>
          </cell>
          <cell r="O1005" t="b">
            <v>0</v>
          </cell>
          <cell r="P1005" t="b">
            <v>0</v>
          </cell>
          <cell r="Q1005" t="b">
            <v>0</v>
          </cell>
          <cell r="R1005" t="b">
            <v>0</v>
          </cell>
          <cell r="S1005" t="b">
            <v>0</v>
          </cell>
          <cell r="T1005" t="b">
            <v>0</v>
          </cell>
          <cell r="U1005" t="b">
            <v>0</v>
          </cell>
          <cell r="V1005" t="b">
            <v>0</v>
          </cell>
          <cell r="W1005" t="b">
            <v>0</v>
          </cell>
          <cell r="X1005" t="b">
            <v>0</v>
          </cell>
          <cell r="Y1005" t="b">
            <v>0</v>
          </cell>
          <cell r="Z1005" t="b">
            <v>0</v>
          </cell>
          <cell r="AA1005" t="b">
            <v>0</v>
          </cell>
          <cell r="AB1005" t="b">
            <v>0</v>
          </cell>
          <cell r="AC1005" t="b">
            <v>0</v>
          </cell>
          <cell r="AD1005" t="b">
            <v>0</v>
          </cell>
          <cell r="AE1005" t="b">
            <v>0</v>
          </cell>
          <cell r="AF1005" t="b">
            <v>0</v>
          </cell>
          <cell r="AG1005" t="b">
            <v>0</v>
          </cell>
          <cell r="AH1005" t="b">
            <v>0</v>
          </cell>
          <cell r="AI1005" t="b">
            <v>0</v>
          </cell>
          <cell r="AJ1005" t="b">
            <v>0</v>
          </cell>
          <cell r="AK1005" t="b">
            <v>0</v>
          </cell>
        </row>
        <row r="1006">
          <cell r="H1006">
            <v>-8</v>
          </cell>
          <cell r="I1006">
            <v>-7</v>
          </cell>
          <cell r="J1006">
            <v>-6</v>
          </cell>
          <cell r="K1006">
            <v>-5</v>
          </cell>
          <cell r="L1006">
            <v>-4</v>
          </cell>
          <cell r="M1006">
            <v>-3</v>
          </cell>
          <cell r="N1006">
            <v>-2</v>
          </cell>
          <cell r="O1006">
            <v>-1</v>
          </cell>
          <cell r="P1006">
            <v>0</v>
          </cell>
          <cell r="Q1006">
            <v>1</v>
          </cell>
          <cell r="R1006">
            <v>2</v>
          </cell>
          <cell r="S1006">
            <v>3</v>
          </cell>
          <cell r="T1006">
            <v>4</v>
          </cell>
          <cell r="U1006">
            <v>5</v>
          </cell>
          <cell r="V1006">
            <v>6</v>
          </cell>
          <cell r="W1006">
            <v>7</v>
          </cell>
          <cell r="X1006">
            <v>8</v>
          </cell>
          <cell r="Y1006">
            <v>9</v>
          </cell>
          <cell r="Z1006">
            <v>10</v>
          </cell>
          <cell r="AA1006">
            <v>11</v>
          </cell>
          <cell r="AB1006">
            <v>12</v>
          </cell>
          <cell r="AC1006">
            <v>13</v>
          </cell>
          <cell r="AD1006">
            <v>14</v>
          </cell>
          <cell r="AE1006">
            <v>15</v>
          </cell>
          <cell r="AF1006">
            <v>16</v>
          </cell>
          <cell r="AG1006">
            <v>17</v>
          </cell>
          <cell r="AH1006">
            <v>18</v>
          </cell>
          <cell r="AI1006">
            <v>19</v>
          </cell>
          <cell r="AJ1006">
            <v>20</v>
          </cell>
          <cell r="AK1006">
            <v>21</v>
          </cell>
        </row>
        <row r="1007">
          <cell r="H1007" t="b">
            <v>0</v>
          </cell>
          <cell r="I1007" t="b">
            <v>0</v>
          </cell>
          <cell r="J1007" t="b">
            <v>0</v>
          </cell>
          <cell r="K1007" t="b">
            <v>0</v>
          </cell>
          <cell r="L1007" t="b">
            <v>0</v>
          </cell>
          <cell r="M1007" t="b">
            <v>0</v>
          </cell>
          <cell r="N1007" t="b">
            <v>0</v>
          </cell>
          <cell r="O1007" t="b">
            <v>0</v>
          </cell>
          <cell r="P1007" t="b">
            <v>0</v>
          </cell>
          <cell r="Q1007" t="b">
            <v>1</v>
          </cell>
          <cell r="R1007" t="b">
            <v>1</v>
          </cell>
          <cell r="S1007" t="b">
            <v>1</v>
          </cell>
          <cell r="T1007" t="b">
            <v>1</v>
          </cell>
          <cell r="U1007" t="b">
            <v>1</v>
          </cell>
          <cell r="V1007" t="b">
            <v>1</v>
          </cell>
          <cell r="W1007" t="b">
            <v>1</v>
          </cell>
          <cell r="X1007" t="b">
            <v>1</v>
          </cell>
          <cell r="Y1007" t="b">
            <v>1</v>
          </cell>
          <cell r="Z1007" t="b">
            <v>1</v>
          </cell>
          <cell r="AA1007" t="b">
            <v>1</v>
          </cell>
          <cell r="AB1007" t="b">
            <v>1</v>
          </cell>
          <cell r="AC1007" t="b">
            <v>1</v>
          </cell>
          <cell r="AD1007" t="b">
            <v>1</v>
          </cell>
          <cell r="AE1007" t="b">
            <v>1</v>
          </cell>
          <cell r="AF1007" t="b">
            <v>1</v>
          </cell>
          <cell r="AG1007" t="b">
            <v>1</v>
          </cell>
          <cell r="AH1007" t="b">
            <v>1</v>
          </cell>
          <cell r="AI1007" t="b">
            <v>1</v>
          </cell>
          <cell r="AJ1007" t="b">
            <v>1</v>
          </cell>
          <cell r="AK1007" t="b">
            <v>1</v>
          </cell>
        </row>
        <row r="1008">
          <cell r="H1008" t="b">
            <v>0</v>
          </cell>
          <cell r="I1008" t="b">
            <v>0</v>
          </cell>
          <cell r="J1008" t="b">
            <v>0</v>
          </cell>
          <cell r="K1008" t="b">
            <v>0</v>
          </cell>
          <cell r="L1008" t="b">
            <v>0</v>
          </cell>
          <cell r="M1008" t="b">
            <v>0</v>
          </cell>
          <cell r="N1008" t="b">
            <v>0</v>
          </cell>
          <cell r="O1008" t="b">
            <v>0</v>
          </cell>
          <cell r="P1008" t="b">
            <v>0</v>
          </cell>
          <cell r="Q1008" t="b">
            <v>0</v>
          </cell>
          <cell r="R1008" t="b">
            <v>0</v>
          </cell>
          <cell r="S1008" t="b">
            <v>0</v>
          </cell>
          <cell r="T1008" t="b">
            <v>0</v>
          </cell>
          <cell r="U1008" t="b">
            <v>0</v>
          </cell>
          <cell r="V1008" t="b">
            <v>0</v>
          </cell>
          <cell r="W1008" t="b">
            <v>0</v>
          </cell>
          <cell r="X1008" t="b">
            <v>0</v>
          </cell>
          <cell r="Y1008" t="b">
            <v>0</v>
          </cell>
          <cell r="Z1008" t="b">
            <v>0</v>
          </cell>
          <cell r="AA1008" t="b">
            <v>0</v>
          </cell>
          <cell r="AB1008" t="b">
            <v>0</v>
          </cell>
          <cell r="AC1008" t="b">
            <v>0</v>
          </cell>
          <cell r="AD1008" t="b">
            <v>0</v>
          </cell>
          <cell r="AE1008" t="b">
            <v>0</v>
          </cell>
          <cell r="AF1008" t="b">
            <v>1</v>
          </cell>
          <cell r="AG1008" t="b">
            <v>1</v>
          </cell>
          <cell r="AH1008" t="b">
            <v>1</v>
          </cell>
          <cell r="AI1008" t="b">
            <v>1</v>
          </cell>
          <cell r="AJ1008" t="b">
            <v>1</v>
          </cell>
          <cell r="AK1008" t="b">
            <v>1</v>
          </cell>
        </row>
        <row r="1009">
          <cell r="H1009" t="b">
            <v>0</v>
          </cell>
          <cell r="I1009" t="b">
            <v>0</v>
          </cell>
          <cell r="J1009" t="b">
            <v>0</v>
          </cell>
          <cell r="K1009" t="b">
            <v>0</v>
          </cell>
          <cell r="L1009" t="b">
            <v>0</v>
          </cell>
          <cell r="M1009" t="b">
            <v>0</v>
          </cell>
          <cell r="N1009" t="b">
            <v>0</v>
          </cell>
          <cell r="O1009" t="b">
            <v>0</v>
          </cell>
          <cell r="P1009" t="b">
            <v>0</v>
          </cell>
          <cell r="Q1009" t="b">
            <v>0</v>
          </cell>
          <cell r="R1009" t="b">
            <v>0</v>
          </cell>
          <cell r="S1009" t="b">
            <v>0</v>
          </cell>
          <cell r="T1009" t="b">
            <v>0</v>
          </cell>
          <cell r="U1009" t="b">
            <v>0</v>
          </cell>
          <cell r="V1009" t="b">
            <v>0</v>
          </cell>
          <cell r="W1009" t="b">
            <v>0</v>
          </cell>
          <cell r="X1009" t="b">
            <v>0</v>
          </cell>
          <cell r="Y1009" t="b">
            <v>0</v>
          </cell>
          <cell r="Z1009" t="b">
            <v>0</v>
          </cell>
          <cell r="AA1009" t="b">
            <v>0</v>
          </cell>
          <cell r="AB1009" t="b">
            <v>0</v>
          </cell>
          <cell r="AC1009" t="b">
            <v>0</v>
          </cell>
          <cell r="AD1009" t="b">
            <v>0</v>
          </cell>
          <cell r="AE1009" t="b">
            <v>0</v>
          </cell>
          <cell r="AF1009" t="b">
            <v>0</v>
          </cell>
          <cell r="AG1009" t="b">
            <v>0</v>
          </cell>
          <cell r="AH1009" t="b">
            <v>0</v>
          </cell>
          <cell r="AI1009" t="b">
            <v>0</v>
          </cell>
          <cell r="AJ1009" t="b">
            <v>0</v>
          </cell>
          <cell r="AK1009" t="b">
            <v>0</v>
          </cell>
        </row>
        <row r="1010"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</row>
        <row r="1011"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</row>
        <row r="1012"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</row>
        <row r="1013"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</row>
        <row r="1015"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</row>
        <row r="1020">
          <cell r="G1020">
            <v>0</v>
          </cell>
        </row>
        <row r="1022">
          <cell r="G1022">
            <v>0</v>
          </cell>
        </row>
        <row r="1024">
          <cell r="H1024">
            <v>-29</v>
          </cell>
          <cell r="I1024">
            <v>-28</v>
          </cell>
          <cell r="J1024">
            <v>-27</v>
          </cell>
          <cell r="K1024">
            <v>-26</v>
          </cell>
          <cell r="L1024">
            <v>-25</v>
          </cell>
          <cell r="M1024">
            <v>-24</v>
          </cell>
          <cell r="N1024">
            <v>-23</v>
          </cell>
          <cell r="O1024">
            <v>-22</v>
          </cell>
          <cell r="P1024">
            <v>-21</v>
          </cell>
          <cell r="Q1024">
            <v>-20</v>
          </cell>
          <cell r="R1024">
            <v>-19</v>
          </cell>
          <cell r="S1024">
            <v>-18</v>
          </cell>
          <cell r="T1024">
            <v>-17</v>
          </cell>
          <cell r="U1024">
            <v>-16</v>
          </cell>
          <cell r="V1024">
            <v>-15</v>
          </cell>
          <cell r="W1024">
            <v>-14</v>
          </cell>
          <cell r="X1024">
            <v>-13</v>
          </cell>
          <cell r="Y1024">
            <v>-12</v>
          </cell>
          <cell r="Z1024">
            <v>-11</v>
          </cell>
          <cell r="AA1024">
            <v>-10</v>
          </cell>
          <cell r="AB1024">
            <v>-9</v>
          </cell>
          <cell r="AC1024">
            <v>-8</v>
          </cell>
          <cell r="AD1024">
            <v>-7</v>
          </cell>
          <cell r="AE1024">
            <v>-6</v>
          </cell>
          <cell r="AF1024">
            <v>-5</v>
          </cell>
          <cell r="AG1024">
            <v>-4</v>
          </cell>
          <cell r="AH1024">
            <v>-3</v>
          </cell>
          <cell r="AI1024">
            <v>-2</v>
          </cell>
          <cell r="AJ1024">
            <v>-1</v>
          </cell>
          <cell r="AK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  <cell r="AK1029">
            <v>0</v>
          </cell>
        </row>
        <row r="1031"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</row>
        <row r="1033"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</row>
        <row r="1034"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</row>
        <row r="1037">
          <cell r="G1037">
            <v>0</v>
          </cell>
        </row>
        <row r="1039">
          <cell r="G1039">
            <v>0</v>
          </cell>
        </row>
        <row r="1041">
          <cell r="H1041">
            <v>-29</v>
          </cell>
          <cell r="I1041">
            <v>-28</v>
          </cell>
          <cell r="J1041">
            <v>-27</v>
          </cell>
          <cell r="K1041">
            <v>-26</v>
          </cell>
          <cell r="L1041">
            <v>-25</v>
          </cell>
          <cell r="M1041">
            <v>-24</v>
          </cell>
          <cell r="N1041">
            <v>-23</v>
          </cell>
          <cell r="O1041">
            <v>-22</v>
          </cell>
          <cell r="P1041">
            <v>-21</v>
          </cell>
          <cell r="Q1041">
            <v>-20</v>
          </cell>
          <cell r="R1041">
            <v>-19</v>
          </cell>
          <cell r="S1041">
            <v>-18</v>
          </cell>
          <cell r="T1041">
            <v>-17</v>
          </cell>
          <cell r="U1041">
            <v>-16</v>
          </cell>
          <cell r="V1041">
            <v>-15</v>
          </cell>
          <cell r="W1041">
            <v>-14</v>
          </cell>
          <cell r="X1041">
            <v>-13</v>
          </cell>
          <cell r="Y1041">
            <v>-12</v>
          </cell>
          <cell r="Z1041">
            <v>-11</v>
          </cell>
          <cell r="AA1041">
            <v>-10</v>
          </cell>
          <cell r="AB1041">
            <v>-9</v>
          </cell>
          <cell r="AC1041">
            <v>-8</v>
          </cell>
          <cell r="AD1041">
            <v>-7</v>
          </cell>
          <cell r="AE1041">
            <v>-6</v>
          </cell>
          <cell r="AF1041">
            <v>-5</v>
          </cell>
          <cell r="AG1041">
            <v>-4</v>
          </cell>
          <cell r="AH1041">
            <v>-3</v>
          </cell>
          <cell r="AI1041">
            <v>-2</v>
          </cell>
          <cell r="AJ1041">
            <v>-1</v>
          </cell>
          <cell r="AK1041">
            <v>0</v>
          </cell>
        </row>
        <row r="1042"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</row>
        <row r="1043"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K1043">
            <v>0</v>
          </cell>
        </row>
        <row r="1044"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  <cell r="AJ1044">
            <v>0</v>
          </cell>
          <cell r="AK1044">
            <v>0</v>
          </cell>
        </row>
        <row r="1045"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  <cell r="AJ1045">
            <v>0</v>
          </cell>
          <cell r="AK1045">
            <v>0</v>
          </cell>
        </row>
        <row r="1046"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  <cell r="AJ1046">
            <v>0</v>
          </cell>
          <cell r="AK1046">
            <v>0</v>
          </cell>
        </row>
        <row r="1048"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0</v>
          </cell>
          <cell r="AK1048">
            <v>0</v>
          </cell>
        </row>
        <row r="1050"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  <cell r="AJ1050">
            <v>0</v>
          </cell>
          <cell r="AK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0</v>
          </cell>
          <cell r="AJ1051">
            <v>0</v>
          </cell>
          <cell r="AK1051">
            <v>0</v>
          </cell>
        </row>
        <row r="1054">
          <cell r="G1054">
            <v>0</v>
          </cell>
        </row>
        <row r="1056">
          <cell r="G1056">
            <v>0</v>
          </cell>
        </row>
        <row r="1058">
          <cell r="H1058">
            <v>-29</v>
          </cell>
          <cell r="I1058">
            <v>-28</v>
          </cell>
          <cell r="J1058">
            <v>-27</v>
          </cell>
          <cell r="K1058">
            <v>-26</v>
          </cell>
          <cell r="L1058">
            <v>-25</v>
          </cell>
          <cell r="M1058">
            <v>-24</v>
          </cell>
          <cell r="N1058">
            <v>-23</v>
          </cell>
          <cell r="O1058">
            <v>-22</v>
          </cell>
          <cell r="P1058">
            <v>-21</v>
          </cell>
          <cell r="Q1058">
            <v>-20</v>
          </cell>
          <cell r="R1058">
            <v>-19</v>
          </cell>
          <cell r="S1058">
            <v>-18</v>
          </cell>
          <cell r="T1058">
            <v>-17</v>
          </cell>
          <cell r="U1058">
            <v>-16</v>
          </cell>
          <cell r="V1058">
            <v>-15</v>
          </cell>
          <cell r="W1058">
            <v>-14</v>
          </cell>
          <cell r="X1058">
            <v>-13</v>
          </cell>
          <cell r="Y1058">
            <v>-12</v>
          </cell>
          <cell r="Z1058">
            <v>-11</v>
          </cell>
          <cell r="AA1058">
            <v>-10</v>
          </cell>
          <cell r="AB1058">
            <v>-9</v>
          </cell>
          <cell r="AC1058">
            <v>-8</v>
          </cell>
          <cell r="AD1058">
            <v>-7</v>
          </cell>
          <cell r="AE1058">
            <v>-6</v>
          </cell>
          <cell r="AF1058">
            <v>-5</v>
          </cell>
          <cell r="AG1058">
            <v>-4</v>
          </cell>
          <cell r="AH1058">
            <v>-3</v>
          </cell>
          <cell r="AI1058">
            <v>-2</v>
          </cell>
          <cell r="AJ1058">
            <v>-1</v>
          </cell>
          <cell r="AK1058">
            <v>0</v>
          </cell>
        </row>
        <row r="1059"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</row>
        <row r="1060"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</row>
        <row r="1061"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</row>
        <row r="1063"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</row>
        <row r="1068"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</row>
        <row r="1071">
          <cell r="H1071">
            <v>23489786.319399051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</row>
        <row r="1072">
          <cell r="H1072">
            <v>1688301.3860451046</v>
          </cell>
          <cell r="I1072">
            <v>1765958.9370129651</v>
          </cell>
          <cell r="J1072">
            <v>1847188.7353253474</v>
          </cell>
          <cell r="K1072">
            <v>1932155.1043600992</v>
          </cell>
          <cell r="L1072">
            <v>2021029.9263704494</v>
          </cell>
          <cell r="M1072">
            <v>2113992.9901932757</v>
          </cell>
          <cell r="N1072">
            <v>2211232.3549519521</v>
          </cell>
          <cell r="O1072">
            <v>2312944.7304895278</v>
          </cell>
          <cell r="P1072">
            <v>2419335.8753018319</v>
          </cell>
          <cell r="Q1072">
            <v>2530621.0127755017</v>
          </cell>
          <cell r="R1072">
            <v>2647025.2665729607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</row>
        <row r="1073">
          <cell r="H1073">
            <v>1080506.4503461781</v>
          </cell>
          <cell r="I1073">
            <v>1002868.3069342815</v>
          </cell>
          <cell r="J1073">
            <v>921634.19583168521</v>
          </cell>
          <cell r="K1073">
            <v>836663.51400671923</v>
          </cell>
          <cell r="L1073">
            <v>747784.37920615473</v>
          </cell>
          <cell r="M1073">
            <v>654817.00259311404</v>
          </cell>
          <cell r="N1073">
            <v>557573.32504422346</v>
          </cell>
          <cell r="O1073">
            <v>455856.63671643357</v>
          </cell>
          <cell r="P1073">
            <v>349461.17911391531</v>
          </cell>
          <cell r="Q1073">
            <v>238171.72885003101</v>
          </cell>
          <cell r="R1073">
            <v>121763.16226235793</v>
          </cell>
          <cell r="S1073">
            <v>1.1509193598158163E-14</v>
          </cell>
          <cell r="T1073">
            <v>1.1509193598158163E-14</v>
          </cell>
          <cell r="U1073">
            <v>1.1509193598158163E-14</v>
          </cell>
          <cell r="V1073">
            <v>1.1509193598158163E-14</v>
          </cell>
          <cell r="W1073">
            <v>1.1509193598158163E-14</v>
          </cell>
          <cell r="X1073">
            <v>1.1509193598158163E-14</v>
          </cell>
          <cell r="Y1073">
            <v>1.1509193598158163E-14</v>
          </cell>
          <cell r="Z1073">
            <v>1.1509193598158163E-14</v>
          </cell>
          <cell r="AA1073">
            <v>1.1509193598158163E-14</v>
          </cell>
          <cell r="AB1073">
            <v>1.1509193598158163E-14</v>
          </cell>
          <cell r="AC1073">
            <v>1.1509193598158163E-14</v>
          </cell>
          <cell r="AD1073">
            <v>1.1509193598158163E-14</v>
          </cell>
          <cell r="AE1073">
            <v>1.1509193598158163E-14</v>
          </cell>
          <cell r="AF1073">
            <v>1.1509193598158163E-14</v>
          </cell>
          <cell r="AG1073">
            <v>1.1509193598158163E-14</v>
          </cell>
          <cell r="AH1073">
            <v>1.1509193598158163E-14</v>
          </cell>
          <cell r="AI1073">
            <v>1.1509193598158163E-14</v>
          </cell>
          <cell r="AJ1073">
            <v>1.1509193598158163E-14</v>
          </cell>
          <cell r="AK1073">
            <v>1.1509193598158163E-14</v>
          </cell>
        </row>
        <row r="1074">
          <cell r="H1074">
            <v>23.720346178193239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</row>
        <row r="1075">
          <cell r="H1075">
            <v>72976160.676911026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</row>
        <row r="1076">
          <cell r="H1076">
            <v>2432538.6892303675</v>
          </cell>
          <cell r="I1076">
            <v>2432538.6892303675</v>
          </cell>
          <cell r="J1076">
            <v>2432538.6892303675</v>
          </cell>
          <cell r="K1076">
            <v>2432538.6892303675</v>
          </cell>
          <cell r="L1076">
            <v>2432538.6892303675</v>
          </cell>
          <cell r="M1076">
            <v>2432538.6892303675</v>
          </cell>
          <cell r="N1076">
            <v>2432538.6892303675</v>
          </cell>
          <cell r="O1076">
            <v>2432538.6892303675</v>
          </cell>
          <cell r="P1076">
            <v>2432538.6892303675</v>
          </cell>
          <cell r="Q1076">
            <v>2432538.6892303675</v>
          </cell>
          <cell r="R1076">
            <v>2432538.6892303675</v>
          </cell>
          <cell r="S1076">
            <v>2432538.6892303675</v>
          </cell>
          <cell r="T1076">
            <v>2432538.6892303675</v>
          </cell>
          <cell r="U1076">
            <v>2432538.6892303675</v>
          </cell>
          <cell r="V1076">
            <v>2432538.6892303675</v>
          </cell>
          <cell r="W1076">
            <v>2432538.6892303675</v>
          </cell>
          <cell r="X1076">
            <v>2432538.6892303675</v>
          </cell>
          <cell r="Y1076">
            <v>2432538.6892303675</v>
          </cell>
          <cell r="Z1076">
            <v>2432538.6892303675</v>
          </cell>
          <cell r="AA1076">
            <v>2432538.6892303675</v>
          </cell>
          <cell r="AB1076">
            <v>2432538.6892303675</v>
          </cell>
          <cell r="AC1076">
            <v>2432538.6892303675</v>
          </cell>
          <cell r="AD1076">
            <v>2432538.6892303675</v>
          </cell>
          <cell r="AE1076">
            <v>2432538.6892303675</v>
          </cell>
          <cell r="AF1076">
            <v>2432538.6892303675</v>
          </cell>
          <cell r="AG1076">
            <v>2432538.6892303675</v>
          </cell>
          <cell r="AH1076">
            <v>2432538.6892303675</v>
          </cell>
          <cell r="AI1076">
            <v>2432538.6892303675</v>
          </cell>
          <cell r="AJ1076">
            <v>2432538.6892303675</v>
          </cell>
          <cell r="AK1076">
            <v>2432538.6892303675</v>
          </cell>
        </row>
        <row r="1077">
          <cell r="H1077">
            <v>70543621.987680659</v>
          </cell>
          <cell r="I1077">
            <v>68111083.298450291</v>
          </cell>
          <cell r="J1077">
            <v>65678544.609219924</v>
          </cell>
          <cell r="K1077">
            <v>63246005.919989556</v>
          </cell>
          <cell r="L1077">
            <v>60813467.230759189</v>
          </cell>
          <cell r="M1077">
            <v>58380928.541528821</v>
          </cell>
          <cell r="N1077">
            <v>55948389.852298453</v>
          </cell>
          <cell r="O1077">
            <v>53515851.163068086</v>
          </cell>
          <cell r="P1077">
            <v>51083312.473837718</v>
          </cell>
          <cell r="Q1077">
            <v>48650773.784607351</v>
          </cell>
          <cell r="R1077">
            <v>46218235.095376983</v>
          </cell>
          <cell r="S1077">
            <v>43785696.406146616</v>
          </cell>
          <cell r="T1077">
            <v>41353157.716916248</v>
          </cell>
          <cell r="U1077">
            <v>38920619.027685881</v>
          </cell>
          <cell r="V1077">
            <v>36488080.338455513</v>
          </cell>
          <cell r="W1077">
            <v>34055541.649225146</v>
          </cell>
          <cell r="X1077">
            <v>31623002.959994778</v>
          </cell>
          <cell r="Y1077">
            <v>29190464.27076441</v>
          </cell>
          <cell r="Z1077">
            <v>26757925.581534043</v>
          </cell>
          <cell r="AA1077">
            <v>24325386.892303675</v>
          </cell>
          <cell r="AB1077">
            <v>21892848.203073308</v>
          </cell>
          <cell r="AC1077">
            <v>19460309.51384294</v>
          </cell>
          <cell r="AD1077">
            <v>17027770.824612573</v>
          </cell>
          <cell r="AE1077">
            <v>14595232.135382205</v>
          </cell>
          <cell r="AF1077">
            <v>12162693.446151838</v>
          </cell>
          <cell r="AG1077">
            <v>9730154.7569214702</v>
          </cell>
          <cell r="AH1077">
            <v>7297616.0676911026</v>
          </cell>
          <cell r="AI1077">
            <v>4865077.3784607351</v>
          </cell>
          <cell r="AJ1077">
            <v>2432538.6892303675</v>
          </cell>
          <cell r="AK1077">
            <v>0</v>
          </cell>
        </row>
        <row r="1078">
          <cell r="H1078">
            <v>23489786.319399051</v>
          </cell>
          <cell r="I1078">
            <v>23489786.319399051</v>
          </cell>
          <cell r="J1078">
            <v>23489786.319399051</v>
          </cell>
          <cell r="K1078">
            <v>23489786.319399051</v>
          </cell>
          <cell r="L1078">
            <v>23489786.319399051</v>
          </cell>
          <cell r="M1078">
            <v>23489786.319399051</v>
          </cell>
          <cell r="N1078">
            <v>23489786.319399051</v>
          </cell>
          <cell r="O1078">
            <v>23489786.319399051</v>
          </cell>
          <cell r="P1078">
            <v>23489786.319399051</v>
          </cell>
          <cell r="Q1078">
            <v>23489786.319399051</v>
          </cell>
          <cell r="R1078">
            <v>23489786.319399051</v>
          </cell>
          <cell r="S1078">
            <v>23489786.319399051</v>
          </cell>
          <cell r="T1078">
            <v>23489786.319399051</v>
          </cell>
          <cell r="U1078">
            <v>23489786.319399051</v>
          </cell>
          <cell r="V1078">
            <v>23489786.319399051</v>
          </cell>
          <cell r="W1078">
            <v>23489786.319399051</v>
          </cell>
          <cell r="X1078">
            <v>23489786.319399051</v>
          </cell>
          <cell r="Y1078">
            <v>23489786.319399051</v>
          </cell>
          <cell r="Z1078">
            <v>23489786.319399051</v>
          </cell>
          <cell r="AA1078">
            <v>23489786.319399051</v>
          </cell>
          <cell r="AB1078">
            <v>23489786.319399051</v>
          </cell>
          <cell r="AC1078">
            <v>23489786.319399051</v>
          </cell>
          <cell r="AD1078">
            <v>23489786.319399051</v>
          </cell>
          <cell r="AE1078">
            <v>23489786.319399051</v>
          </cell>
          <cell r="AF1078">
            <v>23489786.319399051</v>
          </cell>
          <cell r="AG1078">
            <v>23489786.319399051</v>
          </cell>
          <cell r="AH1078">
            <v>23489786.319399051</v>
          </cell>
          <cell r="AI1078">
            <v>23489786.319399051</v>
          </cell>
          <cell r="AJ1078">
            <v>23489786.319399051</v>
          </cell>
          <cell r="AK1078">
            <v>23489786.319399051</v>
          </cell>
        </row>
        <row r="1079">
          <cell r="H1079">
            <v>72976160.676911026</v>
          </cell>
          <cell r="I1079">
            <v>72976160.676911026</v>
          </cell>
          <cell r="J1079">
            <v>72976160.676911026</v>
          </cell>
          <cell r="K1079">
            <v>72976160.676911026</v>
          </cell>
          <cell r="L1079">
            <v>72976160.676911026</v>
          </cell>
          <cell r="M1079">
            <v>72976160.676911026</v>
          </cell>
          <cell r="N1079">
            <v>72976160.676911026</v>
          </cell>
          <cell r="O1079">
            <v>72976160.676911026</v>
          </cell>
          <cell r="P1079">
            <v>72976160.676911026</v>
          </cell>
          <cell r="Q1079">
            <v>72976160.676911026</v>
          </cell>
          <cell r="R1079">
            <v>72976160.676911026</v>
          </cell>
          <cell r="S1079">
            <v>72976160.676911026</v>
          </cell>
          <cell r="T1079">
            <v>72976160.676911026</v>
          </cell>
          <cell r="U1079">
            <v>72976160.676911026</v>
          </cell>
          <cell r="V1079">
            <v>72976160.676911026</v>
          </cell>
          <cell r="W1079">
            <v>72976160.676911026</v>
          </cell>
          <cell r="X1079">
            <v>72976160.676911026</v>
          </cell>
          <cell r="Y1079">
            <v>72976160.676911026</v>
          </cell>
          <cell r="Z1079">
            <v>72976160.676911026</v>
          </cell>
          <cell r="AA1079">
            <v>72976160.676911026</v>
          </cell>
          <cell r="AB1079">
            <v>72976160.676911026</v>
          </cell>
          <cell r="AC1079">
            <v>72976160.676911026</v>
          </cell>
          <cell r="AD1079">
            <v>72976160.676911026</v>
          </cell>
          <cell r="AE1079">
            <v>72976160.676911026</v>
          </cell>
          <cell r="AF1079">
            <v>72976160.676911026</v>
          </cell>
          <cell r="AG1079">
            <v>72976160.676911026</v>
          </cell>
          <cell r="AH1079">
            <v>72976160.676911026</v>
          </cell>
          <cell r="AI1079">
            <v>72976160.676911026</v>
          </cell>
          <cell r="AJ1079">
            <v>72976160.676911026</v>
          </cell>
          <cell r="AK1079">
            <v>72976160.676911026</v>
          </cell>
        </row>
        <row r="1082">
          <cell r="H1082">
            <v>65.899003134305431</v>
          </cell>
          <cell r="I1082">
            <v>65.899003134305431</v>
          </cell>
          <cell r="J1082">
            <v>65.899003134305431</v>
          </cell>
          <cell r="K1082">
            <v>65.899003134305431</v>
          </cell>
          <cell r="L1082">
            <v>65.899003134305431</v>
          </cell>
          <cell r="M1082">
            <v>65.899003134305431</v>
          </cell>
          <cell r="N1082">
            <v>65.899003134305431</v>
          </cell>
          <cell r="O1082">
            <v>65.899003134305431</v>
          </cell>
          <cell r="P1082">
            <v>65.899003134305431</v>
          </cell>
          <cell r="Q1082">
            <v>65.899003134305431</v>
          </cell>
          <cell r="R1082">
            <v>65.899003134305431</v>
          </cell>
          <cell r="S1082">
            <v>65.899003134305431</v>
          </cell>
          <cell r="T1082">
            <v>65.899003134305431</v>
          </cell>
          <cell r="U1082">
            <v>65.899003134305431</v>
          </cell>
          <cell r="V1082">
            <v>65.899003134305431</v>
          </cell>
          <cell r="W1082">
            <v>65.899003134305431</v>
          </cell>
          <cell r="X1082">
            <v>65.899003134305431</v>
          </cell>
          <cell r="Y1082">
            <v>65.899003134305431</v>
          </cell>
          <cell r="Z1082">
            <v>65.899003134305431</v>
          </cell>
          <cell r="AA1082">
            <v>65.899003134305431</v>
          </cell>
          <cell r="AB1082">
            <v>65.899003134305431</v>
          </cell>
          <cell r="AC1082">
            <v>65.899003134305431</v>
          </cell>
          <cell r="AD1082">
            <v>65.899003134305431</v>
          </cell>
          <cell r="AE1082">
            <v>65.899003134305431</v>
          </cell>
          <cell r="AF1082">
            <v>65.899003134305431</v>
          </cell>
          <cell r="AG1082">
            <v>65.899003134305431</v>
          </cell>
          <cell r="AH1082">
            <v>65.899003134305431</v>
          </cell>
          <cell r="AI1082">
            <v>65.899003134305431</v>
          </cell>
          <cell r="AJ1082">
            <v>65.899003134305431</v>
          </cell>
          <cell r="AK1082">
            <v>65.899003134305431</v>
          </cell>
        </row>
        <row r="1083">
          <cell r="H1083">
            <v>4663013.461783452</v>
          </cell>
          <cell r="I1083">
            <v>4663013.461783452</v>
          </cell>
          <cell r="J1083">
            <v>4663013.461783452</v>
          </cell>
          <cell r="K1083">
            <v>4663013.461783452</v>
          </cell>
          <cell r="L1083">
            <v>4663013.461783452</v>
          </cell>
          <cell r="M1083">
            <v>4663013.461783452</v>
          </cell>
          <cell r="N1083">
            <v>4663013.461783452</v>
          </cell>
          <cell r="O1083">
            <v>4663013.461783452</v>
          </cell>
          <cell r="P1083">
            <v>4663013.461783452</v>
          </cell>
          <cell r="Q1083">
            <v>4663013.461783452</v>
          </cell>
          <cell r="R1083">
            <v>4663013.461783452</v>
          </cell>
          <cell r="S1083">
            <v>4663013.461783452</v>
          </cell>
          <cell r="T1083">
            <v>4663013.461783452</v>
          </cell>
          <cell r="U1083">
            <v>4663013.461783452</v>
          </cell>
          <cell r="V1083">
            <v>4663013.461783452</v>
          </cell>
          <cell r="W1083">
            <v>4663013.461783452</v>
          </cell>
          <cell r="X1083">
            <v>4663013.461783452</v>
          </cell>
          <cell r="Y1083">
            <v>4663013.461783452</v>
          </cell>
          <cell r="Z1083">
            <v>4663013.461783452</v>
          </cell>
          <cell r="AA1083">
            <v>4663013.461783452</v>
          </cell>
          <cell r="AB1083">
            <v>4663013.461783452</v>
          </cell>
          <cell r="AC1083">
            <v>4663013.461783452</v>
          </cell>
          <cell r="AD1083">
            <v>4663013.461783452</v>
          </cell>
          <cell r="AE1083">
            <v>4663013.461783452</v>
          </cell>
          <cell r="AF1083">
            <v>4663013.461783452</v>
          </cell>
          <cell r="AG1083">
            <v>4663013.461783452</v>
          </cell>
          <cell r="AH1083">
            <v>4663013.461783452</v>
          </cell>
          <cell r="AI1083">
            <v>4663013.461783452</v>
          </cell>
          <cell r="AJ1083">
            <v>4663013.461783452</v>
          </cell>
          <cell r="AK1083">
            <v>4663013.461783452</v>
          </cell>
        </row>
        <row r="1085">
          <cell r="H1085">
            <v>1.5156770720890249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</row>
        <row r="1096">
          <cell r="G1096">
            <v>1</v>
          </cell>
        </row>
        <row r="1097">
          <cell r="G1097">
            <v>2005</v>
          </cell>
        </row>
        <row r="1098">
          <cell r="G1098">
            <v>200000000</v>
          </cell>
        </row>
        <row r="1099">
          <cell r="H1099" t="b">
            <v>0</v>
          </cell>
          <cell r="I1099" t="b">
            <v>0</v>
          </cell>
          <cell r="J1099" t="b">
            <v>0</v>
          </cell>
          <cell r="K1099" t="b">
            <v>0</v>
          </cell>
          <cell r="L1099" t="b">
            <v>0</v>
          </cell>
          <cell r="M1099" t="b">
            <v>0</v>
          </cell>
          <cell r="N1099" t="b">
            <v>0</v>
          </cell>
          <cell r="O1099" t="b">
            <v>0</v>
          </cell>
          <cell r="P1099" t="b">
            <v>0</v>
          </cell>
          <cell r="Q1099" t="b">
            <v>0</v>
          </cell>
          <cell r="R1099" t="b">
            <v>0</v>
          </cell>
          <cell r="S1099" t="b">
            <v>0</v>
          </cell>
          <cell r="T1099" t="b">
            <v>0</v>
          </cell>
          <cell r="U1099" t="b">
            <v>0</v>
          </cell>
          <cell r="V1099" t="b">
            <v>0</v>
          </cell>
          <cell r="W1099" t="b">
            <v>0</v>
          </cell>
          <cell r="X1099" t="b">
            <v>0</v>
          </cell>
          <cell r="Y1099" t="b">
            <v>0</v>
          </cell>
          <cell r="Z1099" t="b">
            <v>0</v>
          </cell>
          <cell r="AA1099" t="b">
            <v>0</v>
          </cell>
          <cell r="AB1099" t="b">
            <v>0</v>
          </cell>
          <cell r="AC1099" t="b">
            <v>0</v>
          </cell>
          <cell r="AD1099" t="b">
            <v>0</v>
          </cell>
          <cell r="AE1099" t="b">
            <v>0</v>
          </cell>
          <cell r="AF1099" t="b">
            <v>0</v>
          </cell>
          <cell r="AG1099" t="b">
            <v>0</v>
          </cell>
          <cell r="AH1099" t="b">
            <v>0</v>
          </cell>
          <cell r="AI1099" t="b">
            <v>0</v>
          </cell>
          <cell r="AJ1099" t="b">
            <v>0</v>
          </cell>
          <cell r="AK1099" t="b">
            <v>0</v>
          </cell>
        </row>
        <row r="1100">
          <cell r="H1100" t="b">
            <v>1</v>
          </cell>
          <cell r="I1100" t="b">
            <v>1</v>
          </cell>
          <cell r="J1100" t="b">
            <v>1</v>
          </cell>
          <cell r="K1100" t="b">
            <v>1</v>
          </cell>
          <cell r="L1100" t="b">
            <v>1</v>
          </cell>
          <cell r="M1100" t="b">
            <v>1</v>
          </cell>
          <cell r="N1100" t="b">
            <v>1</v>
          </cell>
          <cell r="O1100" t="b">
            <v>1</v>
          </cell>
          <cell r="P1100" t="b">
            <v>1</v>
          </cell>
          <cell r="Q1100" t="b">
            <v>1</v>
          </cell>
          <cell r="R1100" t="b">
            <v>1</v>
          </cell>
          <cell r="S1100" t="b">
            <v>1</v>
          </cell>
          <cell r="T1100" t="b">
            <v>1</v>
          </cell>
          <cell r="U1100" t="b">
            <v>1</v>
          </cell>
          <cell r="V1100" t="b">
            <v>1</v>
          </cell>
          <cell r="W1100" t="b">
            <v>1</v>
          </cell>
          <cell r="X1100" t="b">
            <v>1</v>
          </cell>
          <cell r="Y1100" t="b">
            <v>1</v>
          </cell>
          <cell r="Z1100" t="b">
            <v>1</v>
          </cell>
          <cell r="AA1100" t="b">
            <v>1</v>
          </cell>
          <cell r="AB1100" t="b">
            <v>1</v>
          </cell>
          <cell r="AC1100" t="b">
            <v>1</v>
          </cell>
          <cell r="AD1100" t="b">
            <v>1</v>
          </cell>
          <cell r="AE1100" t="b">
            <v>1</v>
          </cell>
          <cell r="AF1100" t="b">
            <v>1</v>
          </cell>
          <cell r="AG1100" t="b">
            <v>1</v>
          </cell>
          <cell r="AH1100" t="b">
            <v>1</v>
          </cell>
          <cell r="AI1100" t="b">
            <v>1</v>
          </cell>
          <cell r="AJ1100" t="b">
            <v>1</v>
          </cell>
          <cell r="AK1100" t="b">
            <v>1</v>
          </cell>
        </row>
        <row r="1102">
          <cell r="H1102" t="b">
            <v>0</v>
          </cell>
          <cell r="I1102" t="b">
            <v>0</v>
          </cell>
          <cell r="J1102" t="b">
            <v>0</v>
          </cell>
          <cell r="K1102" t="b">
            <v>0</v>
          </cell>
          <cell r="L1102" t="b">
            <v>0</v>
          </cell>
          <cell r="M1102" t="b">
            <v>0</v>
          </cell>
          <cell r="N1102" t="b">
            <v>0</v>
          </cell>
          <cell r="O1102" t="b">
            <v>0</v>
          </cell>
          <cell r="P1102" t="b">
            <v>0</v>
          </cell>
          <cell r="Q1102" t="b">
            <v>0</v>
          </cell>
          <cell r="R1102" t="b">
            <v>0</v>
          </cell>
          <cell r="S1102" t="b">
            <v>0</v>
          </cell>
          <cell r="T1102" t="b">
            <v>0</v>
          </cell>
          <cell r="U1102" t="b">
            <v>0</v>
          </cell>
          <cell r="V1102" t="b">
            <v>0</v>
          </cell>
          <cell r="W1102" t="b">
            <v>0</v>
          </cell>
          <cell r="X1102" t="b">
            <v>0</v>
          </cell>
          <cell r="Y1102" t="b">
            <v>0</v>
          </cell>
          <cell r="Z1102" t="b">
            <v>0</v>
          </cell>
          <cell r="AA1102" t="b">
            <v>0</v>
          </cell>
          <cell r="AB1102" t="b">
            <v>0</v>
          </cell>
          <cell r="AC1102" t="b">
            <v>0</v>
          </cell>
          <cell r="AD1102" t="b">
            <v>0</v>
          </cell>
          <cell r="AE1102" t="b">
            <v>0</v>
          </cell>
          <cell r="AF1102" t="b">
            <v>0</v>
          </cell>
          <cell r="AG1102" t="b">
            <v>0</v>
          </cell>
          <cell r="AH1102" t="b">
            <v>0</v>
          </cell>
          <cell r="AI1102" t="b">
            <v>0</v>
          </cell>
          <cell r="AJ1102" t="b">
            <v>0</v>
          </cell>
          <cell r="AK1102" t="b">
            <v>0</v>
          </cell>
        </row>
        <row r="1103">
          <cell r="H1103" t="b">
            <v>0</v>
          </cell>
          <cell r="I1103" t="b">
            <v>0</v>
          </cell>
          <cell r="J1103" t="b">
            <v>0</v>
          </cell>
          <cell r="K1103" t="b">
            <v>0</v>
          </cell>
          <cell r="L1103" t="b">
            <v>0</v>
          </cell>
          <cell r="M1103" t="b">
            <v>0</v>
          </cell>
          <cell r="N1103" t="b">
            <v>0</v>
          </cell>
          <cell r="O1103" t="b">
            <v>0</v>
          </cell>
          <cell r="P1103" t="b">
            <v>0</v>
          </cell>
          <cell r="Q1103" t="b">
            <v>0</v>
          </cell>
          <cell r="R1103" t="b">
            <v>0</v>
          </cell>
          <cell r="S1103" t="b">
            <v>1</v>
          </cell>
          <cell r="T1103" t="b">
            <v>1</v>
          </cell>
          <cell r="U1103" t="b">
            <v>1</v>
          </cell>
          <cell r="V1103" t="b">
            <v>1</v>
          </cell>
          <cell r="W1103" t="b">
            <v>1</v>
          </cell>
          <cell r="X1103" t="b">
            <v>1</v>
          </cell>
          <cell r="Y1103" t="b">
            <v>1</v>
          </cell>
          <cell r="Z1103" t="b">
            <v>1</v>
          </cell>
          <cell r="AA1103" t="b">
            <v>1</v>
          </cell>
          <cell r="AB1103" t="b">
            <v>1</v>
          </cell>
          <cell r="AC1103" t="b">
            <v>1</v>
          </cell>
          <cell r="AD1103" t="b">
            <v>1</v>
          </cell>
          <cell r="AE1103" t="b">
            <v>1</v>
          </cell>
          <cell r="AF1103" t="b">
            <v>1</v>
          </cell>
          <cell r="AG1103" t="b">
            <v>1</v>
          </cell>
          <cell r="AH1103" t="b">
            <v>1</v>
          </cell>
          <cell r="AI1103" t="b">
            <v>1</v>
          </cell>
          <cell r="AJ1103" t="b">
            <v>1</v>
          </cell>
          <cell r="AK1103" t="b">
            <v>1</v>
          </cell>
        </row>
        <row r="1106">
          <cell r="H1106">
            <v>0</v>
          </cell>
          <cell r="I1106">
            <v>6665992.9088779092</v>
          </cell>
          <cell r="J1106">
            <v>6665992.9088779092</v>
          </cell>
          <cell r="K1106">
            <v>6665992.9088779092</v>
          </cell>
          <cell r="L1106">
            <v>6665992.9088779092</v>
          </cell>
          <cell r="M1106">
            <v>6665992.9088779092</v>
          </cell>
          <cell r="N1106">
            <v>6665992.9088779092</v>
          </cell>
          <cell r="O1106">
            <v>6665992.9088779092</v>
          </cell>
          <cell r="P1106">
            <v>6665992.9088779092</v>
          </cell>
          <cell r="Q1106">
            <v>6665992.9088779092</v>
          </cell>
          <cell r="R1106">
            <v>6665992.9088779092</v>
          </cell>
          <cell r="S1106">
            <v>6665992.9088779092</v>
          </cell>
          <cell r="T1106">
            <v>6665992.9088779092</v>
          </cell>
          <cell r="U1106">
            <v>6665992.9088779092</v>
          </cell>
          <cell r="V1106">
            <v>6665992.9088779092</v>
          </cell>
          <cell r="W1106">
            <v>6665992.9088779092</v>
          </cell>
          <cell r="X1106">
            <v>6665992.9088779092</v>
          </cell>
          <cell r="Y1106">
            <v>6665992.9088779092</v>
          </cell>
          <cell r="Z1106">
            <v>6665992.9088779092</v>
          </cell>
          <cell r="AA1106">
            <v>6665992.9088779092</v>
          </cell>
          <cell r="AB1106">
            <v>6665992.9088779092</v>
          </cell>
          <cell r="AC1106">
            <v>6665992.9088779092</v>
          </cell>
          <cell r="AD1106">
            <v>6665992.9088779092</v>
          </cell>
          <cell r="AE1106">
            <v>6665992.9088779092</v>
          </cell>
          <cell r="AF1106">
            <v>6665992.9088779092</v>
          </cell>
          <cell r="AG1106">
            <v>6665992.9088779092</v>
          </cell>
          <cell r="AH1106">
            <v>6665992.9088779092</v>
          </cell>
          <cell r="AI1106">
            <v>6665992.9088779092</v>
          </cell>
          <cell r="AJ1106">
            <v>6665992.9088779092</v>
          </cell>
          <cell r="AK1106">
            <v>6665992.9088779092</v>
          </cell>
        </row>
        <row r="1107">
          <cell r="H1107">
            <v>6665992.9088779092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</row>
        <row r="1108">
          <cell r="H1108">
            <v>6665992.9088779092</v>
          </cell>
          <cell r="I1108">
            <v>6665992.9088779092</v>
          </cell>
          <cell r="J1108">
            <v>6665992.9088779092</v>
          </cell>
          <cell r="K1108">
            <v>6665992.9088779092</v>
          </cell>
          <cell r="L1108">
            <v>6665992.9088779092</v>
          </cell>
          <cell r="M1108">
            <v>6665992.9088779092</v>
          </cell>
          <cell r="N1108">
            <v>6665992.9088779092</v>
          </cell>
          <cell r="O1108">
            <v>6665992.9088779092</v>
          </cell>
          <cell r="P1108">
            <v>6665992.9088779092</v>
          </cell>
          <cell r="Q1108">
            <v>6665992.9088779092</v>
          </cell>
          <cell r="R1108">
            <v>6665992.9088779092</v>
          </cell>
          <cell r="S1108">
            <v>6665992.9088779092</v>
          </cell>
          <cell r="T1108">
            <v>6665992.9088779092</v>
          </cell>
          <cell r="U1108">
            <v>6665992.9088779092</v>
          </cell>
          <cell r="V1108">
            <v>6665992.9088779092</v>
          </cell>
          <cell r="W1108">
            <v>6665992.9088779092</v>
          </cell>
          <cell r="X1108">
            <v>6665992.9088779092</v>
          </cell>
          <cell r="Y1108">
            <v>6665992.9088779092</v>
          </cell>
          <cell r="Z1108">
            <v>6665992.9088779092</v>
          </cell>
          <cell r="AA1108">
            <v>6665992.9088779092</v>
          </cell>
          <cell r="AB1108">
            <v>6665992.9088779092</v>
          </cell>
          <cell r="AC1108">
            <v>6665992.9088779092</v>
          </cell>
          <cell r="AD1108">
            <v>6665992.9088779092</v>
          </cell>
          <cell r="AE1108">
            <v>6665992.9088779092</v>
          </cell>
          <cell r="AF1108">
            <v>6665992.9088779092</v>
          </cell>
          <cell r="AG1108">
            <v>6665992.9088779092</v>
          </cell>
          <cell r="AH1108">
            <v>6665992.9088779092</v>
          </cell>
          <cell r="AI1108">
            <v>6665992.9088779092</v>
          </cell>
          <cell r="AJ1108">
            <v>6665992.9088779092</v>
          </cell>
          <cell r="AK1108">
            <v>6665992.9088779092</v>
          </cell>
        </row>
        <row r="1109">
          <cell r="H1109">
            <v>6665992.9088779092</v>
          </cell>
          <cell r="I1109">
            <v>6665992.9088779092</v>
          </cell>
          <cell r="J1109">
            <v>6665992.9088779092</v>
          </cell>
          <cell r="K1109">
            <v>6665992.9088779092</v>
          </cell>
          <cell r="L1109">
            <v>6665992.9088779092</v>
          </cell>
          <cell r="M1109">
            <v>6665992.9088779092</v>
          </cell>
          <cell r="N1109">
            <v>6665992.9088779092</v>
          </cell>
          <cell r="O1109">
            <v>6665992.9088779092</v>
          </cell>
          <cell r="P1109">
            <v>6665992.9088779092</v>
          </cell>
          <cell r="Q1109">
            <v>6665992.9088779092</v>
          </cell>
          <cell r="R1109">
            <v>6665992.9088779092</v>
          </cell>
          <cell r="S1109">
            <v>6665992.9088779092</v>
          </cell>
          <cell r="T1109">
            <v>6665992.9088779092</v>
          </cell>
          <cell r="U1109">
            <v>6665992.9088779092</v>
          </cell>
          <cell r="V1109">
            <v>6665992.9088779092</v>
          </cell>
          <cell r="W1109">
            <v>6665992.9088779092</v>
          </cell>
          <cell r="X1109">
            <v>6665992.9088779092</v>
          </cell>
          <cell r="Y1109">
            <v>6665992.9088779092</v>
          </cell>
          <cell r="Z1109">
            <v>6665992.9088779092</v>
          </cell>
          <cell r="AA1109">
            <v>6665992.9088779092</v>
          </cell>
          <cell r="AB1109">
            <v>6665992.9088779092</v>
          </cell>
          <cell r="AC1109">
            <v>6665992.9088779092</v>
          </cell>
          <cell r="AD1109">
            <v>6665992.9088779092</v>
          </cell>
          <cell r="AE1109">
            <v>6665992.9088779092</v>
          </cell>
          <cell r="AF1109">
            <v>6665992.9088779092</v>
          </cell>
          <cell r="AG1109">
            <v>6665992.9088779092</v>
          </cell>
          <cell r="AH1109">
            <v>6665992.9088779092</v>
          </cell>
          <cell r="AI1109">
            <v>6665992.9088779092</v>
          </cell>
          <cell r="AJ1109">
            <v>6665992.9088779092</v>
          </cell>
          <cell r="AK1109">
            <v>6665992.9088779092</v>
          </cell>
        </row>
        <row r="1110">
          <cell r="H1110">
            <v>425942.0389059367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</row>
        <row r="1111">
          <cell r="H1111">
            <v>425942.0389059367</v>
          </cell>
          <cell r="I1111">
            <v>425942.0389059367</v>
          </cell>
          <cell r="J1111">
            <v>425942.0389059367</v>
          </cell>
          <cell r="K1111">
            <v>425942.0389059367</v>
          </cell>
          <cell r="L1111">
            <v>425942.0389059367</v>
          </cell>
          <cell r="M1111">
            <v>425942.0389059367</v>
          </cell>
          <cell r="N1111">
            <v>425942.0389059367</v>
          </cell>
          <cell r="O1111">
            <v>425942.0389059367</v>
          </cell>
          <cell r="P1111">
            <v>425942.0389059367</v>
          </cell>
          <cell r="Q1111">
            <v>425942.0389059367</v>
          </cell>
          <cell r="R1111">
            <v>425942.0389059367</v>
          </cell>
          <cell r="S1111">
            <v>425942.0389059367</v>
          </cell>
          <cell r="T1111">
            <v>425942.0389059367</v>
          </cell>
          <cell r="U1111">
            <v>425942.0389059367</v>
          </cell>
          <cell r="V1111">
            <v>425942.0389059367</v>
          </cell>
          <cell r="W1111">
            <v>425942.0389059367</v>
          </cell>
          <cell r="X1111">
            <v>425942.0389059367</v>
          </cell>
          <cell r="Y1111">
            <v>425942.0389059367</v>
          </cell>
          <cell r="Z1111">
            <v>425942.0389059367</v>
          </cell>
          <cell r="AA1111">
            <v>425942.0389059367</v>
          </cell>
          <cell r="AB1111">
            <v>425942.0389059367</v>
          </cell>
          <cell r="AC1111">
            <v>425942.0389059367</v>
          </cell>
          <cell r="AD1111">
            <v>425942.0389059367</v>
          </cell>
          <cell r="AE1111">
            <v>425942.0389059367</v>
          </cell>
          <cell r="AF1111">
            <v>425942.0389059367</v>
          </cell>
          <cell r="AG1111">
            <v>425942.0389059367</v>
          </cell>
          <cell r="AH1111">
            <v>425942.0389059367</v>
          </cell>
          <cell r="AI1111">
            <v>425942.0389059367</v>
          </cell>
          <cell r="AJ1111">
            <v>425942.0389059367</v>
          </cell>
          <cell r="AK1111">
            <v>425942.0389059367</v>
          </cell>
        </row>
        <row r="1113">
          <cell r="H1113" t="b">
            <v>1</v>
          </cell>
          <cell r="I1113" t="b">
            <v>0</v>
          </cell>
          <cell r="J1113" t="b">
            <v>0</v>
          </cell>
          <cell r="K1113" t="b">
            <v>0</v>
          </cell>
          <cell r="L1113" t="b">
            <v>0</v>
          </cell>
          <cell r="M1113" t="b">
            <v>0</v>
          </cell>
          <cell r="N1113" t="b">
            <v>0</v>
          </cell>
          <cell r="O1113" t="b">
            <v>0</v>
          </cell>
          <cell r="P1113" t="b">
            <v>0</v>
          </cell>
          <cell r="Q1113" t="b">
            <v>0</v>
          </cell>
          <cell r="R1113" t="b">
            <v>0</v>
          </cell>
          <cell r="S1113" t="b">
            <v>0</v>
          </cell>
          <cell r="T1113" t="b">
            <v>0</v>
          </cell>
          <cell r="U1113" t="b">
            <v>0</v>
          </cell>
          <cell r="V1113" t="b">
            <v>0</v>
          </cell>
          <cell r="W1113" t="b">
            <v>0</v>
          </cell>
          <cell r="X1113" t="b">
            <v>0</v>
          </cell>
          <cell r="Y1113" t="b">
            <v>0</v>
          </cell>
          <cell r="Z1113" t="b">
            <v>0</v>
          </cell>
          <cell r="AA1113" t="b">
            <v>0</v>
          </cell>
          <cell r="AB1113" t="b">
            <v>0</v>
          </cell>
          <cell r="AC1113" t="b">
            <v>0</v>
          </cell>
          <cell r="AD1113" t="b">
            <v>0</v>
          </cell>
          <cell r="AE1113" t="b">
            <v>0</v>
          </cell>
          <cell r="AF1113" t="b">
            <v>0</v>
          </cell>
          <cell r="AG1113" t="b">
            <v>0</v>
          </cell>
          <cell r="AH1113" t="b">
            <v>0</v>
          </cell>
          <cell r="AI1113" t="b">
            <v>0</v>
          </cell>
          <cell r="AJ1113" t="b">
            <v>0</v>
          </cell>
          <cell r="AK1113" t="b">
            <v>0</v>
          </cell>
        </row>
        <row r="1114">
          <cell r="H1114" t="b">
            <v>1</v>
          </cell>
          <cell r="I1114" t="b">
            <v>1</v>
          </cell>
          <cell r="J1114" t="b">
            <v>1</v>
          </cell>
          <cell r="K1114" t="b">
            <v>1</v>
          </cell>
          <cell r="L1114" t="b">
            <v>1</v>
          </cell>
          <cell r="M1114" t="b">
            <v>1</v>
          </cell>
          <cell r="N1114" t="b">
            <v>1</v>
          </cell>
          <cell r="O1114" t="b">
            <v>1</v>
          </cell>
          <cell r="P1114" t="b">
            <v>1</v>
          </cell>
          <cell r="Q1114" t="b">
            <v>1</v>
          </cell>
          <cell r="R1114" t="b">
            <v>1</v>
          </cell>
          <cell r="S1114" t="b">
            <v>1</v>
          </cell>
          <cell r="T1114" t="b">
            <v>1</v>
          </cell>
          <cell r="U1114" t="b">
            <v>1</v>
          </cell>
          <cell r="V1114" t="b">
            <v>1</v>
          </cell>
          <cell r="W1114" t="b">
            <v>1</v>
          </cell>
          <cell r="X1114" t="b">
            <v>1</v>
          </cell>
          <cell r="Y1114" t="b">
            <v>1</v>
          </cell>
          <cell r="Z1114" t="b">
            <v>1</v>
          </cell>
          <cell r="AA1114" t="b">
            <v>1</v>
          </cell>
          <cell r="AB1114" t="b">
            <v>1</v>
          </cell>
          <cell r="AC1114" t="b">
            <v>1</v>
          </cell>
          <cell r="AD1114" t="b">
            <v>1</v>
          </cell>
          <cell r="AE1114" t="b">
            <v>1</v>
          </cell>
          <cell r="AF1114" t="b">
            <v>1</v>
          </cell>
          <cell r="AG1114" t="b">
            <v>1</v>
          </cell>
          <cell r="AH1114" t="b">
            <v>1</v>
          </cell>
          <cell r="AI1114" t="b">
            <v>1</v>
          </cell>
          <cell r="AJ1114" t="b">
            <v>1</v>
          </cell>
          <cell r="AK1114" t="b">
            <v>1</v>
          </cell>
        </row>
        <row r="1115">
          <cell r="H1115">
            <v>0</v>
          </cell>
          <cell r="I1115">
            <v>768298.07427752018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</row>
        <row r="1116"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</row>
        <row r="1117"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</row>
        <row r="1118"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</row>
        <row r="1119"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0</v>
          </cell>
        </row>
        <row r="1120"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0</v>
          </cell>
        </row>
        <row r="1121"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</row>
        <row r="1124">
          <cell r="H1124">
            <v>0</v>
          </cell>
          <cell r="I1124">
            <v>243352.3576441253</v>
          </cell>
          <cell r="J1124">
            <v>264626.61267451523</v>
          </cell>
          <cell r="K1124">
            <v>39046.720930956712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0</v>
          </cell>
          <cell r="AK1124">
            <v>0</v>
          </cell>
        </row>
        <row r="1125">
          <cell r="H1125">
            <v>243352.3576441253</v>
          </cell>
          <cell r="I1125">
            <v>264626.61267451523</v>
          </cell>
          <cell r="J1125">
            <v>39046.720930956704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</row>
        <row r="1126">
          <cell r="H1126">
            <v>0</v>
          </cell>
          <cell r="I1126">
            <v>243352.3576441253</v>
          </cell>
          <cell r="J1126">
            <v>264626.61267451523</v>
          </cell>
          <cell r="K1126">
            <v>39046.720930956704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0</v>
          </cell>
          <cell r="AK1126">
            <v>0</v>
          </cell>
        </row>
        <row r="1127">
          <cell r="H1127">
            <v>243352.3576441253</v>
          </cell>
          <cell r="I1127">
            <v>264626.61267451523</v>
          </cell>
          <cell r="J1127">
            <v>39046.720930956712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  <cell r="AJ1127">
            <v>0</v>
          </cell>
          <cell r="AK1127">
            <v>0</v>
          </cell>
        </row>
        <row r="1130">
          <cell r="H1130">
            <v>0</v>
          </cell>
          <cell r="I1130">
            <v>0</v>
          </cell>
          <cell r="J1130">
            <v>0</v>
          </cell>
          <cell r="K1130">
            <v>72633.934777519084</v>
          </cell>
          <cell r="L1130">
            <v>177055.34295722237</v>
          </cell>
          <cell r="M1130">
            <v>321890.38994910172</v>
          </cell>
          <cell r="N1130">
            <v>415863.5986569135</v>
          </cell>
          <cell r="O1130">
            <v>600396.27853144798</v>
          </cell>
          <cell r="P1130">
            <v>798548.76505898987</v>
          </cell>
          <cell r="Q1130">
            <v>1001711.1140814556</v>
          </cell>
          <cell r="R1130">
            <v>1219601.8213846295</v>
          </cell>
          <cell r="S1130">
            <v>1162173.9249369942</v>
          </cell>
          <cell r="T1130">
            <v>1321746.9847440133</v>
          </cell>
          <cell r="U1130">
            <v>1452898.7175331691</v>
          </cell>
          <cell r="V1130">
            <v>1584968.9529864034</v>
          </cell>
          <cell r="W1130">
            <v>1716986.3415238028</v>
          </cell>
          <cell r="X1130">
            <v>1859035.0993355482</v>
          </cell>
          <cell r="Y1130">
            <v>2022419.2028367466</v>
          </cell>
          <cell r="Z1130">
            <v>2197311.6648519104</v>
          </cell>
          <cell r="AA1130">
            <v>2385206.8716921313</v>
          </cell>
          <cell r="AB1130">
            <v>2586746.9231002796</v>
          </cell>
          <cell r="AC1130">
            <v>2790750.5513697579</v>
          </cell>
          <cell r="AD1130">
            <v>2997308.0812916867</v>
          </cell>
          <cell r="AE1130">
            <v>3206335.2087779227</v>
          </cell>
          <cell r="AF1130">
            <v>3417726.2782079144</v>
          </cell>
          <cell r="AG1130">
            <v>3631365.2714326452</v>
          </cell>
          <cell r="AH1130">
            <v>3847129.6725394591</v>
          </cell>
          <cell r="AI1130">
            <v>4064891.8958488107</v>
          </cell>
          <cell r="AJ1130">
            <v>4284520.0403441237</v>
          </cell>
          <cell r="AK1130">
            <v>4505878.5017684288</v>
          </cell>
        </row>
        <row r="1131">
          <cell r="H1131">
            <v>1080506.4503461781</v>
          </cell>
          <cell r="I1131">
            <v>1002868.3069342815</v>
          </cell>
          <cell r="J1131">
            <v>994268.13060920429</v>
          </cell>
          <cell r="K1131">
            <v>1013718.8569639416</v>
          </cell>
          <cell r="L1131">
            <v>1069674.7691552565</v>
          </cell>
          <cell r="M1131">
            <v>1070680.6012500275</v>
          </cell>
          <cell r="N1131">
            <v>1157969.6035756716</v>
          </cell>
          <cell r="O1131">
            <v>1254405.4017754237</v>
          </cell>
          <cell r="P1131">
            <v>1351172.2931953711</v>
          </cell>
          <cell r="Q1131">
            <v>1457773.5502346605</v>
          </cell>
          <cell r="R1131">
            <v>1283937.0871993522</v>
          </cell>
          <cell r="S1131">
            <v>1321746.9847440133</v>
          </cell>
          <cell r="T1131">
            <v>1452898.7175331691</v>
          </cell>
          <cell r="U1131">
            <v>1584968.9529864034</v>
          </cell>
          <cell r="V1131">
            <v>1716986.3415238028</v>
          </cell>
          <cell r="W1131">
            <v>1859035.0993355482</v>
          </cell>
          <cell r="X1131">
            <v>2022419.2028367466</v>
          </cell>
          <cell r="Y1131">
            <v>2197311.6648519104</v>
          </cell>
          <cell r="Z1131">
            <v>2385206.8716921313</v>
          </cell>
          <cell r="AA1131">
            <v>2586746.9231002796</v>
          </cell>
          <cell r="AB1131">
            <v>2790750.5513697579</v>
          </cell>
          <cell r="AC1131">
            <v>2997308.0812916867</v>
          </cell>
          <cell r="AD1131">
            <v>3206335.2087779227</v>
          </cell>
          <cell r="AE1131">
            <v>3417726.2782079144</v>
          </cell>
          <cell r="AF1131">
            <v>3631365.2714326452</v>
          </cell>
          <cell r="AG1131">
            <v>3847129.6725394591</v>
          </cell>
          <cell r="AH1131">
            <v>4064891.8958488107</v>
          </cell>
          <cell r="AI1131">
            <v>4284520.0403441237</v>
          </cell>
          <cell r="AJ1131">
            <v>4505878.5017684288</v>
          </cell>
          <cell r="AK1131">
            <v>4728828.6080131298</v>
          </cell>
        </row>
        <row r="1132">
          <cell r="H1132">
            <v>1080506.4503461781</v>
          </cell>
          <cell r="I1132">
            <v>1002868.3069342815</v>
          </cell>
          <cell r="J1132">
            <v>921634.19583168521</v>
          </cell>
          <cell r="K1132">
            <v>909297.44878423831</v>
          </cell>
          <cell r="L1132">
            <v>924839.7221633771</v>
          </cell>
          <cell r="M1132">
            <v>976707.39254221576</v>
          </cell>
          <cell r="N1132">
            <v>973436.92370113707</v>
          </cell>
          <cell r="O1132">
            <v>1056252.9152478818</v>
          </cell>
          <cell r="P1132">
            <v>1148009.9441729053</v>
          </cell>
          <cell r="Q1132">
            <v>1239882.8429314867</v>
          </cell>
          <cell r="R1132">
            <v>1341364.9836469875</v>
          </cell>
          <cell r="S1132">
            <v>1162173.9249369942</v>
          </cell>
          <cell r="T1132">
            <v>1321746.9847440133</v>
          </cell>
          <cell r="U1132">
            <v>1452898.7175331691</v>
          </cell>
          <cell r="V1132">
            <v>1584968.9529864034</v>
          </cell>
          <cell r="W1132">
            <v>1716986.3415238028</v>
          </cell>
          <cell r="X1132">
            <v>1859035.0993355482</v>
          </cell>
          <cell r="Y1132">
            <v>2022419.2028367466</v>
          </cell>
          <cell r="Z1132">
            <v>2197311.6648519104</v>
          </cell>
          <cell r="AA1132">
            <v>2385206.8716921313</v>
          </cell>
          <cell r="AB1132">
            <v>2586746.9231002796</v>
          </cell>
          <cell r="AC1132">
            <v>2790750.5513697579</v>
          </cell>
          <cell r="AD1132">
            <v>2997308.0812916867</v>
          </cell>
          <cell r="AE1132">
            <v>3206335.2087779227</v>
          </cell>
          <cell r="AF1132">
            <v>3417726.2782079144</v>
          </cell>
          <cell r="AG1132">
            <v>3631365.2714326452</v>
          </cell>
          <cell r="AH1132">
            <v>3847129.6725394591</v>
          </cell>
          <cell r="AI1132">
            <v>4064891.8958488107</v>
          </cell>
          <cell r="AJ1132">
            <v>4284520.0403441237</v>
          </cell>
          <cell r="AK1132">
            <v>4505878.5017684288</v>
          </cell>
        </row>
        <row r="1133">
          <cell r="H1133">
            <v>0</v>
          </cell>
          <cell r="I1133">
            <v>0</v>
          </cell>
          <cell r="J1133">
            <v>72633.934777519084</v>
          </cell>
          <cell r="K1133">
            <v>177055.34295722237</v>
          </cell>
          <cell r="L1133">
            <v>321890.38994910172</v>
          </cell>
          <cell r="M1133">
            <v>415863.5986569135</v>
          </cell>
          <cell r="N1133">
            <v>600396.27853144798</v>
          </cell>
          <cell r="O1133">
            <v>798548.76505898987</v>
          </cell>
          <cell r="P1133">
            <v>1001711.1140814556</v>
          </cell>
          <cell r="Q1133">
            <v>1219601.8213846295</v>
          </cell>
          <cell r="R1133">
            <v>1162173.9249369942</v>
          </cell>
          <cell r="S1133">
            <v>1321746.9847440133</v>
          </cell>
          <cell r="T1133">
            <v>1452898.7175331691</v>
          </cell>
          <cell r="U1133">
            <v>1584968.9529864034</v>
          </cell>
          <cell r="V1133">
            <v>1716986.3415238028</v>
          </cell>
          <cell r="W1133">
            <v>1859035.0993355482</v>
          </cell>
          <cell r="X1133">
            <v>2022419.2028367466</v>
          </cell>
          <cell r="Y1133">
            <v>2197311.6648519104</v>
          </cell>
          <cell r="Z1133">
            <v>2385206.8716921313</v>
          </cell>
          <cell r="AA1133">
            <v>2586746.9231002796</v>
          </cell>
          <cell r="AB1133">
            <v>2790750.5513697579</v>
          </cell>
          <cell r="AC1133">
            <v>2997308.0812916867</v>
          </cell>
          <cell r="AD1133">
            <v>3206335.2087779227</v>
          </cell>
          <cell r="AE1133">
            <v>3417726.2782079144</v>
          </cell>
          <cell r="AF1133">
            <v>3631365.2714326452</v>
          </cell>
          <cell r="AG1133">
            <v>3847129.6725394591</v>
          </cell>
          <cell r="AH1133">
            <v>4064891.8958488107</v>
          </cell>
          <cell r="AI1133">
            <v>4284520.0403441237</v>
          </cell>
          <cell r="AJ1133">
            <v>4505878.5017684288</v>
          </cell>
          <cell r="AK1133">
            <v>4728828.6080131298</v>
          </cell>
        </row>
        <row r="1136">
          <cell r="H1136">
            <v>837154.09270205279</v>
          </cell>
          <cell r="I1136">
            <v>738241.69425976626</v>
          </cell>
          <cell r="J1136">
            <v>955221.40967824764</v>
          </cell>
          <cell r="K1136">
            <v>1013718.8569639416</v>
          </cell>
          <cell r="L1136">
            <v>1069674.7691552565</v>
          </cell>
          <cell r="M1136">
            <v>1070680.6012500275</v>
          </cell>
          <cell r="N1136">
            <v>1157969.6035756716</v>
          </cell>
          <cell r="O1136">
            <v>1254405.4017754237</v>
          </cell>
          <cell r="P1136">
            <v>1351172.2931953711</v>
          </cell>
          <cell r="Q1136">
            <v>1457773.5502346605</v>
          </cell>
          <cell r="R1136">
            <v>1283937.0871993522</v>
          </cell>
          <cell r="S1136">
            <v>1321746.9847440133</v>
          </cell>
          <cell r="T1136">
            <v>1452898.7175331691</v>
          </cell>
          <cell r="U1136">
            <v>1584968.9529864034</v>
          </cell>
          <cell r="V1136">
            <v>1716986.3415238028</v>
          </cell>
          <cell r="W1136">
            <v>1859035.0993355482</v>
          </cell>
          <cell r="X1136">
            <v>2022419.2028367466</v>
          </cell>
          <cell r="Y1136">
            <v>2197311.6648519104</v>
          </cell>
          <cell r="Z1136">
            <v>2385206.8716921313</v>
          </cell>
          <cell r="AA1136">
            <v>2586746.9231002796</v>
          </cell>
          <cell r="AB1136">
            <v>2790750.5513697579</v>
          </cell>
          <cell r="AC1136">
            <v>2997308.0812916867</v>
          </cell>
          <cell r="AD1136">
            <v>3206335.2087779227</v>
          </cell>
          <cell r="AE1136">
            <v>3417726.2782079144</v>
          </cell>
          <cell r="AF1136">
            <v>3631365.2714326452</v>
          </cell>
          <cell r="AG1136">
            <v>3847129.6725394591</v>
          </cell>
          <cell r="AH1136">
            <v>4064891.8958488107</v>
          </cell>
          <cell r="AI1136">
            <v>4284520.0403441237</v>
          </cell>
          <cell r="AJ1136">
            <v>4505878.5017684288</v>
          </cell>
          <cell r="AK1136">
            <v>4728828.6080131298</v>
          </cell>
        </row>
        <row r="1137">
          <cell r="H1137">
            <v>1080506.4503461781</v>
          </cell>
          <cell r="I1137">
            <v>759515.94929015613</v>
          </cell>
          <cell r="J1137">
            <v>657007.58315716998</v>
          </cell>
          <cell r="K1137">
            <v>870250.72785328166</v>
          </cell>
          <cell r="L1137">
            <v>924839.7221633771</v>
          </cell>
          <cell r="M1137">
            <v>976707.39254221576</v>
          </cell>
          <cell r="N1137">
            <v>973436.92370113707</v>
          </cell>
          <cell r="O1137">
            <v>1056252.9152478818</v>
          </cell>
          <cell r="P1137">
            <v>1148009.9441729053</v>
          </cell>
          <cell r="Q1137">
            <v>1239882.8429314867</v>
          </cell>
          <cell r="R1137">
            <v>1341364.9836469875</v>
          </cell>
          <cell r="S1137">
            <v>1162173.9249369942</v>
          </cell>
          <cell r="T1137">
            <v>1321746.9847440133</v>
          </cell>
          <cell r="U1137">
            <v>1452898.7175331691</v>
          </cell>
          <cell r="V1137">
            <v>1584968.9529864034</v>
          </cell>
          <cell r="W1137">
            <v>1716986.3415238028</v>
          </cell>
          <cell r="X1137">
            <v>1859035.0993355482</v>
          </cell>
          <cell r="Y1137">
            <v>2022419.2028367466</v>
          </cell>
          <cell r="Z1137">
            <v>2197311.6648519104</v>
          </cell>
          <cell r="AA1137">
            <v>2385206.8716921313</v>
          </cell>
          <cell r="AB1137">
            <v>2586746.9231002796</v>
          </cell>
          <cell r="AC1137">
            <v>2790750.5513697579</v>
          </cell>
          <cell r="AD1137">
            <v>2997308.0812916867</v>
          </cell>
          <cell r="AE1137">
            <v>3206335.2087779227</v>
          </cell>
          <cell r="AF1137">
            <v>3417726.2782079144</v>
          </cell>
          <cell r="AG1137">
            <v>3631365.2714326452</v>
          </cell>
          <cell r="AH1137">
            <v>3847129.6725394591</v>
          </cell>
          <cell r="AI1137">
            <v>4064891.8958488107</v>
          </cell>
          <cell r="AJ1137">
            <v>4284520.0403441237</v>
          </cell>
          <cell r="AK1137">
            <v>4505878.5017684288</v>
          </cell>
        </row>
        <row r="1144">
          <cell r="H1144">
            <v>5282027.949709475</v>
          </cell>
          <cell r="I1144">
            <v>5488027.0397481471</v>
          </cell>
          <cell r="J1144">
            <v>5718524.1754175704</v>
          </cell>
          <cell r="K1144">
            <v>5901516.949030933</v>
          </cell>
          <cell r="L1144">
            <v>6084463.9744508909</v>
          </cell>
          <cell r="M1144">
            <v>6236575.5738121625</v>
          </cell>
          <cell r="N1144">
            <v>6392489.9631574657</v>
          </cell>
          <cell r="O1144">
            <v>6552302.2122364016</v>
          </cell>
          <cell r="P1144">
            <v>6716109.767542311</v>
          </cell>
          <cell r="Q1144">
            <v>6884012.5117308684</v>
          </cell>
          <cell r="R1144">
            <v>7021692.7619654853</v>
          </cell>
          <cell r="S1144">
            <v>7162126.6172047965</v>
          </cell>
          <cell r="T1144">
            <v>7305369.1495488919</v>
          </cell>
          <cell r="U1144">
            <v>7451476.5325398697</v>
          </cell>
          <cell r="V1144">
            <v>7600506.063190667</v>
          </cell>
          <cell r="W1144">
            <v>7752516.1844544802</v>
          </cell>
          <cell r="X1144">
            <v>7907566.5081435693</v>
          </cell>
          <cell r="Y1144">
            <v>8065717.838306441</v>
          </cell>
          <cell r="Z1144">
            <v>8227032.195072569</v>
          </cell>
          <cell r="AA1144">
            <v>8391572.8389740195</v>
          </cell>
          <cell r="AB1144">
            <v>8559404.2957535014</v>
          </cell>
          <cell r="AC1144">
            <v>8730592.3816685714</v>
          </cell>
          <cell r="AD1144">
            <v>8905204.2293019425</v>
          </cell>
          <cell r="AE1144">
            <v>9083308.3138879817</v>
          </cell>
          <cell r="AF1144">
            <v>9264974.4801657405</v>
          </cell>
          <cell r="AG1144">
            <v>9450273.969769055</v>
          </cell>
          <cell r="AH1144">
            <v>9639279.4491644371</v>
          </cell>
          <cell r="AI1144">
            <v>9832065.0381477252</v>
          </cell>
          <cell r="AJ1144">
            <v>10028706.33891068</v>
          </cell>
          <cell r="AK1144">
            <v>10229280.465688895</v>
          </cell>
        </row>
        <row r="1145">
          <cell r="H1145">
            <v>5282027.949709475</v>
          </cell>
          <cell r="I1145">
            <v>10770054.989457622</v>
          </cell>
          <cell r="J1145">
            <v>16488579.164875193</v>
          </cell>
          <cell r="K1145">
            <v>22390096.113906126</v>
          </cell>
          <cell r="L1145">
            <v>28474560.088357016</v>
          </cell>
          <cell r="M1145">
            <v>34711135.662169181</v>
          </cell>
          <cell r="N1145">
            <v>41103625.625326648</v>
          </cell>
          <cell r="O1145">
            <v>47655927.837563053</v>
          </cell>
          <cell r="P1145">
            <v>54372037.605105363</v>
          </cell>
          <cell r="Q1145">
            <v>61256050.116836235</v>
          </cell>
          <cell r="R1145">
            <v>68277742.878801718</v>
          </cell>
          <cell r="S1145">
            <v>75439869.496006519</v>
          </cell>
          <cell r="T1145">
            <v>82745238.645555407</v>
          </cell>
          <cell r="U1145">
            <v>90196715.178095281</v>
          </cell>
          <cell r="V1145">
            <v>97797221.24128595</v>
          </cell>
          <cell r="W1145">
            <v>105549737.42574044</v>
          </cell>
          <cell r="X1145">
            <v>113457303.93388401</v>
          </cell>
          <cell r="Y1145">
            <v>121523021.77219045</v>
          </cell>
          <cell r="Z1145">
            <v>129750053.96726301</v>
          </cell>
          <cell r="AA1145">
            <v>138141626.80623704</v>
          </cell>
          <cell r="AB1145">
            <v>146701031.10199055</v>
          </cell>
          <cell r="AC1145">
            <v>155431623.48365912</v>
          </cell>
          <cell r="AD1145">
            <v>164336827.71296105</v>
          </cell>
          <cell r="AE1145">
            <v>173420136.02684903</v>
          </cell>
          <cell r="AF1145">
            <v>182685110.50701478</v>
          </cell>
          <cell r="AG1145">
            <v>192135384.47678384</v>
          </cell>
          <cell r="AH1145">
            <v>201774663.92594829</v>
          </cell>
          <cell r="AI1145">
            <v>211606728.96409601</v>
          </cell>
          <cell r="AJ1145">
            <v>221635435.30300668</v>
          </cell>
          <cell r="AK1145">
            <v>231864715.76869556</v>
          </cell>
        </row>
        <row r="1146">
          <cell r="H1146">
            <v>337509.77314437646</v>
          </cell>
          <cell r="I1146">
            <v>350672.6542970062</v>
          </cell>
          <cell r="J1146">
            <v>365400.90577748051</v>
          </cell>
          <cell r="K1146">
            <v>377093.73476235993</v>
          </cell>
          <cell r="L1146">
            <v>388783.64053999301</v>
          </cell>
          <cell r="M1146">
            <v>398503.23155349278</v>
          </cell>
          <cell r="N1146">
            <v>408465.81234233006</v>
          </cell>
          <cell r="O1146">
            <v>418677.45765088825</v>
          </cell>
          <cell r="P1146">
            <v>429144.39409216045</v>
          </cell>
          <cell r="Q1146">
            <v>439873.00394446444</v>
          </cell>
          <cell r="R1146">
            <v>448670.46402335371</v>
          </cell>
          <cell r="S1146">
            <v>457643.87330382084</v>
          </cell>
          <cell r="T1146">
            <v>466796.75076989725</v>
          </cell>
          <cell r="U1146">
            <v>476132.68578529515</v>
          </cell>
          <cell r="V1146">
            <v>485655.33950100106</v>
          </cell>
          <cell r="W1146">
            <v>495368.44629102107</v>
          </cell>
          <cell r="X1146">
            <v>505275.81521684147</v>
          </cell>
          <cell r="Y1146">
            <v>515381.3315211783</v>
          </cell>
          <cell r="Z1146">
            <v>525688.95815160184</v>
          </cell>
          <cell r="AA1146">
            <v>536202.73731463379</v>
          </cell>
          <cell r="AB1146">
            <v>546926.79206092656</v>
          </cell>
          <cell r="AC1146">
            <v>557865.3279021451</v>
          </cell>
          <cell r="AD1146">
            <v>569022.63446018798</v>
          </cell>
          <cell r="AE1146">
            <v>580403.08714939177</v>
          </cell>
          <cell r="AF1146">
            <v>592011.1488923796</v>
          </cell>
          <cell r="AG1146">
            <v>603851.37187022716</v>
          </cell>
          <cell r="AH1146">
            <v>615928.39930763177</v>
          </cell>
          <cell r="AI1146">
            <v>628246.96729378437</v>
          </cell>
          <cell r="AJ1146">
            <v>640811.90663966001</v>
          </cell>
          <cell r="AK1146">
            <v>653628.14477245335</v>
          </cell>
        </row>
        <row r="1147">
          <cell r="H1147">
            <v>337509.77314437646</v>
          </cell>
          <cell r="I1147">
            <v>688182.42744138266</v>
          </cell>
          <cell r="J1147">
            <v>1053583.3332188632</v>
          </cell>
          <cell r="K1147">
            <v>1430677.0679812231</v>
          </cell>
          <cell r="L1147">
            <v>1819460.7085212162</v>
          </cell>
          <cell r="M1147">
            <v>2217963.9400747088</v>
          </cell>
          <cell r="N1147">
            <v>2626429.7524170387</v>
          </cell>
          <cell r="O1147">
            <v>3045107.2100679269</v>
          </cell>
          <cell r="P1147">
            <v>3474251.6041600872</v>
          </cell>
          <cell r="Q1147">
            <v>3914124.6081045517</v>
          </cell>
          <cell r="R1147">
            <v>4362795.0721279057</v>
          </cell>
          <cell r="S1147">
            <v>4820438.9454317261</v>
          </cell>
          <cell r="T1147">
            <v>5287235.6962016234</v>
          </cell>
          <cell r="U1147">
            <v>5763368.3819869189</v>
          </cell>
          <cell r="V1147">
            <v>6249023.7214879198</v>
          </cell>
          <cell r="W1147">
            <v>6744392.1677789409</v>
          </cell>
          <cell r="X1147">
            <v>7249667.982995782</v>
          </cell>
          <cell r="Y1147">
            <v>7765049.3145169606</v>
          </cell>
          <cell r="Z1147">
            <v>8290738.2726685628</v>
          </cell>
          <cell r="AA1147">
            <v>8826941.0099831969</v>
          </cell>
          <cell r="AB1147">
            <v>9373867.8020441234</v>
          </cell>
          <cell r="AC1147">
            <v>9931733.1299462691</v>
          </cell>
          <cell r="AD1147">
            <v>10500755.764406458</v>
          </cell>
          <cell r="AE1147">
            <v>11081158.851555848</v>
          </cell>
          <cell r="AF1147">
            <v>11673170.000448229</v>
          </cell>
          <cell r="AG1147">
            <v>12277021.372318456</v>
          </cell>
          <cell r="AH1147">
            <v>12892949.771626087</v>
          </cell>
          <cell r="AI1147">
            <v>13521196.738919871</v>
          </cell>
          <cell r="AJ1147">
            <v>14162008.645559531</v>
          </cell>
          <cell r="AK1147">
            <v>14815636.790331984</v>
          </cell>
        </row>
        <row r="1149">
          <cell r="G1149">
            <v>2005</v>
          </cell>
        </row>
        <row r="1150">
          <cell r="H1150">
            <v>-2632701.6187538411</v>
          </cell>
          <cell r="I1150">
            <v>-3585679.0218718946</v>
          </cell>
          <cell r="J1150">
            <v>-3467558.7414657772</v>
          </cell>
          <cell r="K1150">
            <v>-3047228.9813623121</v>
          </cell>
          <cell r="L1150">
            <v>-4476881.0166055569</v>
          </cell>
          <cell r="M1150">
            <v>-5883282.7224659016</v>
          </cell>
          <cell r="N1150">
            <v>-6851034.3348538838</v>
          </cell>
          <cell r="O1150">
            <v>-7155848.3778743027</v>
          </cell>
          <cell r="P1150">
            <v>-7403495.2998540644</v>
          </cell>
          <cell r="Q1150">
            <v>-8485815.9567173198</v>
          </cell>
          <cell r="R1150">
            <v>-8524559.8603683114</v>
          </cell>
          <cell r="S1150">
            <v>-8699479.341802869</v>
          </cell>
          <cell r="T1150">
            <v>-8965303.0939872656</v>
          </cell>
          <cell r="U1150">
            <v>-9229580.093661245</v>
          </cell>
          <cell r="V1150">
            <v>-9433556.2228454649</v>
          </cell>
          <cell r="W1150">
            <v>-9407795.9850016609</v>
          </cell>
          <cell r="X1150">
            <v>-10774373.498049883</v>
          </cell>
          <cell r="Y1150">
            <v>-11106081.820984509</v>
          </cell>
          <cell r="Z1150">
            <v>-12619551.767647374</v>
          </cell>
          <cell r="AA1150">
            <v>-13028083.103428748</v>
          </cell>
          <cell r="AB1150">
            <v>-13173066.782138454</v>
          </cell>
          <cell r="AC1150">
            <v>-13308344.484088626</v>
          </cell>
          <cell r="AD1150">
            <v>-13432574.660285773</v>
          </cell>
          <cell r="AE1150">
            <v>-13548014.871406224</v>
          </cell>
          <cell r="AF1150">
            <v>-13654562.574508758</v>
          </cell>
          <cell r="AG1150">
            <v>-13753674.525186297</v>
          </cell>
          <cell r="AH1150">
            <v>-13845100.230543707</v>
          </cell>
          <cell r="AI1150">
            <v>-13928613.602135099</v>
          </cell>
          <cell r="AJ1150">
            <v>-14004017.538484868</v>
          </cell>
          <cell r="AK1150">
            <v>-14071148.904605184</v>
          </cell>
        </row>
        <row r="1153">
          <cell r="H1153">
            <v>0</v>
          </cell>
          <cell r="I1153">
            <v>2632701.6187538411</v>
          </cell>
          <cell r="J1153">
            <v>6218380.6406257357</v>
          </cell>
          <cell r="K1153">
            <v>9685939.3820915129</v>
          </cell>
          <cell r="L1153">
            <v>12733168.363453824</v>
          </cell>
          <cell r="M1153">
            <v>17210049.38005938</v>
          </cell>
          <cell r="N1153">
            <v>23093332.102525283</v>
          </cell>
          <cell r="O1153">
            <v>29944366.437379166</v>
          </cell>
          <cell r="P1153">
            <v>37100214.815253466</v>
          </cell>
          <cell r="Q1153">
            <v>44503710.115107529</v>
          </cell>
          <cell r="R1153">
            <v>52989526.071824849</v>
          </cell>
          <cell r="S1153">
            <v>61514085.93219316</v>
          </cell>
          <cell r="T1153">
            <v>70213565.273996025</v>
          </cell>
          <cell r="U1153">
            <v>79178868.367983297</v>
          </cell>
          <cell r="V1153">
            <v>88408448.461644545</v>
          </cell>
          <cell r="W1153">
            <v>97842004.68449001</v>
          </cell>
          <cell r="X1153">
            <v>107249800.66949168</v>
          </cell>
          <cell r="Y1153">
            <v>118024174.16754156</v>
          </cell>
          <cell r="Z1153">
            <v>129130255.98852608</v>
          </cell>
          <cell r="AA1153">
            <v>141749807.75617346</v>
          </cell>
          <cell r="AB1153">
            <v>154777890.85960221</v>
          </cell>
          <cell r="AC1153">
            <v>167950957.64174068</v>
          </cell>
          <cell r="AD1153">
            <v>181259302.12582931</v>
          </cell>
          <cell r="AE1153">
            <v>194691876.78611508</v>
          </cell>
          <cell r="AF1153">
            <v>208239891.65752131</v>
          </cell>
          <cell r="AG1153">
            <v>221894454.23203006</v>
          </cell>
          <cell r="AH1153">
            <v>235648128.75721636</v>
          </cell>
          <cell r="AI1153">
            <v>249493228.98776007</v>
          </cell>
          <cell r="AJ1153">
            <v>263421842.58989516</v>
          </cell>
          <cell r="AK1153">
            <v>277425860.12838</v>
          </cell>
        </row>
        <row r="1154">
          <cell r="H1154">
            <v>2632701.6187538411</v>
          </cell>
          <cell r="I1154">
            <v>3585679.0218718946</v>
          </cell>
          <cell r="J1154">
            <v>3467558.7414657772</v>
          </cell>
          <cell r="K1154">
            <v>3047228.9813623121</v>
          </cell>
          <cell r="L1154">
            <v>4476881.0166055569</v>
          </cell>
          <cell r="M1154">
            <v>5883282.7224659016</v>
          </cell>
          <cell r="N1154">
            <v>6851034.3348538838</v>
          </cell>
          <cell r="O1154">
            <v>7155848.3778743027</v>
          </cell>
          <cell r="P1154">
            <v>7403495.2998540644</v>
          </cell>
          <cell r="Q1154">
            <v>8485815.9567173198</v>
          </cell>
          <cell r="R1154">
            <v>8524559.8603683114</v>
          </cell>
          <cell r="S1154">
            <v>8699479.341802869</v>
          </cell>
          <cell r="T1154">
            <v>8965303.0939872656</v>
          </cell>
          <cell r="U1154">
            <v>9229580.093661245</v>
          </cell>
          <cell r="V1154">
            <v>9433556.2228454649</v>
          </cell>
          <cell r="W1154">
            <v>9407795.9850016609</v>
          </cell>
          <cell r="X1154">
            <v>10774373.498049883</v>
          </cell>
          <cell r="Y1154">
            <v>11106081.820984509</v>
          </cell>
          <cell r="Z1154">
            <v>12619551.767647374</v>
          </cell>
          <cell r="AA1154">
            <v>13028083.103428748</v>
          </cell>
          <cell r="AB1154">
            <v>13173066.782138454</v>
          </cell>
          <cell r="AC1154">
            <v>13308344.484088626</v>
          </cell>
          <cell r="AD1154">
            <v>13432574.660285773</v>
          </cell>
          <cell r="AE1154">
            <v>13548014.871406224</v>
          </cell>
          <cell r="AF1154">
            <v>13654562.574508758</v>
          </cell>
          <cell r="AG1154">
            <v>13753674.525186297</v>
          </cell>
          <cell r="AH1154">
            <v>13845100.230543707</v>
          </cell>
          <cell r="AI1154">
            <v>13928613.602135099</v>
          </cell>
          <cell r="AJ1154">
            <v>14004017.538484868</v>
          </cell>
          <cell r="AK1154">
            <v>14071148.904605184</v>
          </cell>
        </row>
        <row r="1155"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  <cell r="AJ1155">
            <v>0</v>
          </cell>
          <cell r="AK1155">
            <v>0</v>
          </cell>
        </row>
        <row r="1158"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K1158">
            <v>0</v>
          </cell>
        </row>
        <row r="1161">
          <cell r="G1161">
            <v>0</v>
          </cell>
        </row>
        <row r="1162"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  <cell r="AJ1162">
            <v>0</v>
          </cell>
          <cell r="AK1162">
            <v>0</v>
          </cell>
        </row>
        <row r="1163"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0</v>
          </cell>
          <cell r="AJ1163">
            <v>0</v>
          </cell>
          <cell r="AK1163">
            <v>0</v>
          </cell>
        </row>
        <row r="1164"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  <cell r="AJ1164">
            <v>0</v>
          </cell>
          <cell r="AK1164">
            <v>0</v>
          </cell>
        </row>
        <row r="1165"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  <cell r="AJ1165">
            <v>0</v>
          </cell>
          <cell r="AK1165">
            <v>0</v>
          </cell>
        </row>
        <row r="1167">
          <cell r="G1167">
            <v>1</v>
          </cell>
        </row>
        <row r="1168">
          <cell r="G1168" t="str">
            <v>(algbilanss ei ole arvesse võetud)</v>
          </cell>
        </row>
        <row r="1170">
          <cell r="H1170">
            <v>-96498704.948736653</v>
          </cell>
          <cell r="I1170">
            <v>-1835612.0009219158</v>
          </cell>
          <cell r="J1170">
            <v>-1822923.4850049946</v>
          </cell>
          <cell r="K1170">
            <v>-1346035.5047540618</v>
          </cell>
          <cell r="L1170">
            <v>-2606852.0118725006</v>
          </cell>
          <cell r="M1170">
            <v>-3858543.9172112239</v>
          </cell>
          <cell r="N1170">
            <v>-4628700.8113630079</v>
          </cell>
          <cell r="O1170">
            <v>-4669631.1864499142</v>
          </cell>
          <cell r="P1170">
            <v>-4646813.2701352462</v>
          </cell>
          <cell r="Q1170">
            <v>-5446593.6389370002</v>
          </cell>
          <cell r="R1170">
            <v>-5443759.0380646652</v>
          </cell>
          <cell r="S1170">
            <v>-5362982.7674802765</v>
          </cell>
          <cell r="T1170">
            <v>-5268269.6017543068</v>
          </cell>
          <cell r="U1170">
            <v>-5164108.2412919309</v>
          </cell>
          <cell r="V1170">
            <v>-4999762.9419284286</v>
          </cell>
          <cell r="W1170">
            <v>-5903157.544735874</v>
          </cell>
          <cell r="X1170">
            <v>-6859231.3645245889</v>
          </cell>
          <cell r="Y1170">
            <v>-6748560.5348194828</v>
          </cell>
          <cell r="Z1170">
            <v>-7821229.2815139312</v>
          </cell>
          <cell r="AA1170">
            <v>-7750257.3227568325</v>
          </cell>
          <cell r="AB1170">
            <v>-7678151.7093985537</v>
          </cell>
          <cell r="AC1170">
            <v>-7600103.8083242951</v>
          </cell>
          <cell r="AD1170">
            <v>-7514550.307637861</v>
          </cell>
          <cell r="AE1170">
            <v>-7420913.3452916685</v>
          </cell>
          <cell r="AF1170">
            <v>-7318924.4901955733</v>
          </cell>
          <cell r="AG1170">
            <v>-7208424.0708452268</v>
          </cell>
          <cell r="AH1170">
            <v>-7089303.3161178101</v>
          </cell>
          <cell r="AI1170">
            <v>-6961489.5650251433</v>
          </cell>
          <cell r="AJ1170">
            <v>-6824944.6412124448</v>
          </cell>
          <cell r="AK1170">
            <v>-6679667.4411451109</v>
          </cell>
        </row>
        <row r="1171">
          <cell r="H1171">
            <v>2768807.8363912827</v>
          </cell>
          <cell r="I1171">
            <v>2768827.2439472466</v>
          </cell>
          <cell r="J1171">
            <v>2768822.9311570325</v>
          </cell>
          <cell r="K1171">
            <v>2768818.6183668184</v>
          </cell>
          <cell r="L1171">
            <v>2768814.3055766039</v>
          </cell>
          <cell r="M1171">
            <v>2768809.9927863898</v>
          </cell>
          <cell r="N1171">
            <v>2768805.6799961757</v>
          </cell>
          <cell r="O1171">
            <v>2768801.3672059616</v>
          </cell>
          <cell r="P1171">
            <v>2768797.0544157471</v>
          </cell>
          <cell r="Q1171">
            <v>2768792.7416255325</v>
          </cell>
          <cell r="R1171">
            <v>2768788.4288353184</v>
          </cell>
          <cell r="S1171">
            <v>1.1509193598158163E-14</v>
          </cell>
          <cell r="T1171">
            <v>1.1509193598158163E-14</v>
          </cell>
          <cell r="U1171">
            <v>1.1509193598158163E-14</v>
          </cell>
          <cell r="V1171">
            <v>1.1509193598158163E-14</v>
          </cell>
          <cell r="W1171">
            <v>1.1509193598158163E-14</v>
          </cell>
          <cell r="X1171">
            <v>1.1509193598158163E-14</v>
          </cell>
          <cell r="Y1171">
            <v>1.1509193598158163E-14</v>
          </cell>
          <cell r="Z1171">
            <v>1.1509193598158163E-14</v>
          </cell>
          <cell r="AA1171">
            <v>1.1509193598158163E-14</v>
          </cell>
          <cell r="AB1171">
            <v>1.1509193598158163E-14</v>
          </cell>
          <cell r="AC1171">
            <v>1.1509193598158163E-14</v>
          </cell>
          <cell r="AD1171">
            <v>1.1509193598158163E-14</v>
          </cell>
          <cell r="AE1171">
            <v>1.1509193598158163E-14</v>
          </cell>
          <cell r="AF1171">
            <v>1.1509193598158163E-14</v>
          </cell>
          <cell r="AG1171">
            <v>1.1509193598158163E-14</v>
          </cell>
          <cell r="AH1171">
            <v>1.1509193598158163E-14</v>
          </cell>
          <cell r="AI1171">
            <v>1.1509193598158163E-14</v>
          </cell>
          <cell r="AJ1171">
            <v>1.1509193598158163E-14</v>
          </cell>
          <cell r="AK1171">
            <v>1.1509193598158163E-14</v>
          </cell>
        </row>
        <row r="1172">
          <cell r="H1172">
            <v>-34.852077374393723</v>
          </cell>
          <cell r="I1172">
            <v>-0.66295649356045161</v>
          </cell>
          <cell r="J1172">
            <v>-0.65837488721000781</v>
          </cell>
          <cell r="K1172">
            <v>-0.48614073013855197</v>
          </cell>
          <cell r="L1172">
            <v>-0.94150481909245454</v>
          </cell>
          <cell r="M1172">
            <v>-1.3935748307987654</v>
          </cell>
          <cell r="N1172">
            <v>-1.671731911272806</v>
          </cell>
          <cell r="O1172">
            <v>-1.6865172206853207</v>
          </cell>
          <cell r="P1172">
            <v>-1.6782787538452455</v>
          </cell>
          <cell r="Q1172">
            <v>-1.9671366357813245</v>
          </cell>
          <cell r="R1172">
            <v>-1.9661159304810314</v>
          </cell>
          <cell r="S1172">
            <v>-4.6597380795979701E+20</v>
          </cell>
          <cell r="T1172">
            <v>-4.5774445940308083E+20</v>
          </cell>
          <cell r="U1172">
            <v>-4.4869418497907209E+20</v>
          </cell>
          <cell r="V1172">
            <v>-4.3441470501708739E+20</v>
          </cell>
          <cell r="W1172">
            <v>-5.1290800648974808E+20</v>
          </cell>
          <cell r="X1172">
            <v>-5.9597845027320457E+20</v>
          </cell>
          <cell r="Y1172">
            <v>-5.8636258720154531E+20</v>
          </cell>
          <cell r="Z1172">
            <v>-6.7956362144829827E+20</v>
          </cell>
          <cell r="AA1172">
            <v>-6.7339707657686116E+20</v>
          </cell>
          <cell r="AB1172">
            <v>-6.6713203178955145E+20</v>
          </cell>
          <cell r="AC1172">
            <v>-6.6035067909019743E+20</v>
          </cell>
          <cell r="AD1172">
            <v>-6.5291718690355754E+20</v>
          </cell>
          <cell r="AE1172">
            <v>-6.4478134649496653E+20</v>
          </cell>
          <cell r="AF1172">
            <v>-6.3591983467606573E+20</v>
          </cell>
          <cell r="AG1172">
            <v>-6.2631877805920341E+20</v>
          </cell>
          <cell r="AH1172">
            <v>-6.1596872584125481E+20</v>
          </cell>
          <cell r="AI1172">
            <v>-6.0486336472254697E+20</v>
          </cell>
          <cell r="AJ1172">
            <v>-5.9299937767183391E+20</v>
          </cell>
          <cell r="AK1172">
            <v>-5.8037666880623765E+20</v>
          </cell>
        </row>
        <row r="1173">
          <cell r="H1173">
            <v>-89.30877267583169</v>
          </cell>
          <cell r="I1173">
            <v>-1.830361961016886</v>
          </cell>
          <cell r="J1173">
            <v>-1.9779251825177595</v>
          </cell>
          <cell r="K1173">
            <v>-1.6088134384012971</v>
          </cell>
          <cell r="L1173">
            <v>-3.4861011868687677</v>
          </cell>
          <cell r="M1173">
            <v>-5.892553036850237</v>
          </cell>
          <cell r="N1173">
            <v>-8.3015104981858414</v>
          </cell>
          <cell r="O1173">
            <v>-10.243639798875336</v>
          </cell>
          <cell r="P1173">
            <v>-13.297080041673256</v>
          </cell>
          <cell r="Q1173">
            <v>-22.868346571756813</v>
          </cell>
          <cell r="R1173">
            <v>-44.707766593111536</v>
          </cell>
          <cell r="S1173">
            <v>-4.6597380795979701E+20</v>
          </cell>
          <cell r="T1173">
            <v>-4.5774445940308083E+20</v>
          </cell>
          <cell r="U1173">
            <v>-4.4869418497907209E+20</v>
          </cell>
          <cell r="V1173">
            <v>-4.3441470501708739E+20</v>
          </cell>
          <cell r="W1173">
            <v>-5.1290800648974808E+20</v>
          </cell>
          <cell r="X1173">
            <v>-5.9597845027320457E+20</v>
          </cell>
          <cell r="Y1173">
            <v>-5.8636258720154531E+20</v>
          </cell>
          <cell r="Z1173">
            <v>-6.7956362144829827E+20</v>
          </cell>
          <cell r="AA1173">
            <v>-6.7339707657686116E+20</v>
          </cell>
          <cell r="AB1173">
            <v>-6.6713203178955145E+20</v>
          </cell>
          <cell r="AC1173">
            <v>-6.6035067909019743E+20</v>
          </cell>
          <cell r="AD1173">
            <v>-6.5291718690355754E+20</v>
          </cell>
          <cell r="AE1173">
            <v>-6.4478134649496653E+20</v>
          </cell>
          <cell r="AF1173">
            <v>-6.3591983467606573E+20</v>
          </cell>
          <cell r="AG1173">
            <v>-6.2631877805920341E+20</v>
          </cell>
          <cell r="AH1173">
            <v>-6.1596872584125481E+20</v>
          </cell>
          <cell r="AI1173">
            <v>-6.0486336472254697E+20</v>
          </cell>
          <cell r="AJ1173">
            <v>-5.9299937767183391E+20</v>
          </cell>
          <cell r="AK1173">
            <v>-5.8037666880623765E+20</v>
          </cell>
        </row>
        <row r="1174">
          <cell r="H1174" t="b">
            <v>1</v>
          </cell>
          <cell r="I1174" t="b">
            <v>1</v>
          </cell>
          <cell r="J1174" t="b">
            <v>1</v>
          </cell>
          <cell r="K1174" t="b">
            <v>1</v>
          </cell>
          <cell r="L1174" t="b">
            <v>1</v>
          </cell>
          <cell r="M1174" t="b">
            <v>1</v>
          </cell>
          <cell r="N1174" t="b">
            <v>1</v>
          </cell>
          <cell r="O1174" t="b">
            <v>1</v>
          </cell>
          <cell r="P1174" t="b">
            <v>1</v>
          </cell>
          <cell r="Q1174" t="b">
            <v>1</v>
          </cell>
          <cell r="R1174" t="b">
            <v>1</v>
          </cell>
          <cell r="S1174" t="b">
            <v>0</v>
          </cell>
          <cell r="T1174" t="b">
            <v>0</v>
          </cell>
          <cell r="U1174" t="b">
            <v>0</v>
          </cell>
          <cell r="V1174" t="b">
            <v>0</v>
          </cell>
          <cell r="W1174" t="b">
            <v>0</v>
          </cell>
          <cell r="X1174" t="b">
            <v>0</v>
          </cell>
          <cell r="Y1174" t="b">
            <v>0</v>
          </cell>
          <cell r="Z1174" t="b">
            <v>0</v>
          </cell>
          <cell r="AA1174" t="b">
            <v>0</v>
          </cell>
          <cell r="AB1174" t="b">
            <v>0</v>
          </cell>
          <cell r="AC1174" t="b">
            <v>0</v>
          </cell>
          <cell r="AD1174" t="b">
            <v>0</v>
          </cell>
          <cell r="AE1174" t="b">
            <v>0</v>
          </cell>
          <cell r="AF1174" t="b">
            <v>0</v>
          </cell>
          <cell r="AG1174" t="b">
            <v>0</v>
          </cell>
          <cell r="AH1174" t="b">
            <v>0</v>
          </cell>
          <cell r="AI1174" t="b">
            <v>0</v>
          </cell>
          <cell r="AJ1174" t="b">
            <v>0</v>
          </cell>
          <cell r="AK1174" t="b">
            <v>0</v>
          </cell>
        </row>
        <row r="1175">
          <cell r="H1175">
            <v>-34.852077374393723</v>
          </cell>
          <cell r="I1175">
            <v>-0.66295649356045161</v>
          </cell>
          <cell r="J1175">
            <v>-0.65837488721000781</v>
          </cell>
          <cell r="K1175">
            <v>-0.48614073013855197</v>
          </cell>
          <cell r="L1175">
            <v>-0.94150481909245454</v>
          </cell>
          <cell r="M1175">
            <v>-1.3935748307987654</v>
          </cell>
          <cell r="N1175">
            <v>-1.671731911272806</v>
          </cell>
          <cell r="O1175">
            <v>-1.6865172206853207</v>
          </cell>
          <cell r="P1175">
            <v>-1.6782787538452455</v>
          </cell>
          <cell r="Q1175">
            <v>-1.9671366357813245</v>
          </cell>
          <cell r="R1175">
            <v>-1.9661159304810314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K1175">
            <v>0</v>
          </cell>
        </row>
        <row r="1176">
          <cell r="H1176">
            <v>-89.30877267583169</v>
          </cell>
          <cell r="I1176">
            <v>-1.830361961016886</v>
          </cell>
          <cell r="J1176">
            <v>-1.9779251825177595</v>
          </cell>
          <cell r="K1176">
            <v>-1.6088134384012971</v>
          </cell>
          <cell r="L1176">
            <v>-3.4861011868687677</v>
          </cell>
          <cell r="M1176">
            <v>-5.892553036850237</v>
          </cell>
          <cell r="N1176">
            <v>-8.3015104981858414</v>
          </cell>
          <cell r="O1176">
            <v>-10.243639798875336</v>
          </cell>
          <cell r="P1176">
            <v>-13.297080041673256</v>
          </cell>
          <cell r="Q1176">
            <v>-22.868346571756813</v>
          </cell>
          <cell r="R1176">
            <v>-44.707766593111536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  <cell r="AJ1176">
            <v>0</v>
          </cell>
          <cell r="AK1176">
            <v>0</v>
          </cell>
        </row>
        <row r="1177">
          <cell r="G1177">
            <v>990000000000</v>
          </cell>
        </row>
        <row r="1178">
          <cell r="H1178">
            <v>-34.852077374393723</v>
          </cell>
          <cell r="I1178">
            <v>-0.66295649356045161</v>
          </cell>
          <cell r="J1178">
            <v>-0.65837488721000781</v>
          </cell>
          <cell r="K1178">
            <v>-0.48614073013855197</v>
          </cell>
          <cell r="L1178">
            <v>-0.94150481909245454</v>
          </cell>
          <cell r="M1178">
            <v>-1.3935748307987654</v>
          </cell>
          <cell r="N1178">
            <v>-1.671731911272806</v>
          </cell>
          <cell r="O1178">
            <v>-1.6865172206853207</v>
          </cell>
          <cell r="P1178">
            <v>-1.6782787538452455</v>
          </cell>
          <cell r="Q1178">
            <v>-1.9671366357813245</v>
          </cell>
          <cell r="R1178">
            <v>-1.9661159304810314</v>
          </cell>
          <cell r="S1178">
            <v>990000000000</v>
          </cell>
          <cell r="T1178">
            <v>990000000000</v>
          </cell>
          <cell r="U1178">
            <v>990000000000</v>
          </cell>
          <cell r="V1178">
            <v>990000000000</v>
          </cell>
          <cell r="W1178">
            <v>990000000000</v>
          </cell>
          <cell r="X1178">
            <v>990000000000</v>
          </cell>
          <cell r="Y1178">
            <v>990000000000</v>
          </cell>
          <cell r="Z1178">
            <v>990000000000</v>
          </cell>
          <cell r="AA1178">
            <v>990000000000</v>
          </cell>
          <cell r="AB1178">
            <v>990000000000</v>
          </cell>
          <cell r="AC1178">
            <v>990000000000</v>
          </cell>
          <cell r="AD1178">
            <v>990000000000</v>
          </cell>
          <cell r="AE1178">
            <v>990000000000</v>
          </cell>
          <cell r="AF1178">
            <v>990000000000</v>
          </cell>
          <cell r="AG1178">
            <v>990000000000</v>
          </cell>
          <cell r="AH1178">
            <v>990000000000</v>
          </cell>
          <cell r="AI1178">
            <v>990000000000</v>
          </cell>
          <cell r="AJ1178">
            <v>990000000000</v>
          </cell>
          <cell r="AK1178">
            <v>990000000000</v>
          </cell>
        </row>
        <row r="1179">
          <cell r="G1179">
            <v>-34.852077374393723</v>
          </cell>
        </row>
        <row r="1180">
          <cell r="H1180" t="b">
            <v>1</v>
          </cell>
          <cell r="I1180" t="b">
            <v>0</v>
          </cell>
          <cell r="J1180" t="b">
            <v>0</v>
          </cell>
          <cell r="K1180" t="b">
            <v>0</v>
          </cell>
          <cell r="L1180" t="b">
            <v>0</v>
          </cell>
          <cell r="M1180" t="b">
            <v>0</v>
          </cell>
          <cell r="N1180" t="b">
            <v>0</v>
          </cell>
          <cell r="O1180" t="b">
            <v>0</v>
          </cell>
          <cell r="P1180" t="b">
            <v>0</v>
          </cell>
          <cell r="Q1180" t="b">
            <v>0</v>
          </cell>
          <cell r="R1180" t="b">
            <v>0</v>
          </cell>
          <cell r="S1180" t="b">
            <v>0</v>
          </cell>
          <cell r="T1180" t="b">
            <v>0</v>
          </cell>
          <cell r="U1180" t="b">
            <v>0</v>
          </cell>
          <cell r="V1180" t="b">
            <v>0</v>
          </cell>
          <cell r="W1180" t="b">
            <v>0</v>
          </cell>
          <cell r="X1180" t="b">
            <v>0</v>
          </cell>
          <cell r="Y1180" t="b">
            <v>0</v>
          </cell>
          <cell r="Z1180" t="b">
            <v>0</v>
          </cell>
          <cell r="AA1180" t="b">
            <v>0</v>
          </cell>
          <cell r="AB1180" t="b">
            <v>0</v>
          </cell>
          <cell r="AC1180" t="b">
            <v>0</v>
          </cell>
          <cell r="AD1180" t="b">
            <v>0</v>
          </cell>
          <cell r="AE1180" t="b">
            <v>0</v>
          </cell>
          <cell r="AF1180" t="b">
            <v>0</v>
          </cell>
          <cell r="AG1180" t="b">
            <v>0</v>
          </cell>
          <cell r="AH1180" t="b">
            <v>0</v>
          </cell>
          <cell r="AI1180" t="b">
            <v>0</v>
          </cell>
          <cell r="AJ1180" t="b">
            <v>0</v>
          </cell>
          <cell r="AK1180" t="b">
            <v>0</v>
          </cell>
        </row>
        <row r="1181">
          <cell r="H1181">
            <v>1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  <cell r="AJ1181">
            <v>0</v>
          </cell>
          <cell r="AK1181">
            <v>0</v>
          </cell>
        </row>
        <row r="1184">
          <cell r="H1184">
            <v>2006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  <cell r="AJ1184">
            <v>0</v>
          </cell>
          <cell r="AK1184">
            <v>0</v>
          </cell>
        </row>
        <row r="1188">
          <cell r="G1188">
            <v>1</v>
          </cell>
        </row>
        <row r="1189">
          <cell r="H1189">
            <v>1080506.4503461781</v>
          </cell>
          <cell r="I1189">
            <v>1002868.3069342815</v>
          </cell>
          <cell r="J1189">
            <v>921634.19583168521</v>
          </cell>
          <cell r="K1189">
            <v>909297.44878423831</v>
          </cell>
          <cell r="L1189">
            <v>924839.7221633771</v>
          </cell>
          <cell r="M1189">
            <v>976707.39254221576</v>
          </cell>
          <cell r="N1189">
            <v>973436.92370113707</v>
          </cell>
          <cell r="O1189">
            <v>1056252.9152478818</v>
          </cell>
          <cell r="P1189">
            <v>1148009.9441729053</v>
          </cell>
          <cell r="Q1189">
            <v>1239882.8429314867</v>
          </cell>
          <cell r="R1189">
            <v>1341364.9836469875</v>
          </cell>
          <cell r="S1189">
            <v>1162173.9249369942</v>
          </cell>
          <cell r="T1189">
            <v>1321746.9847440133</v>
          </cell>
          <cell r="U1189">
            <v>1452898.7175331691</v>
          </cell>
          <cell r="V1189">
            <v>1584968.9529864034</v>
          </cell>
          <cell r="W1189">
            <v>1716986.3415238028</v>
          </cell>
          <cell r="X1189">
            <v>1859035.0993355482</v>
          </cell>
          <cell r="Y1189">
            <v>2022419.2028367466</v>
          </cell>
          <cell r="Z1189">
            <v>2197311.6648519104</v>
          </cell>
          <cell r="AA1189">
            <v>2385206.8716921313</v>
          </cell>
          <cell r="AB1189">
            <v>2586746.9231002796</v>
          </cell>
          <cell r="AC1189">
            <v>2790750.5513697579</v>
          </cell>
          <cell r="AD1189">
            <v>2997308.0812916867</v>
          </cell>
          <cell r="AE1189">
            <v>3206335.2087779227</v>
          </cell>
          <cell r="AF1189">
            <v>3417726.2782079144</v>
          </cell>
          <cell r="AG1189">
            <v>3631365.2714326452</v>
          </cell>
          <cell r="AH1189">
            <v>3847129.6725394591</v>
          </cell>
          <cell r="AI1189">
            <v>4064891.8958488107</v>
          </cell>
          <cell r="AJ1189">
            <v>4284520.0403441237</v>
          </cell>
          <cell r="AK1189">
            <v>4505878.5017684288</v>
          </cell>
        </row>
        <row r="1190">
          <cell r="H1190">
            <v>1033977.4644461035</v>
          </cell>
          <cell r="I1190">
            <v>923659.85598434426</v>
          </cell>
          <cell r="J1190">
            <v>814627.41828939633</v>
          </cell>
          <cell r="K1190">
            <v>778801.39063699415</v>
          </cell>
          <cell r="L1190">
            <v>768295.96976165951</v>
          </cell>
          <cell r="M1190">
            <v>791594.35753037746</v>
          </cell>
          <cell r="N1190">
            <v>769701.20281954668</v>
          </cell>
          <cell r="O1190">
            <v>814813.85463686765</v>
          </cell>
          <cell r="P1190">
            <v>863997.06835684588</v>
          </cell>
          <cell r="Q1190">
            <v>910381.45838646928</v>
          </cell>
          <cell r="R1190">
            <v>965582.8568905323</v>
          </cell>
          <cell r="S1190">
            <v>820188.23839685787</v>
          </cell>
          <cell r="T1190">
            <v>914514.43844296748</v>
          </cell>
          <cell r="U1190">
            <v>985547.15108819644</v>
          </cell>
          <cell r="V1190">
            <v>1054053.4988194096</v>
          </cell>
          <cell r="W1190">
            <v>1119459.9565253684</v>
          </cell>
          <cell r="X1190">
            <v>1188308.3276644943</v>
          </cell>
          <cell r="Y1190">
            <v>1267396.6639681344</v>
          </cell>
          <cell r="Z1190">
            <v>1349997.203613718</v>
          </cell>
          <cell r="AA1190">
            <v>1436703.2948256484</v>
          </cell>
          <cell r="AB1190">
            <v>1527547.7867287041</v>
          </cell>
          <cell r="AC1190">
            <v>1615703.6704177281</v>
          </cell>
          <cell r="AD1190">
            <v>1701264.7564799122</v>
          </cell>
          <cell r="AE1190">
            <v>1784223.5727667294</v>
          </cell>
          <cell r="AF1190">
            <v>1864564.6863185468</v>
          </cell>
          <cell r="AG1190">
            <v>1942271.5161709636</v>
          </cell>
          <cell r="AH1190">
            <v>2017328.660070186</v>
          </cell>
          <cell r="AI1190">
            <v>2089722.70787513</v>
          </cell>
          <cell r="AJ1190">
            <v>2159442.6197474524</v>
          </cell>
          <cell r="AK1190">
            <v>2226479.9846937917</v>
          </cell>
        </row>
        <row r="1194">
          <cell r="H1194">
            <v>-103165729.17701362</v>
          </cell>
          <cell r="I1194">
            <v>-1835612.0009219158</v>
          </cell>
          <cell r="J1194">
            <v>-1822923.4850049946</v>
          </cell>
          <cell r="K1194">
            <v>-1346035.5047540618</v>
          </cell>
          <cell r="L1194">
            <v>-2606852.0118725006</v>
          </cell>
          <cell r="M1194">
            <v>-3858543.9172112239</v>
          </cell>
          <cell r="N1194">
            <v>-4628700.8113630079</v>
          </cell>
          <cell r="O1194">
            <v>-4669631.1864499142</v>
          </cell>
          <cell r="P1194">
            <v>-4646813.2701352462</v>
          </cell>
          <cell r="Q1194">
            <v>-5446593.6389370002</v>
          </cell>
          <cell r="R1194">
            <v>-5443759.0380646652</v>
          </cell>
          <cell r="S1194">
            <v>-5362982.7674802765</v>
          </cell>
          <cell r="T1194">
            <v>-5268269.6017543068</v>
          </cell>
          <cell r="U1194">
            <v>-5164108.2412919309</v>
          </cell>
          <cell r="V1194">
            <v>-4999762.9419284286</v>
          </cell>
          <cell r="W1194">
            <v>-5903157.544735874</v>
          </cell>
          <cell r="X1194">
            <v>-6859231.3645245889</v>
          </cell>
          <cell r="Y1194">
            <v>-6748560.5348194828</v>
          </cell>
          <cell r="Z1194">
            <v>-7821229.2815139312</v>
          </cell>
          <cell r="AA1194">
            <v>-7750257.3227568325</v>
          </cell>
          <cell r="AB1194">
            <v>-7678151.7093985537</v>
          </cell>
          <cell r="AC1194">
            <v>-7600103.8083242951</v>
          </cell>
          <cell r="AD1194">
            <v>-7514550.307637861</v>
          </cell>
          <cell r="AE1194">
            <v>-7420913.3452916685</v>
          </cell>
          <cell r="AF1194">
            <v>-7318924.4901955733</v>
          </cell>
          <cell r="AG1194">
            <v>-7208424.0708452268</v>
          </cell>
          <cell r="AH1194">
            <v>-7089303.3161178101</v>
          </cell>
          <cell r="AI1194">
            <v>-6961489.5650251433</v>
          </cell>
          <cell r="AJ1194">
            <v>102905112.98609743</v>
          </cell>
          <cell r="AK1194">
            <v>-6679667.4411451109</v>
          </cell>
        </row>
        <row r="1195">
          <cell r="H1195">
            <v>-98723185.815324038</v>
          </cell>
          <cell r="I1195">
            <v>-1690631.8653120787</v>
          </cell>
          <cell r="J1195">
            <v>-1611272.0850040256</v>
          </cell>
          <cell r="K1195">
            <v>-1152861.8323419217</v>
          </cell>
          <cell r="L1195">
            <v>-2165601.0728017869</v>
          </cell>
          <cell r="M1195">
            <v>-3127243.2424182207</v>
          </cell>
          <cell r="N1195">
            <v>-3659935.7341531641</v>
          </cell>
          <cell r="O1195">
            <v>-3602243.4890708481</v>
          </cell>
          <cell r="P1195">
            <v>-3497211.0328635396</v>
          </cell>
          <cell r="Q1195">
            <v>-3999150.3136945399</v>
          </cell>
          <cell r="R1195">
            <v>-3918695.1115323612</v>
          </cell>
          <cell r="S1195">
            <v>-3784851.2122235247</v>
          </cell>
          <cell r="T1195">
            <v>-3645106.5688245883</v>
          </cell>
          <cell r="U1195">
            <v>-3502977.9458802147</v>
          </cell>
          <cell r="V1195">
            <v>-3324997.3838777733</v>
          </cell>
          <cell r="W1195">
            <v>-3848806.6728169774</v>
          </cell>
          <cell r="X1195">
            <v>-4384468.9940256262</v>
          </cell>
          <cell r="Y1195">
            <v>-4229144.5296900906</v>
          </cell>
          <cell r="Z1195">
            <v>-4805252.6310950723</v>
          </cell>
          <cell r="AA1195">
            <v>-4668282.8074581232</v>
          </cell>
          <cell r="AB1195">
            <v>-4534167.4305740707</v>
          </cell>
          <cell r="AC1195">
            <v>-4400076.3925812999</v>
          </cell>
          <cell r="AD1195">
            <v>-4265240.4265597621</v>
          </cell>
          <cell r="AE1195">
            <v>-4129502.2697190712</v>
          </cell>
          <cell r="AF1195">
            <v>-3992890.8974554399</v>
          </cell>
          <cell r="AG1195">
            <v>-3855496.6803877237</v>
          </cell>
          <cell r="AH1195">
            <v>-3717435.0689600734</v>
          </cell>
          <cell r="AI1195">
            <v>-3578836.3374497686</v>
          </cell>
          <cell r="AJ1195">
            <v>51865246.207194246</v>
          </cell>
          <cell r="AK1195">
            <v>-3300609.6050489359</v>
          </cell>
        </row>
        <row r="1196">
          <cell r="H1196">
            <v>335350.71424177947</v>
          </cell>
          <cell r="I1196">
            <v>233381.15264065375</v>
          </cell>
          <cell r="J1196">
            <v>248920.1719113467</v>
          </cell>
          <cell r="K1196">
            <v>291085.07631162117</v>
          </cell>
          <cell r="L1196">
            <v>222211.62700181408</v>
          </cell>
          <cell r="M1196">
            <v>151950.90457513984</v>
          </cell>
          <cell r="N1196">
            <v>112702.18222328801</v>
          </cell>
          <cell r="O1196">
            <v>120298.46810137299</v>
          </cell>
          <cell r="P1196">
            <v>132223.41836466867</v>
          </cell>
          <cell r="Q1196">
            <v>91847.851296732755</v>
          </cell>
          <cell r="R1196">
            <v>100826.43603200128</v>
          </cell>
          <cell r="S1196">
            <v>114961.26835300447</v>
          </cell>
          <cell r="T1196">
            <v>130166.10529038882</v>
          </cell>
          <cell r="U1196">
            <v>146157.71829060311</v>
          </cell>
          <cell r="V1196">
            <v>166181.66909023887</v>
          </cell>
          <cell r="W1196">
            <v>118169.8811321793</v>
          </cell>
          <cell r="X1196">
            <v>66986.271157762327</v>
          </cell>
          <cell r="Y1196">
            <v>84163.405973607543</v>
          </cell>
          <cell r="Z1196">
            <v>25929.898629944902</v>
          </cell>
          <cell r="AA1196">
            <v>40978.627234325053</v>
          </cell>
          <cell r="AB1196">
            <v>56310.069415651604</v>
          </cell>
          <cell r="AC1196">
            <v>72235.691587493697</v>
          </cell>
          <cell r="AD1196">
            <v>88859.67550569211</v>
          </cell>
          <cell r="AE1196">
            <v>106223.32067708072</v>
          </cell>
          <cell r="AF1196">
            <v>124348.24217061771</v>
          </cell>
          <cell r="AG1196">
            <v>143249.19481941394</v>
          </cell>
          <cell r="AH1196">
            <v>162937.77207965669</v>
          </cell>
          <cell r="AI1196">
            <v>183423.35291518093</v>
          </cell>
          <cell r="AJ1196">
            <v>204713.20752065402</v>
          </cell>
          <cell r="AK1196">
            <v>226812.33383666354</v>
          </cell>
        </row>
        <row r="1197">
          <cell r="H1197">
            <v>320909.77439404733</v>
          </cell>
          <cell r="I1197">
            <v>214948.26424069316</v>
          </cell>
          <cell r="J1197">
            <v>220019.176720441</v>
          </cell>
          <cell r="K1197">
            <v>249310.56666690132</v>
          </cell>
          <cell r="L1197">
            <v>184598.79411355528</v>
          </cell>
          <cell r="M1197">
            <v>123152.01011250517</v>
          </cell>
          <cell r="N1197">
            <v>89114.151215703663</v>
          </cell>
          <cell r="O1197">
            <v>92800.556652273401</v>
          </cell>
          <cell r="P1197">
            <v>99511.895707053496</v>
          </cell>
          <cell r="Q1197">
            <v>67439.098209864984</v>
          </cell>
          <cell r="R1197">
            <v>72580.005696266147</v>
          </cell>
          <cell r="S1197">
            <v>81132.331530696669</v>
          </cell>
          <cell r="T1197">
            <v>90061.701715932199</v>
          </cell>
          <cell r="U1197">
            <v>99143.402862537507</v>
          </cell>
          <cell r="V1197">
            <v>110515.96273489797</v>
          </cell>
          <cell r="W1197">
            <v>77045.720630156502</v>
          </cell>
          <cell r="X1197">
            <v>42818.09627177639</v>
          </cell>
          <cell r="Y1197">
            <v>52742.98217181061</v>
          </cell>
          <cell r="Z1197">
            <v>15930.962912706336</v>
          </cell>
          <cell r="AA1197">
            <v>24683.028320818114</v>
          </cell>
          <cell r="AB1197">
            <v>33252.700965166565</v>
          </cell>
          <cell r="AC1197">
            <v>41820.818408794075</v>
          </cell>
          <cell r="AD1197">
            <v>50436.535087486605</v>
          </cell>
          <cell r="AE1197">
            <v>59109.899741843845</v>
          </cell>
          <cell r="AF1197">
            <v>67839.060908849002</v>
          </cell>
          <cell r="AG1197">
            <v>76618.2441080641</v>
          </cell>
          <cell r="AH1197">
            <v>85440.072314303776</v>
          </cell>
          <cell r="AI1197">
            <v>94296.221292597969</v>
          </cell>
          <cell r="AJ1197">
            <v>103177.58371595787</v>
          </cell>
          <cell r="AK1197">
            <v>112074.2872607023</v>
          </cell>
        </row>
        <row r="1198">
          <cell r="H1198">
            <v>-6592059.3723331382</v>
          </cell>
          <cell r="I1198">
            <v>-117291.50165635244</v>
          </cell>
          <cell r="J1198">
            <v>-116480.73386613383</v>
          </cell>
          <cell r="K1198">
            <v>-86008.658450738774</v>
          </cell>
          <cell r="L1198">
            <v>-166572.01353817896</v>
          </cell>
          <cell r="M1198">
            <v>-246552.32697835297</v>
          </cell>
          <cell r="N1198">
            <v>-295763.63011904201</v>
          </cell>
          <cell r="O1198">
            <v>-298378.9895495153</v>
          </cell>
          <cell r="P1198">
            <v>-296920.97572749178</v>
          </cell>
          <cell r="Q1198">
            <v>-348025.15264773165</v>
          </cell>
          <cell r="R1198">
            <v>-347844.02799135237</v>
          </cell>
          <cell r="S1198">
            <v>-342682.60495081637</v>
          </cell>
          <cell r="T1198">
            <v>-336630.64547950844</v>
          </cell>
          <cell r="U1198">
            <v>-329974.96749469207</v>
          </cell>
          <cell r="V1198">
            <v>-319473.67041076219</v>
          </cell>
          <cell r="W1198">
            <v>-377198.56515884178</v>
          </cell>
          <cell r="X1198">
            <v>-438289.54405907914</v>
          </cell>
          <cell r="Y1198">
            <v>-431217.92554757081</v>
          </cell>
          <cell r="Z1198">
            <v>-499759.05952165695</v>
          </cell>
          <cell r="AA1198">
            <v>-495224.11008030875</v>
          </cell>
          <cell r="AB1198">
            <v>-490616.722645275</v>
          </cell>
          <cell r="AC1198">
            <v>-485629.6363146514</v>
          </cell>
          <cell r="AD1198">
            <v>-480162.9589544959</v>
          </cell>
          <cell r="AE1198">
            <v>-474179.76647231105</v>
          </cell>
          <cell r="AF1198">
            <v>-467662.90672176186</v>
          </cell>
          <cell r="AG1198">
            <v>-460602.17705081322</v>
          </cell>
          <cell r="AH1198">
            <v>-452990.62722797506</v>
          </cell>
          <cell r="AI1198">
            <v>-444823.61437860341</v>
          </cell>
          <cell r="AJ1198">
            <v>6575406.5805813046</v>
          </cell>
          <cell r="AK1198">
            <v>-426815.81093578984</v>
          </cell>
        </row>
        <row r="1199">
          <cell r="H1199">
            <v>-6308190.7869216641</v>
          </cell>
          <cell r="I1199">
            <v>-108027.59522760886</v>
          </cell>
          <cell r="J1199">
            <v>-102956.68274786105</v>
          </cell>
          <cell r="K1199">
            <v>-73665.292801400748</v>
          </cell>
          <cell r="L1199">
            <v>-138377.06535474677</v>
          </cell>
          <cell r="M1199">
            <v>-199823.84935579688</v>
          </cell>
          <cell r="N1199">
            <v>-233861.70825259833</v>
          </cell>
          <cell r="O1199">
            <v>-230175.30281602865</v>
          </cell>
          <cell r="P1199">
            <v>-223463.96376124854</v>
          </cell>
          <cell r="Q1199">
            <v>-255536.76125843707</v>
          </cell>
          <cell r="R1199">
            <v>-250395.85377203583</v>
          </cell>
          <cell r="S1199">
            <v>-241843.52793760539</v>
          </cell>
          <cell r="T1199">
            <v>-232914.15775236988</v>
          </cell>
          <cell r="U1199">
            <v>-223832.45660576451</v>
          </cell>
          <cell r="V1199">
            <v>-212459.89673340405</v>
          </cell>
          <cell r="W1199">
            <v>-245930.13883814553</v>
          </cell>
          <cell r="X1199">
            <v>-280157.76319652563</v>
          </cell>
          <cell r="Y1199">
            <v>-270232.87729649147</v>
          </cell>
          <cell r="Z1199">
            <v>-307044.89655559568</v>
          </cell>
          <cell r="AA1199">
            <v>-298292.83114748384</v>
          </cell>
          <cell r="AB1199">
            <v>-289723.15850313549</v>
          </cell>
          <cell r="AC1199">
            <v>-281155.04105950799</v>
          </cell>
          <cell r="AD1199">
            <v>-272539.32438081544</v>
          </cell>
          <cell r="AE1199">
            <v>-263865.95972645818</v>
          </cell>
          <cell r="AF1199">
            <v>-255136.79855945302</v>
          </cell>
          <cell r="AG1199">
            <v>-246357.61536023792</v>
          </cell>
          <cell r="AH1199">
            <v>-237535.78715399827</v>
          </cell>
          <cell r="AI1199">
            <v>-228679.63817570405</v>
          </cell>
          <cell r="AJ1199">
            <v>3314073.2400763095</v>
          </cell>
          <cell r="AK1199">
            <v>-210901.57220759973</v>
          </cell>
        </row>
        <row r="1202">
          <cell r="G1202" t="e">
            <v>#DIV/0!</v>
          </cell>
        </row>
        <row r="1203">
          <cell r="G1203" t="e">
            <v>#DIV/0!</v>
          </cell>
        </row>
        <row r="1206">
          <cell r="H1206">
            <v>-425942.0389059367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  <cell r="AJ1206">
            <v>7011505.2797003109</v>
          </cell>
          <cell r="AK1206">
            <v>0</v>
          </cell>
        </row>
        <row r="1207">
          <cell r="H1207">
            <v>-407600.03723056149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  <cell r="AJ1207">
            <v>3533871.5158286537</v>
          </cell>
          <cell r="AK1207">
            <v>0</v>
          </cell>
        </row>
        <row r="1208">
          <cell r="H1208">
            <v>-425942.0389059367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  <cell r="AJ1208">
            <v>0</v>
          </cell>
          <cell r="AK1208">
            <v>0</v>
          </cell>
        </row>
        <row r="1209">
          <cell r="H1209">
            <v>-407600.03723056149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  <cell r="AJ1209">
            <v>0</v>
          </cell>
          <cell r="AK1209">
            <v>0</v>
          </cell>
        </row>
        <row r="1210">
          <cell r="G1210">
            <v>0.10521056332260559</v>
          </cell>
        </row>
        <row r="1212">
          <cell r="G1212" t="e">
            <v>#NUM!</v>
          </cell>
        </row>
        <row r="1213">
          <cell r="G1213" t="e">
            <v>#NUM!</v>
          </cell>
        </row>
        <row r="1223">
          <cell r="G1223">
            <v>-129033536.50654598</v>
          </cell>
        </row>
        <row r="1226">
          <cell r="G1226">
            <v>2005</v>
          </cell>
        </row>
        <row r="1227">
          <cell r="G1227">
            <v>2034</v>
          </cell>
        </row>
        <row r="1228">
          <cell r="G1228">
            <v>0.06</v>
          </cell>
        </row>
        <row r="1229">
          <cell r="G1229">
            <v>8.5228000000000081E-2</v>
          </cell>
        </row>
        <row r="1243">
          <cell r="H1243">
            <v>19459044.386250004</v>
          </cell>
          <cell r="I1243">
            <v>21116872.976115</v>
          </cell>
          <cell r="J1243">
            <v>22586138.008511163</v>
          </cell>
          <cell r="K1243">
            <v>24066979.700415816</v>
          </cell>
          <cell r="L1243">
            <v>24475748.654268697</v>
          </cell>
          <cell r="M1243">
            <v>24879290.937375419</v>
          </cell>
          <cell r="N1243">
            <v>25292921.777559798</v>
          </cell>
          <cell r="O1243">
            <v>26193462.297700696</v>
          </cell>
          <cell r="P1243">
            <v>27143085.047519173</v>
          </cell>
          <cell r="Q1243">
            <v>27613310.740457151</v>
          </cell>
          <cell r="R1243">
            <v>28540707.107886001</v>
          </cell>
          <cell r="S1243">
            <v>29514067.05440395</v>
          </cell>
          <cell r="T1243">
            <v>30535697.083570838</v>
          </cell>
          <cell r="U1243">
            <v>31608020.022955816</v>
          </cell>
          <cell r="V1243">
            <v>32733580.902430754</v>
          </cell>
          <cell r="W1243">
            <v>33221571.373879373</v>
          </cell>
          <cell r="X1243">
            <v>33719321.654756956</v>
          </cell>
          <cell r="Y1243">
            <v>34948525.360061318</v>
          </cell>
          <cell r="Z1243">
            <v>35480814.720662534</v>
          </cell>
          <cell r="AA1243">
            <v>36796916.232052766</v>
          </cell>
          <cell r="AB1243">
            <v>38178461.991667792</v>
          </cell>
          <cell r="AC1243">
            <v>39628740.468702763</v>
          </cell>
          <cell r="AD1243">
            <v>41151206.068698801</v>
          </cell>
          <cell r="AE1243">
            <v>42749487.520718195</v>
          </cell>
          <cell r="AF1243">
            <v>44427396.688726589</v>
          </cell>
          <cell r="AG1243">
            <v>46188937.828643367</v>
          </cell>
          <cell r="AH1243">
            <v>48038317.313607231</v>
          </cell>
          <cell r="AI1243">
            <v>49979953.85114494</v>
          </cell>
          <cell r="AJ1243">
            <v>52018489.21712938</v>
          </cell>
          <cell r="AK1243">
            <v>54158799.532672942</v>
          </cell>
        </row>
        <row r="1254">
          <cell r="H1254">
            <v>8279.9999999999982</v>
          </cell>
          <cell r="I1254">
            <v>8569.7999999999993</v>
          </cell>
          <cell r="J1254">
            <v>8869.7429999999968</v>
          </cell>
          <cell r="K1254">
            <v>9180.1840049999973</v>
          </cell>
          <cell r="L1254">
            <v>9455.5895251499987</v>
          </cell>
          <cell r="M1254">
            <v>9691.9792632787467</v>
          </cell>
          <cell r="N1254">
            <v>9934.278744860716</v>
          </cell>
          <cell r="O1254">
            <v>10182.635713482232</v>
          </cell>
          <cell r="P1254">
            <v>10437.201606319286</v>
          </cell>
          <cell r="Q1254">
            <v>10698.131646477266</v>
          </cell>
          <cell r="R1254">
            <v>10965.5849376392</v>
          </cell>
          <cell r="S1254">
            <v>11239.724561080178</v>
          </cell>
          <cell r="T1254">
            <v>11520.717675107182</v>
          </cell>
          <cell r="U1254">
            <v>11808.735616984859</v>
          </cell>
          <cell r="V1254">
            <v>12103.954007409482</v>
          </cell>
          <cell r="W1254">
            <v>12406.552857594716</v>
          </cell>
          <cell r="X1254">
            <v>12716.716679034584</v>
          </cell>
          <cell r="Y1254">
            <v>13034.634596010446</v>
          </cell>
          <cell r="Z1254">
            <v>13360.500460910707</v>
          </cell>
          <cell r="AA1254">
            <v>13694.512972433475</v>
          </cell>
          <cell r="AB1254">
            <v>14036.875796744309</v>
          </cell>
          <cell r="AC1254">
            <v>14387.797691662914</v>
          </cell>
          <cell r="AD1254">
            <v>14747.492633954489</v>
          </cell>
          <cell r="AE1254">
            <v>15116.179949803351</v>
          </cell>
          <cell r="AF1254">
            <v>15494.08444854843</v>
          </cell>
          <cell r="AG1254">
            <v>15881.436559762142</v>
          </cell>
          <cell r="AH1254">
            <v>16278.472473756192</v>
          </cell>
          <cell r="AI1254">
            <v>16685.434285600095</v>
          </cell>
          <cell r="AJ1254">
            <v>17102.570142740093</v>
          </cell>
          <cell r="AK1254">
            <v>17530.134396308596</v>
          </cell>
        </row>
        <row r="1260">
          <cell r="H1260" t="b">
            <v>1</v>
          </cell>
          <cell r="I1260" t="b">
            <v>1</v>
          </cell>
          <cell r="J1260" t="b">
            <v>1</v>
          </cell>
          <cell r="K1260" t="b">
            <v>1</v>
          </cell>
          <cell r="L1260" t="b">
            <v>1</v>
          </cell>
          <cell r="M1260" t="b">
            <v>1</v>
          </cell>
          <cell r="N1260" t="b">
            <v>1</v>
          </cell>
          <cell r="O1260" t="b">
            <v>1</v>
          </cell>
          <cell r="P1260" t="b">
            <v>1</v>
          </cell>
          <cell r="Q1260" t="b">
            <v>1</v>
          </cell>
          <cell r="R1260" t="b">
            <v>1</v>
          </cell>
          <cell r="S1260" t="b">
            <v>1</v>
          </cell>
          <cell r="T1260" t="b">
            <v>1</v>
          </cell>
          <cell r="U1260" t="b">
            <v>0</v>
          </cell>
          <cell r="V1260" t="b">
            <v>0</v>
          </cell>
          <cell r="W1260" t="b">
            <v>0</v>
          </cell>
          <cell r="X1260" t="b">
            <v>0</v>
          </cell>
          <cell r="Y1260" t="b">
            <v>0</v>
          </cell>
          <cell r="Z1260" t="b">
            <v>0</v>
          </cell>
          <cell r="AA1260" t="b">
            <v>0</v>
          </cell>
          <cell r="AB1260" t="b">
            <v>0</v>
          </cell>
          <cell r="AC1260" t="b">
            <v>0</v>
          </cell>
          <cell r="AD1260" t="b">
            <v>0</v>
          </cell>
          <cell r="AE1260" t="b">
            <v>0</v>
          </cell>
          <cell r="AF1260" t="b">
            <v>0</v>
          </cell>
          <cell r="AG1260" t="b">
            <v>0</v>
          </cell>
          <cell r="AH1260" t="b">
            <v>0</v>
          </cell>
          <cell r="AI1260" t="b">
            <v>0</v>
          </cell>
          <cell r="AJ1260" t="b">
            <v>0</v>
          </cell>
          <cell r="AK1260" t="b">
            <v>0</v>
          </cell>
        </row>
      </sheetData>
      <sheetData sheetId="32" refreshError="1">
        <row r="24">
          <cell r="E24">
            <v>0</v>
          </cell>
        </row>
        <row r="28">
          <cell r="U28">
            <v>0.74</v>
          </cell>
        </row>
        <row r="29">
          <cell r="S29">
            <v>0.74</v>
          </cell>
        </row>
      </sheetData>
      <sheetData sheetId="33" refreshError="1"/>
      <sheetData sheetId="34" refreshError="1"/>
      <sheetData sheetId="35" refreshError="1">
        <row r="36">
          <cell r="H36">
            <v>-105934537.01340491</v>
          </cell>
          <cell r="I36">
            <v>-4361086.8872250374</v>
          </cell>
          <cell r="J36">
            <v>-4327119.8034875114</v>
          </cell>
          <cell r="K36">
            <v>-4148441.3369674427</v>
          </cell>
          <cell r="L36">
            <v>-5552721.6604063269</v>
          </cell>
          <cell r="M36">
            <v>-6949244.2999467151</v>
          </cell>
          <cell r="N36">
            <v>-7813370.0900160968</v>
          </cell>
          <cell r="O36">
            <v>-8038828.8321873238</v>
          </cell>
          <cell r="P36">
            <v>-8214159.0896099834</v>
          </cell>
          <cell r="Q36">
            <v>-9217097.4946439881</v>
          </cell>
          <cell r="R36">
            <v>-9432149.2882846128</v>
          </cell>
          <cell r="S36">
            <v>-6525156.6924172705</v>
          </cell>
          <cell r="T36">
            <v>-6590016.5864983201</v>
          </cell>
          <cell r="U36">
            <v>-6617006.9588251002</v>
          </cell>
          <cell r="V36">
            <v>-6584731.894914832</v>
          </cell>
          <cell r="W36">
            <v>-7620143.8862596769</v>
          </cell>
          <cell r="X36">
            <v>-8718266.4638601374</v>
          </cell>
          <cell r="Y36">
            <v>-8770979.7376562301</v>
          </cell>
          <cell r="Z36">
            <v>-10018540.946365841</v>
          </cell>
          <cell r="AA36">
            <v>-10135464.194448963</v>
          </cell>
          <cell r="AB36">
            <v>-10264898.632498834</v>
          </cell>
          <cell r="AC36">
            <v>-10390854.359694052</v>
          </cell>
          <cell r="AD36">
            <v>-10511858.388929548</v>
          </cell>
          <cell r="AE36">
            <v>-10627248.554069592</v>
          </cell>
          <cell r="AF36">
            <v>-10736650.768403487</v>
          </cell>
          <cell r="AG36">
            <v>-10839789.342277871</v>
          </cell>
          <cell r="AH36">
            <v>-10936432.98865727</v>
          </cell>
          <cell r="AI36">
            <v>-11026381.460873954</v>
          </cell>
          <cell r="AJ36">
            <v>-11109464.681556568</v>
          </cell>
          <cell r="AK36">
            <v>-11185545.94291354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ga"/>
      <sheetName val="valdxx3"/>
      <sheetName val="Tamsalu"/>
      <sheetName val="VäikeMaarja"/>
      <sheetName val="püssi"/>
      <sheetName val="valdx1"/>
      <sheetName val="valdx2"/>
      <sheetName val="valdx3"/>
      <sheetName val="valdx4"/>
      <sheetName val="vald5"/>
      <sheetName val="valdx6"/>
      <sheetName val="valdx7"/>
      <sheetName val="valdx8"/>
      <sheetName val="valdx9"/>
      <sheetName val="Kadrina"/>
      <sheetName val="Haljala"/>
      <sheetName val="Torma"/>
      <sheetName val="Anija"/>
      <sheetName val="finantssisendid"/>
      <sheetName val="Tartu"/>
      <sheetName val="baseline"/>
      <sheetName val="liitujad"/>
      <sheetName val="LCD"/>
      <sheetName val="jaotus"/>
      <sheetName val="Valga LA"/>
      <sheetName val="Haljala LA"/>
      <sheetName val="TM3 LA"/>
      <sheetName val="VM1 LA"/>
      <sheetName val="Torma VK"/>
      <sheetName val="Torma SV"/>
      <sheetName val="Torma RVP"/>
      <sheetName val="Torma LA"/>
      <sheetName val="labourVALGA"/>
      <sheetName val="labKAD"/>
      <sheetName val="labTM3"/>
      <sheetName val="labVM1"/>
      <sheetName val="admLA"/>
      <sheetName val="admLA1"/>
      <sheetName val="masinTartu"/>
      <sheetName val="LabTartu"/>
      <sheetName val="labour"/>
      <sheetName val="struktuur"/>
      <sheetName val="struktuurVALGA"/>
      <sheetName val="strukHALJALA"/>
      <sheetName val="labourHALJALA"/>
      <sheetName val="struRapla"/>
      <sheetName val="admTartu"/>
      <sheetName val="inv_WO"/>
      <sheetName val="De1_WO"/>
      <sheetName val="De2_WO"/>
      <sheetName val="LVIRUsisend"/>
      <sheetName val="Tartu LA"/>
      <sheetName val="inv_program"/>
      <sheetName val="De1_p"/>
      <sheetName val="De2_p"/>
      <sheetName val="struTorma"/>
      <sheetName val="admKAD"/>
      <sheetName val="admTM3"/>
      <sheetName val="admVM1"/>
      <sheetName val="Workings"/>
      <sheetName val="uhikhinnad"/>
      <sheetName val=" "/>
      <sheetName val="Tõrva LA"/>
      <sheetName val="notes"/>
      <sheetName val="Assumptions and Results"/>
      <sheetName val="ben1"/>
      <sheetName val="balance_sheet"/>
      <sheetName val="Risk"/>
      <sheetName val="RISKI diagramm"/>
      <sheetName val="KA3 LA"/>
      <sheetName val="PVajastus"/>
      <sheetName val="lisainvest"/>
      <sheetName val="consumption With"/>
      <sheetName val="consumption WO"/>
      <sheetName val="consumption incr"/>
      <sheetName val="hinnad"/>
      <sheetName val="Benchmark"/>
      <sheetName val="Ben grant"/>
      <sheetName val="KOOND"/>
      <sheetName val="data"/>
      <sheetName val="Inputs"/>
      <sheetName val="CF "/>
      <sheetName val="OH"/>
      <sheetName val="omaosalused"/>
      <sheetName val="CBA"/>
      <sheetName val="CBA1"/>
      <sheetName val="CBA0"/>
      <sheetName val="CBAincr"/>
      <sheetName val="Grant"/>
      <sheetName val="Grant1"/>
      <sheetName val="Grant0"/>
      <sheetName val="GRANTincr"/>
      <sheetName val="admRK"/>
      <sheetName val="E.1.2"/>
      <sheetName val="grantrate"/>
      <sheetName val="MFA tulemus"/>
      <sheetName val="tundlikkus"/>
      <sheetName val="oncost"/>
      <sheetName val="Sensibility"/>
      <sheetName val="Riskianalyys"/>
      <sheetName val="PV"/>
      <sheetName val="jaakBASELINE"/>
      <sheetName val="DSCR"/>
      <sheetName val="1tabel"/>
      <sheetName val="E.1.3"/>
      <sheetName val="H.1"/>
      <sheetName val="H.2.1"/>
      <sheetName val="muud tabelid"/>
      <sheetName val="tka"/>
      <sheetName val="projekti grantrate2"/>
      <sheetName val="ESTcharts"/>
      <sheetName val="benefits"/>
      <sheetName val="tarbijad"/>
      <sheetName val="ehitushind"/>
      <sheetName val="elanikud"/>
      <sheetName val="jaakvaartus"/>
      <sheetName val="area"/>
      <sheetName val="Pan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31">
          <cell r="D131">
            <v>0.63539425825104134</v>
          </cell>
          <cell r="E131">
            <v>0.63539425825104134</v>
          </cell>
          <cell r="F131">
            <v>0.63539425825104134</v>
          </cell>
          <cell r="G131">
            <v>0.63539425825104134</v>
          </cell>
          <cell r="H131">
            <v>0.63539425825104134</v>
          </cell>
          <cell r="I131">
            <v>0.63539425825104134</v>
          </cell>
          <cell r="J131">
            <v>0.63539425825104134</v>
          </cell>
          <cell r="K131">
            <v>0.63539425825104134</v>
          </cell>
          <cell r="L131">
            <v>0.63539425825104134</v>
          </cell>
          <cell r="M131">
            <v>0.63539425825104134</v>
          </cell>
          <cell r="N131">
            <v>0.63539425825104134</v>
          </cell>
          <cell r="O131">
            <v>0.63539425825104134</v>
          </cell>
          <cell r="P131">
            <v>0.63539425825104134</v>
          </cell>
          <cell r="Q131">
            <v>0.63539425825104134</v>
          </cell>
          <cell r="R131">
            <v>0.63539425825104134</v>
          </cell>
          <cell r="S131">
            <v>0.63539425825104134</v>
          </cell>
          <cell r="T131">
            <v>0.63539425825104134</v>
          </cell>
          <cell r="U131">
            <v>0.63539425825104134</v>
          </cell>
          <cell r="V131">
            <v>0.63539425825104134</v>
          </cell>
          <cell r="W131">
            <v>0.63539425825104134</v>
          </cell>
          <cell r="X131">
            <v>0.63539425825104134</v>
          </cell>
          <cell r="Y131">
            <v>0.63539425825104134</v>
          </cell>
          <cell r="Z131">
            <v>0.63539425825104134</v>
          </cell>
          <cell r="AA131">
            <v>0.63539425825104134</v>
          </cell>
          <cell r="AB131">
            <v>0.63539425825104134</v>
          </cell>
          <cell r="AC131">
            <v>0.63539425825104134</v>
          </cell>
          <cell r="AD131">
            <v>0.63539425825104134</v>
          </cell>
          <cell r="AE131">
            <v>0.63539425825104134</v>
          </cell>
          <cell r="AF131">
            <v>0.63539425825104134</v>
          </cell>
          <cell r="AG131">
            <v>0.63539425825104134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</row>
        <row r="948"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15000000</v>
          </cell>
          <cell r="N948">
            <v>10000000</v>
          </cell>
          <cell r="O948">
            <v>10000000</v>
          </cell>
          <cell r="P948">
            <v>20000000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7000000</v>
          </cell>
          <cell r="W948">
            <v>9000000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O948">
            <v>0</v>
          </cell>
          <cell r="AP948">
            <v>0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>
        <row r="5">
          <cell r="D5" t="b">
            <v>1</v>
          </cell>
        </row>
      </sheetData>
      <sheetData sheetId="79"/>
      <sheetData sheetId="80" refreshError="1"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</row>
        <row r="348">
          <cell r="M348">
            <v>15000000</v>
          </cell>
          <cell r="N348">
            <v>10000000</v>
          </cell>
          <cell r="O348">
            <v>10000000</v>
          </cell>
          <cell r="P348">
            <v>20000000</v>
          </cell>
          <cell r="V348">
            <v>7000000</v>
          </cell>
          <cell r="W348">
            <v>9000000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first!"/>
      <sheetName val="LVIRUsisend"/>
      <sheetName val="main"/>
      <sheetName val="inflation"/>
      <sheetName val="FMinput"/>
      <sheetName val="Sheet1"/>
      <sheetName val="financingplan"/>
      <sheetName val="FP"/>
      <sheetName val="Working"/>
      <sheetName val="Contracts"/>
    </sheetNames>
    <sheetDataSet>
      <sheetData sheetId="0" refreshError="1"/>
      <sheetData sheetId="1" refreshError="1"/>
      <sheetData sheetId="2" refreshError="1"/>
      <sheetData sheetId="3" refreshError="1">
        <row r="25">
          <cell r="F25" t="b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first!"/>
      <sheetName val="LVIRUsisend"/>
      <sheetName val="main"/>
      <sheetName val="inflation"/>
      <sheetName val="FMinput"/>
      <sheetName val="Sheet1"/>
      <sheetName val="financingplan"/>
      <sheetName val="FP"/>
      <sheetName val="Working"/>
      <sheetName val="Contracts"/>
    </sheetNames>
    <sheetDataSet>
      <sheetData sheetId="0" refreshError="1"/>
      <sheetData sheetId="1" refreshError="1"/>
      <sheetData sheetId="2" refreshError="1"/>
      <sheetData sheetId="3" refreshError="1">
        <row r="25">
          <cell r="F25" t="b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htla"/>
      <sheetName val="KohtlaJärve"/>
      <sheetName val="Jõhvi"/>
      <sheetName val="KohtlaNõmme"/>
      <sheetName val="Püssi"/>
      <sheetName val="valdx1"/>
      <sheetName val="valdx2"/>
      <sheetName val="valdx3"/>
      <sheetName val="valdx4"/>
      <sheetName val="valdx5"/>
      <sheetName val="valdx6"/>
      <sheetName val="valdx7"/>
      <sheetName val="valdx8"/>
      <sheetName val="valdx9"/>
      <sheetName val="baseline"/>
      <sheetName val="liitujad"/>
      <sheetName val=" "/>
      <sheetName val="KOOND"/>
      <sheetName val="uhikhinnad"/>
      <sheetName val="lisainvest"/>
      <sheetName val="LVIRUsisend"/>
      <sheetName val="finantssisendid"/>
      <sheetName val="jaotus"/>
      <sheetName val="hinnad"/>
      <sheetName val="OH"/>
      <sheetName val="Inputs"/>
      <sheetName val="Assumptions and Results"/>
      <sheetName val="ben1"/>
      <sheetName val="CF "/>
      <sheetName val="grantrate"/>
      <sheetName val="omaosalused"/>
      <sheetName val="balance_sheet"/>
      <sheetName val="struktuur"/>
      <sheetName val="PandL"/>
      <sheetName val="muud tabelid"/>
      <sheetName val="Workings"/>
      <sheetName val="data"/>
      <sheetName val="labour"/>
      <sheetName val="projekti tulu-kulu analüüs"/>
      <sheetName val="projekti grantrate2"/>
      <sheetName val="ESTcharts"/>
      <sheetName val="notes"/>
      <sheetName val="benef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5">
          <cell r="A5" t="str">
            <v>conn_DW</v>
          </cell>
        </row>
        <row r="6">
          <cell r="A6" t="str">
            <v>conn_DW</v>
          </cell>
        </row>
        <row r="7">
          <cell r="A7" t="str">
            <v>conn_DW</v>
          </cell>
        </row>
        <row r="8">
          <cell r="A8" t="str">
            <v>conn_DW</v>
          </cell>
        </row>
        <row r="9">
          <cell r="A9" t="str">
            <v>conn_DW</v>
          </cell>
        </row>
        <row r="10">
          <cell r="A10" t="str">
            <v>conn_DW</v>
          </cell>
        </row>
        <row r="11">
          <cell r="A11" t="str">
            <v>conn_DW</v>
          </cell>
        </row>
        <row r="12">
          <cell r="A12" t="str">
            <v>conn_DW</v>
          </cell>
        </row>
        <row r="13">
          <cell r="A13" t="str">
            <v>conn_DW</v>
          </cell>
        </row>
        <row r="14">
          <cell r="A14" t="str">
            <v>conn_DW</v>
          </cell>
        </row>
        <row r="15">
          <cell r="A15" t="str">
            <v>conn_DW</v>
          </cell>
        </row>
        <row r="16">
          <cell r="A16" t="str">
            <v>conn_DW</v>
          </cell>
        </row>
        <row r="17">
          <cell r="A17" t="str">
            <v>conn_DW</v>
          </cell>
        </row>
        <row r="18">
          <cell r="A18" t="str">
            <v>conn_DW</v>
          </cell>
        </row>
        <row r="19">
          <cell r="A19" t="str">
            <v>conn_DW</v>
          </cell>
        </row>
        <row r="21">
          <cell r="A21" t="str">
            <v>conn_WW</v>
          </cell>
        </row>
        <row r="22">
          <cell r="A22" t="str">
            <v>conn_WW</v>
          </cell>
        </row>
        <row r="23">
          <cell r="A23" t="str">
            <v>conn_WW</v>
          </cell>
        </row>
        <row r="24">
          <cell r="A24" t="str">
            <v>conn_WW</v>
          </cell>
        </row>
        <row r="25">
          <cell r="A25" t="str">
            <v>conn_WW</v>
          </cell>
        </row>
        <row r="26">
          <cell r="A26" t="str">
            <v>conn_WW</v>
          </cell>
        </row>
        <row r="27">
          <cell r="A27" t="str">
            <v>conn_WW</v>
          </cell>
        </row>
        <row r="28">
          <cell r="A28" t="str">
            <v>conn_WW</v>
          </cell>
        </row>
        <row r="29">
          <cell r="A29" t="str">
            <v>conn_WW</v>
          </cell>
        </row>
        <row r="30">
          <cell r="A30" t="str">
            <v>conn_WW</v>
          </cell>
        </row>
        <row r="31">
          <cell r="A31" t="str">
            <v>conn_WW</v>
          </cell>
        </row>
        <row r="32">
          <cell r="A32" t="str">
            <v>conn_WW</v>
          </cell>
        </row>
        <row r="33">
          <cell r="A33" t="str">
            <v>conn_WW</v>
          </cell>
        </row>
        <row r="34">
          <cell r="A34" t="str">
            <v>conn_WW</v>
          </cell>
        </row>
        <row r="35">
          <cell r="A35" t="str">
            <v>conn_WW</v>
          </cell>
        </row>
        <row r="37">
          <cell r="A37" t="str">
            <v>hh_DW</v>
          </cell>
        </row>
        <row r="38">
          <cell r="A38" t="str">
            <v>hh_DW</v>
          </cell>
        </row>
        <row r="39">
          <cell r="A39" t="str">
            <v>hh_DW</v>
          </cell>
        </row>
        <row r="40">
          <cell r="A40" t="str">
            <v>hh_DW</v>
          </cell>
        </row>
        <row r="41">
          <cell r="A41" t="str">
            <v>hh_DW</v>
          </cell>
        </row>
        <row r="42">
          <cell r="A42" t="str">
            <v>hh_DW</v>
          </cell>
        </row>
        <row r="43">
          <cell r="A43" t="str">
            <v>hh_DW</v>
          </cell>
        </row>
        <row r="44">
          <cell r="A44" t="str">
            <v>hh_DW</v>
          </cell>
        </row>
        <row r="45">
          <cell r="A45" t="str">
            <v>hh_DW</v>
          </cell>
        </row>
        <row r="46">
          <cell r="A46" t="str">
            <v>hh_DW</v>
          </cell>
        </row>
        <row r="47">
          <cell r="A47" t="str">
            <v>hh_DW</v>
          </cell>
        </row>
        <row r="48">
          <cell r="A48" t="str">
            <v>hh_DW</v>
          </cell>
        </row>
        <row r="49">
          <cell r="A49" t="str">
            <v>hh_DW</v>
          </cell>
        </row>
        <row r="50">
          <cell r="A50" t="str">
            <v>hh_DW</v>
          </cell>
        </row>
        <row r="51">
          <cell r="A51" t="str">
            <v>hh_DW</v>
          </cell>
        </row>
        <row r="53">
          <cell r="A53" t="str">
            <v>ind_DW</v>
          </cell>
        </row>
        <row r="54">
          <cell r="A54" t="str">
            <v>ind_DW</v>
          </cell>
        </row>
        <row r="55">
          <cell r="A55" t="str">
            <v>ind_DW</v>
          </cell>
        </row>
        <row r="56">
          <cell r="A56" t="str">
            <v>ind_DW</v>
          </cell>
        </row>
        <row r="57">
          <cell r="A57" t="str">
            <v>ind_DW</v>
          </cell>
        </row>
        <row r="58">
          <cell r="A58" t="str">
            <v>ind_DW</v>
          </cell>
        </row>
        <row r="59">
          <cell r="A59" t="str">
            <v>ind_DW</v>
          </cell>
        </row>
        <row r="60">
          <cell r="A60" t="str">
            <v>ind_DW</v>
          </cell>
        </row>
        <row r="61">
          <cell r="A61" t="str">
            <v>ind_DW</v>
          </cell>
        </row>
        <row r="62">
          <cell r="A62" t="str">
            <v>ind_DW</v>
          </cell>
        </row>
        <row r="63">
          <cell r="A63" t="str">
            <v>ind_DW</v>
          </cell>
        </row>
        <row r="64">
          <cell r="A64" t="str">
            <v>ind_DW</v>
          </cell>
        </row>
        <row r="65">
          <cell r="A65" t="str">
            <v>ind_DW</v>
          </cell>
        </row>
        <row r="66">
          <cell r="A66" t="str">
            <v>ind_DW</v>
          </cell>
        </row>
        <row r="67">
          <cell r="A67" t="str">
            <v>ind_DW</v>
          </cell>
        </row>
        <row r="69">
          <cell r="A69" t="str">
            <v>hh_WW</v>
          </cell>
        </row>
        <row r="70">
          <cell r="A70" t="str">
            <v>hh_WW</v>
          </cell>
        </row>
        <row r="71">
          <cell r="A71" t="str">
            <v>hh_WW</v>
          </cell>
        </row>
        <row r="72">
          <cell r="A72" t="str">
            <v>hh_WW</v>
          </cell>
        </row>
        <row r="73">
          <cell r="A73" t="str">
            <v>hh_WW</v>
          </cell>
        </row>
        <row r="74">
          <cell r="A74" t="str">
            <v>hh_WW</v>
          </cell>
        </row>
        <row r="75">
          <cell r="A75" t="str">
            <v>hh_WW</v>
          </cell>
        </row>
        <row r="76">
          <cell r="A76" t="str">
            <v>hh_WW</v>
          </cell>
        </row>
        <row r="77">
          <cell r="A77" t="str">
            <v>hh_WW</v>
          </cell>
        </row>
        <row r="78">
          <cell r="A78" t="str">
            <v>hh_WW</v>
          </cell>
        </row>
        <row r="79">
          <cell r="A79" t="str">
            <v>hh_WW</v>
          </cell>
        </row>
        <row r="80">
          <cell r="A80" t="str">
            <v>hh_WW</v>
          </cell>
        </row>
        <row r="81">
          <cell r="A81" t="str">
            <v>hh_WW</v>
          </cell>
        </row>
        <row r="82">
          <cell r="A82" t="str">
            <v>hh_WW</v>
          </cell>
        </row>
        <row r="83">
          <cell r="A83" t="str">
            <v>hh_WW</v>
          </cell>
        </row>
        <row r="85">
          <cell r="A85" t="str">
            <v>ind_WW</v>
          </cell>
        </row>
        <row r="86">
          <cell r="A86" t="str">
            <v>ind_WW</v>
          </cell>
        </row>
        <row r="87">
          <cell r="A87" t="str">
            <v>ind_WW</v>
          </cell>
        </row>
        <row r="88">
          <cell r="A88" t="str">
            <v>ind_WW</v>
          </cell>
        </row>
        <row r="89">
          <cell r="A89" t="str">
            <v>ind_WW</v>
          </cell>
        </row>
        <row r="90">
          <cell r="A90" t="str">
            <v>ind_WW</v>
          </cell>
        </row>
        <row r="91">
          <cell r="A91" t="str">
            <v>ind_WW</v>
          </cell>
        </row>
        <row r="92">
          <cell r="A92" t="str">
            <v>ind_WW</v>
          </cell>
        </row>
        <row r="93">
          <cell r="A93" t="str">
            <v>ind_WW</v>
          </cell>
        </row>
        <row r="94">
          <cell r="A94" t="str">
            <v>ind_WW</v>
          </cell>
        </row>
        <row r="95">
          <cell r="A95" t="str">
            <v>ind_WW</v>
          </cell>
        </row>
        <row r="96">
          <cell r="A96" t="str">
            <v>ind_WW</v>
          </cell>
        </row>
        <row r="97">
          <cell r="A97" t="str">
            <v>ind_WW</v>
          </cell>
        </row>
        <row r="98">
          <cell r="A98" t="str">
            <v>ind_WW</v>
          </cell>
        </row>
        <row r="99">
          <cell r="A99" t="str">
            <v>ind_WW</v>
          </cell>
        </row>
        <row r="101">
          <cell r="A101" t="str">
            <v>nc_DW</v>
          </cell>
        </row>
        <row r="102">
          <cell r="A102" t="str">
            <v>nc_DW</v>
          </cell>
        </row>
        <row r="103">
          <cell r="A103" t="str">
            <v>nc_DW</v>
          </cell>
        </row>
        <row r="104">
          <cell r="A104" t="str">
            <v>nc_DW</v>
          </cell>
        </row>
        <row r="105">
          <cell r="A105" t="str">
            <v>nc_DW</v>
          </cell>
        </row>
        <row r="106">
          <cell r="A106" t="str">
            <v>nc_DW</v>
          </cell>
        </row>
        <row r="107">
          <cell r="A107" t="str">
            <v>nc_DW</v>
          </cell>
        </row>
        <row r="108">
          <cell r="A108" t="str">
            <v>nc_DW</v>
          </cell>
        </row>
        <row r="109">
          <cell r="A109" t="str">
            <v>nc_DW</v>
          </cell>
        </row>
        <row r="110">
          <cell r="A110" t="str">
            <v>nc_DW</v>
          </cell>
        </row>
        <row r="111">
          <cell r="A111" t="str">
            <v>nc_DW</v>
          </cell>
        </row>
        <row r="112">
          <cell r="A112" t="str">
            <v>nc_DW</v>
          </cell>
        </row>
        <row r="113">
          <cell r="A113" t="str">
            <v>nc_DW</v>
          </cell>
        </row>
        <row r="114">
          <cell r="A114" t="str">
            <v>nc_DW</v>
          </cell>
        </row>
        <row r="115">
          <cell r="A115" t="str">
            <v>nc_DW</v>
          </cell>
        </row>
        <row r="117">
          <cell r="A117" t="str">
            <v>nc_new_DW</v>
          </cell>
        </row>
        <row r="118">
          <cell r="A118" t="str">
            <v>nc_new_DW</v>
          </cell>
        </row>
        <row r="119">
          <cell r="A119" t="str">
            <v>nc_new_DW</v>
          </cell>
        </row>
        <row r="120">
          <cell r="A120" t="str">
            <v>nc_new_DW</v>
          </cell>
        </row>
        <row r="121">
          <cell r="A121" t="str">
            <v>nc_new_DW</v>
          </cell>
        </row>
        <row r="122">
          <cell r="A122" t="str">
            <v>nc_new_DW</v>
          </cell>
        </row>
        <row r="123">
          <cell r="A123" t="str">
            <v>nc_new_DW</v>
          </cell>
        </row>
        <row r="124">
          <cell r="A124" t="str">
            <v>nc_new_DW</v>
          </cell>
        </row>
        <row r="125">
          <cell r="A125" t="str">
            <v>nc_new_DW</v>
          </cell>
        </row>
        <row r="126">
          <cell r="A126" t="str">
            <v>nc_new_DW</v>
          </cell>
        </row>
        <row r="127">
          <cell r="A127" t="str">
            <v>nc_new_DW</v>
          </cell>
        </row>
        <row r="128">
          <cell r="A128" t="str">
            <v>nc_new_DW</v>
          </cell>
        </row>
        <row r="129">
          <cell r="A129" t="str">
            <v>nc_new_DW</v>
          </cell>
        </row>
        <row r="130">
          <cell r="A130" t="str">
            <v>nc_new_DW</v>
          </cell>
        </row>
        <row r="131">
          <cell r="A131" t="str">
            <v>nc_new_DW</v>
          </cell>
        </row>
        <row r="133">
          <cell r="A133" t="str">
            <v>nc_old_DW</v>
          </cell>
        </row>
        <row r="134">
          <cell r="A134" t="str">
            <v>nc_old_DW</v>
          </cell>
        </row>
        <row r="135">
          <cell r="A135" t="str">
            <v>nc_old_DW</v>
          </cell>
        </row>
        <row r="136">
          <cell r="A136" t="str">
            <v>nc_old_DW</v>
          </cell>
        </row>
        <row r="137">
          <cell r="A137" t="str">
            <v>nc_old_DW</v>
          </cell>
        </row>
        <row r="138">
          <cell r="A138" t="str">
            <v>nc_old_DW</v>
          </cell>
        </row>
        <row r="139">
          <cell r="A139" t="str">
            <v>nc_old_DW</v>
          </cell>
        </row>
        <row r="140">
          <cell r="A140" t="str">
            <v>nc_old_DW</v>
          </cell>
        </row>
        <row r="141">
          <cell r="A141" t="str">
            <v>nc_old_DW</v>
          </cell>
        </row>
        <row r="142">
          <cell r="A142" t="str">
            <v>nc_old_DW</v>
          </cell>
        </row>
        <row r="143">
          <cell r="A143" t="str">
            <v>nc_old_DW</v>
          </cell>
        </row>
        <row r="144">
          <cell r="A144" t="str">
            <v>nc_old_DW</v>
          </cell>
        </row>
        <row r="145">
          <cell r="A145" t="str">
            <v>nc_old_DW</v>
          </cell>
        </row>
        <row r="146">
          <cell r="A146" t="str">
            <v>nc_old_DW</v>
          </cell>
        </row>
        <row r="147">
          <cell r="A147" t="str">
            <v>nc_old_DW</v>
          </cell>
        </row>
        <row r="149">
          <cell r="A149" t="str">
            <v>nc_WW</v>
          </cell>
        </row>
        <row r="150">
          <cell r="A150" t="str">
            <v>nc_WW</v>
          </cell>
        </row>
        <row r="151">
          <cell r="A151" t="str">
            <v>nc_WW</v>
          </cell>
        </row>
        <row r="152">
          <cell r="A152" t="str">
            <v>nc_WW</v>
          </cell>
        </row>
        <row r="153">
          <cell r="A153" t="str">
            <v>nc_WW</v>
          </cell>
        </row>
        <row r="154">
          <cell r="A154" t="str">
            <v>nc_WW</v>
          </cell>
        </row>
        <row r="155">
          <cell r="A155" t="str">
            <v>nc_WW</v>
          </cell>
        </row>
        <row r="156">
          <cell r="A156" t="str">
            <v>nc_WW</v>
          </cell>
        </row>
        <row r="157">
          <cell r="A157" t="str">
            <v>nc_WW</v>
          </cell>
        </row>
        <row r="158">
          <cell r="A158" t="str">
            <v>nc_WW</v>
          </cell>
        </row>
        <row r="159">
          <cell r="A159" t="str">
            <v>nc_WW</v>
          </cell>
        </row>
        <row r="160">
          <cell r="A160" t="str">
            <v>nc_WW</v>
          </cell>
        </row>
        <row r="161">
          <cell r="A161" t="str">
            <v>nc_WW</v>
          </cell>
        </row>
        <row r="162">
          <cell r="A162" t="str">
            <v>nc_WW</v>
          </cell>
        </row>
        <row r="163">
          <cell r="A163" t="str">
            <v>nc_WW</v>
          </cell>
        </row>
        <row r="165">
          <cell r="A165" t="str">
            <v>nc_new_WW</v>
          </cell>
        </row>
        <row r="166">
          <cell r="A166" t="str">
            <v>nc_new_WW</v>
          </cell>
        </row>
        <row r="167">
          <cell r="A167" t="str">
            <v>nc_new_WW</v>
          </cell>
        </row>
        <row r="168">
          <cell r="A168" t="str">
            <v>nc_new_WW</v>
          </cell>
        </row>
        <row r="169">
          <cell r="A169" t="str">
            <v>nc_new_WW</v>
          </cell>
        </row>
        <row r="170">
          <cell r="A170" t="str">
            <v>nc_new_WW</v>
          </cell>
        </row>
        <row r="171">
          <cell r="A171" t="str">
            <v>nc_new_WW</v>
          </cell>
        </row>
        <row r="172">
          <cell r="A172" t="str">
            <v>nc_new_WW</v>
          </cell>
        </row>
        <row r="173">
          <cell r="A173" t="str">
            <v>nc_new_WW</v>
          </cell>
        </row>
        <row r="174">
          <cell r="A174" t="str">
            <v>nc_new_WW</v>
          </cell>
        </row>
        <row r="175">
          <cell r="A175" t="str">
            <v>nc_new_WW</v>
          </cell>
        </row>
        <row r="176">
          <cell r="A176" t="str">
            <v>nc_new_WW</v>
          </cell>
        </row>
        <row r="177">
          <cell r="A177" t="str">
            <v>nc_new_WW</v>
          </cell>
        </row>
        <row r="178">
          <cell r="A178" t="str">
            <v>nc_new_WW</v>
          </cell>
        </row>
        <row r="179">
          <cell r="A179" t="str">
            <v>nc_new_WW</v>
          </cell>
        </row>
        <row r="181">
          <cell r="A181" t="str">
            <v>nc_old_WW</v>
          </cell>
        </row>
        <row r="182">
          <cell r="A182" t="str">
            <v>nc_old_WW</v>
          </cell>
        </row>
        <row r="183">
          <cell r="A183" t="str">
            <v>nc_old_WW</v>
          </cell>
        </row>
        <row r="184">
          <cell r="A184" t="str">
            <v>nc_old_WW</v>
          </cell>
        </row>
        <row r="185">
          <cell r="A185" t="str">
            <v>nc_old_WW</v>
          </cell>
        </row>
        <row r="186">
          <cell r="A186" t="str">
            <v>nc_old_WW</v>
          </cell>
        </row>
        <row r="187">
          <cell r="A187" t="str">
            <v>nc_old_WW</v>
          </cell>
        </row>
        <row r="188">
          <cell r="A188" t="str">
            <v>nc_old_WW</v>
          </cell>
        </row>
        <row r="189">
          <cell r="A189" t="str">
            <v>nc_old_WW</v>
          </cell>
        </row>
        <row r="190">
          <cell r="A190" t="str">
            <v>nc_old_WW</v>
          </cell>
        </row>
        <row r="191">
          <cell r="A191" t="str">
            <v>nc_old_WW</v>
          </cell>
        </row>
        <row r="192">
          <cell r="A192" t="str">
            <v>nc_old_WW</v>
          </cell>
        </row>
        <row r="193">
          <cell r="A193" t="str">
            <v>nc_old_WW</v>
          </cell>
        </row>
        <row r="194">
          <cell r="A194" t="str">
            <v>nc_old_WW</v>
          </cell>
        </row>
        <row r="195">
          <cell r="A195" t="str">
            <v>nc_old_WW</v>
          </cell>
        </row>
        <row r="197">
          <cell r="A197" t="str">
            <v>tax_DW</v>
          </cell>
        </row>
        <row r="198">
          <cell r="A198" t="str">
            <v>tax_DW</v>
          </cell>
        </row>
        <row r="199">
          <cell r="A199" t="str">
            <v>tax_DW</v>
          </cell>
        </row>
        <row r="200">
          <cell r="A200" t="str">
            <v>tax_DW</v>
          </cell>
        </row>
        <row r="201">
          <cell r="A201" t="str">
            <v>tax_DW</v>
          </cell>
        </row>
        <row r="202">
          <cell r="A202" t="str">
            <v>tax_DW</v>
          </cell>
        </row>
        <row r="203">
          <cell r="A203" t="str">
            <v>tax_DW</v>
          </cell>
        </row>
        <row r="204">
          <cell r="A204" t="str">
            <v>tax_DW</v>
          </cell>
        </row>
        <row r="205">
          <cell r="A205" t="str">
            <v>tax_DW</v>
          </cell>
        </row>
        <row r="206">
          <cell r="A206" t="str">
            <v>tax_DW</v>
          </cell>
        </row>
        <row r="207">
          <cell r="A207" t="str">
            <v>tax_DW</v>
          </cell>
        </row>
        <row r="208">
          <cell r="A208" t="str">
            <v>tax_DW</v>
          </cell>
        </row>
        <row r="209">
          <cell r="A209" t="str">
            <v>tax_DW</v>
          </cell>
        </row>
        <row r="210">
          <cell r="A210" t="str">
            <v>tax_DW</v>
          </cell>
        </row>
        <row r="211">
          <cell r="A211" t="str">
            <v>tax_DW</v>
          </cell>
        </row>
        <row r="213">
          <cell r="A213" t="str">
            <v>tax_WW</v>
          </cell>
        </row>
        <row r="214">
          <cell r="A214" t="str">
            <v>tax_WW</v>
          </cell>
        </row>
        <row r="215">
          <cell r="A215" t="str">
            <v>tax_WW</v>
          </cell>
        </row>
        <row r="216">
          <cell r="A216" t="str">
            <v>tax_WW</v>
          </cell>
        </row>
        <row r="217">
          <cell r="A217" t="str">
            <v>tax_WW</v>
          </cell>
        </row>
        <row r="218">
          <cell r="A218" t="str">
            <v>tax_WW</v>
          </cell>
        </row>
        <row r="219">
          <cell r="A219" t="str">
            <v>tax_WW</v>
          </cell>
        </row>
        <row r="220">
          <cell r="A220" t="str">
            <v>tax_WW</v>
          </cell>
        </row>
        <row r="221">
          <cell r="A221" t="str">
            <v>tax_WW</v>
          </cell>
        </row>
        <row r="222">
          <cell r="A222" t="str">
            <v>tax_WW</v>
          </cell>
        </row>
        <row r="223">
          <cell r="A223" t="str">
            <v>tax_WW</v>
          </cell>
        </row>
        <row r="224">
          <cell r="A224" t="str">
            <v>tax_WW</v>
          </cell>
        </row>
        <row r="225">
          <cell r="A225" t="str">
            <v>tax_WW</v>
          </cell>
        </row>
        <row r="226">
          <cell r="A226" t="str">
            <v>tax_WW</v>
          </cell>
        </row>
        <row r="227">
          <cell r="A227" t="str">
            <v>tax_WW</v>
          </cell>
        </row>
        <row r="229">
          <cell r="A229" t="str">
            <v>prod_DW</v>
          </cell>
        </row>
        <row r="230">
          <cell r="A230" t="str">
            <v>prod_DW</v>
          </cell>
        </row>
        <row r="231">
          <cell r="A231" t="str">
            <v>prod_DW</v>
          </cell>
        </row>
        <row r="232">
          <cell r="A232" t="str">
            <v>prod_DW</v>
          </cell>
        </row>
        <row r="233">
          <cell r="A233" t="str">
            <v>prod_DW</v>
          </cell>
        </row>
        <row r="234">
          <cell r="A234" t="str">
            <v>prod_DW</v>
          </cell>
        </row>
        <row r="235">
          <cell r="A235" t="str">
            <v>prod_DW</v>
          </cell>
        </row>
        <row r="236">
          <cell r="A236" t="str">
            <v>prod_DW</v>
          </cell>
        </row>
        <row r="237">
          <cell r="A237" t="str">
            <v>prod_DW</v>
          </cell>
        </row>
        <row r="238">
          <cell r="A238" t="str">
            <v>prod_DW</v>
          </cell>
        </row>
        <row r="239">
          <cell r="A239" t="str">
            <v>prod_DW</v>
          </cell>
        </row>
        <row r="240">
          <cell r="A240" t="str">
            <v>prod_DW</v>
          </cell>
        </row>
        <row r="241">
          <cell r="A241" t="str">
            <v>prod_DW</v>
          </cell>
        </row>
        <row r="242">
          <cell r="A242" t="str">
            <v>prod_DW</v>
          </cell>
        </row>
        <row r="243">
          <cell r="A243" t="str">
            <v>prod_DW</v>
          </cell>
        </row>
        <row r="245">
          <cell r="A245" t="str">
            <v>prod_WW</v>
          </cell>
        </row>
        <row r="246">
          <cell r="A246" t="str">
            <v>prod_WW</v>
          </cell>
        </row>
        <row r="247">
          <cell r="A247" t="str">
            <v>prod_WW</v>
          </cell>
        </row>
        <row r="248">
          <cell r="A248" t="str">
            <v>prod_WW</v>
          </cell>
        </row>
        <row r="249">
          <cell r="A249" t="str">
            <v>prod_WW</v>
          </cell>
        </row>
        <row r="250">
          <cell r="A250" t="str">
            <v>prod_WW</v>
          </cell>
        </row>
        <row r="251">
          <cell r="A251" t="str">
            <v>prod_WW</v>
          </cell>
        </row>
        <row r="252">
          <cell r="A252" t="str">
            <v>prod_WW</v>
          </cell>
        </row>
        <row r="253">
          <cell r="A253" t="str">
            <v>prod_WW</v>
          </cell>
        </row>
        <row r="254">
          <cell r="A254" t="str">
            <v>prod_WW</v>
          </cell>
        </row>
        <row r="255">
          <cell r="A255" t="str">
            <v>prod_WW</v>
          </cell>
        </row>
        <row r="256">
          <cell r="A256" t="str">
            <v>prod_WW</v>
          </cell>
        </row>
        <row r="257">
          <cell r="A257" t="str">
            <v>prod_WW</v>
          </cell>
        </row>
        <row r="258">
          <cell r="A258" t="str">
            <v>prod_WW</v>
          </cell>
        </row>
        <row r="259">
          <cell r="A259" t="str">
            <v>prod_WW</v>
          </cell>
        </row>
        <row r="261">
          <cell r="A261" t="str">
            <v>emp_prod</v>
          </cell>
        </row>
        <row r="262">
          <cell r="A262" t="str">
            <v>emp_prod</v>
          </cell>
        </row>
        <row r="263">
          <cell r="A263" t="str">
            <v>emp_prod</v>
          </cell>
        </row>
        <row r="264">
          <cell r="A264" t="str">
            <v>emp_prod</v>
          </cell>
        </row>
        <row r="265">
          <cell r="A265" t="str">
            <v>emp_prod</v>
          </cell>
        </row>
        <row r="266">
          <cell r="A266" t="str">
            <v>emp_prod</v>
          </cell>
        </row>
        <row r="267">
          <cell r="A267" t="str">
            <v>emp_prod</v>
          </cell>
        </row>
        <row r="268">
          <cell r="A268" t="str">
            <v>emp_prod</v>
          </cell>
        </row>
        <row r="269">
          <cell r="A269" t="str">
            <v>emp_prod</v>
          </cell>
        </row>
        <row r="270">
          <cell r="A270" t="str">
            <v>emp_prod</v>
          </cell>
        </row>
        <row r="271">
          <cell r="A271" t="str">
            <v>emp_prod</v>
          </cell>
        </row>
        <row r="272">
          <cell r="A272" t="str">
            <v>emp_prod</v>
          </cell>
        </row>
        <row r="273">
          <cell r="A273" t="str">
            <v>emp_prod</v>
          </cell>
        </row>
        <row r="274">
          <cell r="A274" t="str">
            <v>emp_prod</v>
          </cell>
        </row>
        <row r="275">
          <cell r="A275" t="str">
            <v>emp_prod</v>
          </cell>
        </row>
        <row r="277">
          <cell r="A277" t="str">
            <v>emp_prod_DW</v>
          </cell>
        </row>
        <row r="278">
          <cell r="A278" t="str">
            <v>emp_prod_DW</v>
          </cell>
        </row>
        <row r="279">
          <cell r="A279" t="str">
            <v>emp_prod_DW</v>
          </cell>
        </row>
        <row r="280">
          <cell r="A280" t="str">
            <v>emp_prod_DW</v>
          </cell>
        </row>
        <row r="281">
          <cell r="A281" t="str">
            <v>emp_prod_DW</v>
          </cell>
        </row>
        <row r="282">
          <cell r="A282" t="str">
            <v>emp_prod_DW</v>
          </cell>
        </row>
        <row r="283">
          <cell r="A283" t="str">
            <v>emp_prod_DW</v>
          </cell>
        </row>
        <row r="284">
          <cell r="A284" t="str">
            <v>emp_prod_DW</v>
          </cell>
        </row>
        <row r="285">
          <cell r="A285" t="str">
            <v>emp_prod_DW</v>
          </cell>
        </row>
        <row r="286">
          <cell r="A286" t="str">
            <v>emp_prod_DW</v>
          </cell>
        </row>
        <row r="287">
          <cell r="A287" t="str">
            <v>emp_prod_DW</v>
          </cell>
        </row>
        <row r="288">
          <cell r="A288" t="str">
            <v>emp_prod_DW</v>
          </cell>
        </row>
        <row r="289">
          <cell r="A289" t="str">
            <v>emp_prod_DW</v>
          </cell>
        </row>
        <row r="290">
          <cell r="A290" t="str">
            <v>emp_prod_DW</v>
          </cell>
        </row>
        <row r="291">
          <cell r="A291" t="str">
            <v>emp_prod_DW</v>
          </cell>
        </row>
        <row r="293">
          <cell r="A293" t="str">
            <v>emp_prod_WW</v>
          </cell>
        </row>
        <row r="294">
          <cell r="A294" t="str">
            <v>emp_prod_WW</v>
          </cell>
        </row>
        <row r="295">
          <cell r="A295" t="str">
            <v>emp_prod_WW</v>
          </cell>
        </row>
        <row r="296">
          <cell r="A296" t="str">
            <v>emp_prod_WW</v>
          </cell>
        </row>
        <row r="297">
          <cell r="A297" t="str">
            <v>emp_prod_WW</v>
          </cell>
        </row>
        <row r="298">
          <cell r="A298" t="str">
            <v>emp_prod_WW</v>
          </cell>
        </row>
        <row r="299">
          <cell r="A299" t="str">
            <v>emp_prod_WW</v>
          </cell>
        </row>
        <row r="300">
          <cell r="A300" t="str">
            <v>emp_prod_WW</v>
          </cell>
        </row>
        <row r="301">
          <cell r="A301" t="str">
            <v>emp_prod_WW</v>
          </cell>
        </row>
        <row r="302">
          <cell r="A302" t="str">
            <v>emp_prod_WW</v>
          </cell>
        </row>
        <row r="303">
          <cell r="A303" t="str">
            <v>emp_prod_WW</v>
          </cell>
        </row>
        <row r="304">
          <cell r="A304" t="str">
            <v>emp_prod_WW</v>
          </cell>
        </row>
        <row r="305">
          <cell r="A305" t="str">
            <v>emp_prod_WW</v>
          </cell>
        </row>
        <row r="306">
          <cell r="A306" t="str">
            <v>emp_prod_WW</v>
          </cell>
        </row>
        <row r="307">
          <cell r="A307" t="str">
            <v>emp_prod_WW</v>
          </cell>
        </row>
        <row r="309">
          <cell r="A309" t="str">
            <v>chem</v>
          </cell>
        </row>
        <row r="310">
          <cell r="A310" t="str">
            <v>chem</v>
          </cell>
        </row>
        <row r="311">
          <cell r="A311" t="str">
            <v>chem</v>
          </cell>
        </row>
        <row r="312">
          <cell r="A312" t="str">
            <v>chem</v>
          </cell>
        </row>
        <row r="313">
          <cell r="A313" t="str">
            <v>chem</v>
          </cell>
        </row>
        <row r="314">
          <cell r="A314" t="str">
            <v>chem</v>
          </cell>
        </row>
        <row r="315">
          <cell r="A315" t="str">
            <v>chem</v>
          </cell>
        </row>
        <row r="316">
          <cell r="A316" t="str">
            <v>chem</v>
          </cell>
        </row>
        <row r="317">
          <cell r="A317" t="str">
            <v>chem</v>
          </cell>
        </row>
        <row r="318">
          <cell r="A318" t="str">
            <v>chem</v>
          </cell>
        </row>
        <row r="319">
          <cell r="A319" t="str">
            <v>chem</v>
          </cell>
        </row>
        <row r="320">
          <cell r="A320" t="str">
            <v>chem</v>
          </cell>
        </row>
        <row r="321">
          <cell r="A321" t="str">
            <v>chem</v>
          </cell>
        </row>
        <row r="322">
          <cell r="A322" t="str">
            <v>chem</v>
          </cell>
        </row>
        <row r="323">
          <cell r="A323" t="str">
            <v>chem</v>
          </cell>
        </row>
        <row r="325">
          <cell r="A325" t="str">
            <v>chem_DW</v>
          </cell>
        </row>
        <row r="326">
          <cell r="A326" t="str">
            <v>chem_DW</v>
          </cell>
        </row>
        <row r="327">
          <cell r="A327" t="str">
            <v>chem_DW</v>
          </cell>
        </row>
        <row r="328">
          <cell r="A328" t="str">
            <v>chem_DW</v>
          </cell>
        </row>
        <row r="329">
          <cell r="A329" t="str">
            <v>chem_DW</v>
          </cell>
        </row>
        <row r="330">
          <cell r="A330" t="str">
            <v>chem_DW</v>
          </cell>
        </row>
        <row r="331">
          <cell r="A331" t="str">
            <v>chem_DW</v>
          </cell>
        </row>
        <row r="332">
          <cell r="A332" t="str">
            <v>chem_DW</v>
          </cell>
        </row>
        <row r="333">
          <cell r="A333" t="str">
            <v>chem_DW</v>
          </cell>
        </row>
        <row r="334">
          <cell r="A334" t="str">
            <v>chem_DW</v>
          </cell>
        </row>
        <row r="335">
          <cell r="A335" t="str">
            <v>chem_DW</v>
          </cell>
        </row>
        <row r="336">
          <cell r="A336" t="str">
            <v>chem_DW</v>
          </cell>
        </row>
        <row r="337">
          <cell r="A337" t="str">
            <v>chem_DW</v>
          </cell>
        </row>
        <row r="338">
          <cell r="A338" t="str">
            <v>chem_DW</v>
          </cell>
        </row>
        <row r="339">
          <cell r="A339" t="str">
            <v>chem_DW</v>
          </cell>
        </row>
        <row r="341">
          <cell r="A341" t="str">
            <v>chem_WW</v>
          </cell>
        </row>
        <row r="342">
          <cell r="A342" t="str">
            <v>chem_WW</v>
          </cell>
        </row>
        <row r="343">
          <cell r="A343" t="str">
            <v>chem_WW</v>
          </cell>
        </row>
        <row r="344">
          <cell r="A344" t="str">
            <v>chem_WW</v>
          </cell>
        </row>
        <row r="345">
          <cell r="A345" t="str">
            <v>chem_WW</v>
          </cell>
        </row>
        <row r="346">
          <cell r="A346" t="str">
            <v>chem_WW</v>
          </cell>
        </row>
        <row r="347">
          <cell r="A347" t="str">
            <v>chem_WW</v>
          </cell>
        </row>
        <row r="348">
          <cell r="A348" t="str">
            <v>chem_WW</v>
          </cell>
        </row>
        <row r="349">
          <cell r="A349" t="str">
            <v>chem_WW</v>
          </cell>
        </row>
        <row r="350">
          <cell r="A350" t="str">
            <v>chem_WW</v>
          </cell>
        </row>
        <row r="351">
          <cell r="A351" t="str">
            <v>chem_WW</v>
          </cell>
        </row>
        <row r="352">
          <cell r="A352" t="str">
            <v>chem_WW</v>
          </cell>
        </row>
        <row r="353">
          <cell r="A353" t="str">
            <v>chem_WW</v>
          </cell>
        </row>
        <row r="354">
          <cell r="A354" t="str">
            <v>chem_WW</v>
          </cell>
        </row>
        <row r="355">
          <cell r="A355" t="str">
            <v>chem_WW</v>
          </cell>
        </row>
        <row r="357">
          <cell r="A357" t="str">
            <v>inh</v>
          </cell>
        </row>
        <row r="358">
          <cell r="A358" t="str">
            <v>inh</v>
          </cell>
        </row>
        <row r="359">
          <cell r="A359" t="str">
            <v>inh</v>
          </cell>
        </row>
        <row r="360">
          <cell r="A360" t="str">
            <v>inh</v>
          </cell>
        </row>
        <row r="361">
          <cell r="A361" t="str">
            <v>inh</v>
          </cell>
        </row>
        <row r="362">
          <cell r="A362" t="str">
            <v>inh</v>
          </cell>
        </row>
        <row r="363">
          <cell r="A363" t="str">
            <v>inh</v>
          </cell>
        </row>
        <row r="364">
          <cell r="A364" t="str">
            <v>inh</v>
          </cell>
        </row>
        <row r="365">
          <cell r="A365" t="str">
            <v>inh</v>
          </cell>
        </row>
        <row r="366">
          <cell r="A366" t="str">
            <v>inh</v>
          </cell>
        </row>
        <row r="367">
          <cell r="A367" t="str">
            <v>inh</v>
          </cell>
        </row>
        <row r="368">
          <cell r="A368" t="str">
            <v>inh</v>
          </cell>
        </row>
        <row r="369">
          <cell r="A369" t="str">
            <v>inh</v>
          </cell>
        </row>
        <row r="370">
          <cell r="A370" t="str">
            <v>inh</v>
          </cell>
        </row>
        <row r="371">
          <cell r="A371" t="str">
            <v>inh</v>
          </cell>
        </row>
        <row r="373">
          <cell r="A373" t="str">
            <v>invest_DW_short</v>
          </cell>
        </row>
        <row r="374">
          <cell r="A374" t="str">
            <v>invest_DW_short</v>
          </cell>
        </row>
        <row r="375">
          <cell r="A375" t="str">
            <v>invest_DW_short</v>
          </cell>
        </row>
        <row r="376">
          <cell r="A376" t="str">
            <v>invest_DW_short</v>
          </cell>
        </row>
        <row r="377">
          <cell r="A377" t="str">
            <v>invest_DW_short</v>
          </cell>
        </row>
        <row r="378">
          <cell r="A378" t="str">
            <v>invest_DW_short</v>
          </cell>
        </row>
        <row r="379">
          <cell r="A379" t="str">
            <v>invest_DW_short</v>
          </cell>
        </row>
        <row r="380">
          <cell r="A380" t="str">
            <v>invest_DW_short</v>
          </cell>
        </row>
        <row r="381">
          <cell r="A381" t="str">
            <v>invest_DW_short</v>
          </cell>
        </row>
        <row r="382">
          <cell r="A382" t="str">
            <v>invest_DW_short</v>
          </cell>
        </row>
        <row r="383">
          <cell r="A383" t="str">
            <v>invest_DW_short</v>
          </cell>
        </row>
        <row r="384">
          <cell r="A384" t="str">
            <v>invest_DW_short</v>
          </cell>
        </row>
        <row r="385">
          <cell r="A385" t="str">
            <v>invest_DW_short</v>
          </cell>
        </row>
        <row r="386">
          <cell r="A386" t="str">
            <v>invest_DW_short</v>
          </cell>
        </row>
        <row r="387">
          <cell r="A387" t="str">
            <v>invest_DW_short</v>
          </cell>
        </row>
        <row r="389">
          <cell r="A389" t="str">
            <v>invest_DW_long</v>
          </cell>
        </row>
        <row r="390">
          <cell r="A390" t="str">
            <v>invest_DW_long</v>
          </cell>
        </row>
        <row r="391">
          <cell r="A391" t="str">
            <v>invest_DW_long</v>
          </cell>
        </row>
        <row r="392">
          <cell r="A392" t="str">
            <v>invest_DW_long</v>
          </cell>
        </row>
        <row r="393">
          <cell r="A393" t="str">
            <v>invest_DW_long</v>
          </cell>
        </row>
        <row r="394">
          <cell r="A394" t="str">
            <v>invest_DW_long</v>
          </cell>
        </row>
        <row r="395">
          <cell r="A395" t="str">
            <v>invest_DW_long</v>
          </cell>
        </row>
        <row r="396">
          <cell r="A396" t="str">
            <v>invest_DW_long</v>
          </cell>
        </row>
        <row r="397">
          <cell r="A397" t="str">
            <v>invest_DW_long</v>
          </cell>
        </row>
        <row r="398">
          <cell r="A398" t="str">
            <v>invest_DW_long</v>
          </cell>
        </row>
        <row r="399">
          <cell r="A399" t="str">
            <v>invest_DW_long</v>
          </cell>
        </row>
        <row r="400">
          <cell r="A400" t="str">
            <v>invest_DW_long</v>
          </cell>
        </row>
        <row r="401">
          <cell r="A401" t="str">
            <v>invest_DW_long</v>
          </cell>
        </row>
        <row r="402">
          <cell r="A402" t="str">
            <v>invest_DW_long</v>
          </cell>
        </row>
        <row r="403">
          <cell r="A403" t="str">
            <v>invest_DW_long</v>
          </cell>
        </row>
        <row r="405">
          <cell r="A405" t="str">
            <v>invest_WW_short</v>
          </cell>
        </row>
        <row r="406">
          <cell r="A406" t="str">
            <v>invest_WW_short</v>
          </cell>
        </row>
        <row r="407">
          <cell r="A407" t="str">
            <v>invest_WW_short</v>
          </cell>
        </row>
        <row r="408">
          <cell r="A408" t="str">
            <v>invest_WW_short</v>
          </cell>
        </row>
        <row r="409">
          <cell r="A409" t="str">
            <v>invest_WW_short</v>
          </cell>
        </row>
        <row r="410">
          <cell r="A410" t="str">
            <v>invest_WW_short</v>
          </cell>
        </row>
        <row r="411">
          <cell r="A411" t="str">
            <v>invest_WW_short</v>
          </cell>
        </row>
        <row r="412">
          <cell r="A412" t="str">
            <v>invest_WW_short</v>
          </cell>
        </row>
        <row r="413">
          <cell r="A413" t="str">
            <v>invest_WW_short</v>
          </cell>
        </row>
        <row r="414">
          <cell r="A414" t="str">
            <v>invest_WW_short</v>
          </cell>
        </row>
        <row r="415">
          <cell r="A415" t="str">
            <v>invest_WW_short</v>
          </cell>
        </row>
        <row r="416">
          <cell r="A416" t="str">
            <v>invest_WW_short</v>
          </cell>
        </row>
        <row r="417">
          <cell r="A417" t="str">
            <v>invest_WW_short</v>
          </cell>
        </row>
        <row r="418">
          <cell r="A418" t="str">
            <v>invest_WW_short</v>
          </cell>
        </row>
        <row r="419">
          <cell r="A419" t="str">
            <v>invest_WW_short</v>
          </cell>
        </row>
        <row r="421">
          <cell r="A421" t="str">
            <v>invest_WW_long</v>
          </cell>
        </row>
        <row r="422">
          <cell r="A422" t="str">
            <v>invest_WW_long</v>
          </cell>
        </row>
        <row r="423">
          <cell r="A423" t="str">
            <v>invest_WW_long</v>
          </cell>
        </row>
        <row r="424">
          <cell r="A424" t="str">
            <v>invest_WW_long</v>
          </cell>
        </row>
        <row r="425">
          <cell r="A425" t="str">
            <v>invest_WW_long</v>
          </cell>
        </row>
        <row r="426">
          <cell r="A426" t="str">
            <v>invest_WW_long</v>
          </cell>
        </row>
        <row r="427">
          <cell r="A427" t="str">
            <v>invest_WW_long</v>
          </cell>
        </row>
        <row r="428">
          <cell r="A428" t="str">
            <v>invest_WW_long</v>
          </cell>
        </row>
        <row r="429">
          <cell r="A429" t="str">
            <v>invest_WW_long</v>
          </cell>
        </row>
        <row r="430">
          <cell r="A430" t="str">
            <v>invest_WW_long</v>
          </cell>
        </row>
        <row r="431">
          <cell r="A431" t="str">
            <v>invest_WW_long</v>
          </cell>
        </row>
        <row r="432">
          <cell r="A432" t="str">
            <v>invest_WW_long</v>
          </cell>
        </row>
        <row r="433">
          <cell r="A433" t="str">
            <v>invest_WW_long</v>
          </cell>
        </row>
        <row r="434">
          <cell r="A434" t="str">
            <v>invest_WW_long</v>
          </cell>
        </row>
        <row r="435">
          <cell r="A435" t="str">
            <v>invest_WW_long</v>
          </cell>
        </row>
        <row r="437">
          <cell r="A437" t="str">
            <v>other_turnover</v>
          </cell>
        </row>
        <row r="438">
          <cell r="A438" t="str">
            <v>other_turnover</v>
          </cell>
        </row>
        <row r="439">
          <cell r="A439" t="str">
            <v>other_turnover</v>
          </cell>
        </row>
        <row r="440">
          <cell r="A440" t="str">
            <v>other_turnover</v>
          </cell>
        </row>
        <row r="441">
          <cell r="A441" t="str">
            <v>other_turnover</v>
          </cell>
        </row>
        <row r="442">
          <cell r="A442" t="str">
            <v>other_turnover</v>
          </cell>
        </row>
        <row r="443">
          <cell r="A443" t="str">
            <v>other_turnover</v>
          </cell>
        </row>
        <row r="444">
          <cell r="A444" t="str">
            <v>other_turnover</v>
          </cell>
        </row>
        <row r="445">
          <cell r="A445" t="str">
            <v>other_turnover</v>
          </cell>
        </row>
        <row r="446">
          <cell r="A446" t="str">
            <v>other_turnover</v>
          </cell>
        </row>
        <row r="447">
          <cell r="A447" t="str">
            <v>other_turnover</v>
          </cell>
        </row>
        <row r="448">
          <cell r="A448" t="str">
            <v>other_turnover</v>
          </cell>
        </row>
        <row r="449">
          <cell r="A449" t="str">
            <v>other_turnover</v>
          </cell>
        </row>
        <row r="450">
          <cell r="A450" t="str">
            <v>other_turnover</v>
          </cell>
        </row>
        <row r="451">
          <cell r="A451" t="str">
            <v>other_turnover</v>
          </cell>
        </row>
        <row r="453">
          <cell r="A453" t="str">
            <v>labour_c_DW</v>
          </cell>
        </row>
        <row r="454">
          <cell r="A454" t="str">
            <v>labour_c_DW</v>
          </cell>
        </row>
        <row r="455">
          <cell r="A455" t="str">
            <v>labour_c_DW</v>
          </cell>
        </row>
        <row r="456">
          <cell r="A456" t="str">
            <v>labour_c_DW</v>
          </cell>
        </row>
        <row r="457">
          <cell r="A457" t="str">
            <v>labour_c_DW</v>
          </cell>
        </row>
        <row r="458">
          <cell r="A458" t="str">
            <v>labour_c_DW</v>
          </cell>
        </row>
        <row r="459">
          <cell r="A459" t="str">
            <v>labour_c_DW</v>
          </cell>
        </row>
        <row r="460">
          <cell r="A460" t="str">
            <v>labour_c_DW</v>
          </cell>
        </row>
        <row r="461">
          <cell r="A461" t="str">
            <v>labour_c_DW</v>
          </cell>
        </row>
        <row r="462">
          <cell r="A462" t="str">
            <v>labour_c_DW</v>
          </cell>
        </row>
        <row r="463">
          <cell r="A463" t="str">
            <v>labour_c_DW</v>
          </cell>
        </row>
        <row r="464">
          <cell r="A464" t="str">
            <v>labour_c_DW</v>
          </cell>
        </row>
        <row r="465">
          <cell r="A465" t="str">
            <v>labour_c_DW</v>
          </cell>
        </row>
        <row r="466">
          <cell r="A466" t="str">
            <v>labour_c_DW</v>
          </cell>
        </row>
        <row r="467">
          <cell r="A467" t="str">
            <v>labour_c_DW</v>
          </cell>
        </row>
        <row r="469">
          <cell r="A469" t="str">
            <v>other_c_DW</v>
          </cell>
        </row>
        <row r="470">
          <cell r="A470" t="str">
            <v>other_c_DW</v>
          </cell>
        </row>
        <row r="471">
          <cell r="A471" t="str">
            <v>other_c_DW</v>
          </cell>
        </row>
        <row r="472">
          <cell r="A472" t="str">
            <v>other_c_DW</v>
          </cell>
        </row>
        <row r="473">
          <cell r="A473" t="str">
            <v>other_c_DW</v>
          </cell>
        </row>
        <row r="474">
          <cell r="A474" t="str">
            <v>other_c_DW</v>
          </cell>
        </row>
        <row r="475">
          <cell r="A475" t="str">
            <v>other_c_DW</v>
          </cell>
        </row>
        <row r="476">
          <cell r="A476" t="str">
            <v>other_c_DW</v>
          </cell>
        </row>
        <row r="477">
          <cell r="A477" t="str">
            <v>other_c_DW</v>
          </cell>
        </row>
        <row r="478">
          <cell r="A478" t="str">
            <v>other_c_DW</v>
          </cell>
        </row>
        <row r="479">
          <cell r="A479" t="str">
            <v>other_c_DW</v>
          </cell>
        </row>
        <row r="480">
          <cell r="A480" t="str">
            <v>other_c_DW</v>
          </cell>
        </row>
        <row r="481">
          <cell r="A481" t="str">
            <v>other_c_DW</v>
          </cell>
        </row>
        <row r="482">
          <cell r="A482" t="str">
            <v>other_c_DW</v>
          </cell>
        </row>
        <row r="483">
          <cell r="A483" t="str">
            <v>other_c_DW</v>
          </cell>
        </row>
        <row r="485">
          <cell r="A485" t="str">
            <v>admin_c_DW</v>
          </cell>
        </row>
        <row r="486">
          <cell r="A486" t="str">
            <v>admin_c_DW</v>
          </cell>
        </row>
        <row r="487">
          <cell r="A487" t="str">
            <v>admin_c_DW</v>
          </cell>
        </row>
        <row r="488">
          <cell r="A488" t="str">
            <v>admin_c_DW</v>
          </cell>
        </row>
        <row r="489">
          <cell r="A489" t="str">
            <v>admin_c_DW</v>
          </cell>
        </row>
        <row r="490">
          <cell r="A490" t="str">
            <v>admin_c_DW</v>
          </cell>
        </row>
        <row r="491">
          <cell r="A491" t="str">
            <v>admin_c_DW</v>
          </cell>
        </row>
        <row r="492">
          <cell r="A492" t="str">
            <v>admin_c_DW</v>
          </cell>
        </row>
        <row r="493">
          <cell r="A493" t="str">
            <v>admin_c_DW</v>
          </cell>
        </row>
        <row r="494">
          <cell r="A494" t="str">
            <v>admin_c_DW</v>
          </cell>
        </row>
        <row r="495">
          <cell r="A495" t="str">
            <v>admin_c_DW</v>
          </cell>
        </row>
        <row r="496">
          <cell r="A496" t="str">
            <v>admin_c_DW</v>
          </cell>
        </row>
        <row r="497">
          <cell r="A497" t="str">
            <v>admin_c_DW</v>
          </cell>
        </row>
        <row r="498">
          <cell r="A498" t="str">
            <v>admin_c_DW</v>
          </cell>
        </row>
        <row r="499">
          <cell r="A499" t="str">
            <v>admin_c_DW</v>
          </cell>
        </row>
        <row r="501">
          <cell r="A501" t="str">
            <v>labour_c_WW</v>
          </cell>
        </row>
        <row r="502">
          <cell r="A502" t="str">
            <v>labour_c_WW</v>
          </cell>
        </row>
        <row r="503">
          <cell r="A503" t="str">
            <v>labour_c_WW</v>
          </cell>
        </row>
        <row r="504">
          <cell r="A504" t="str">
            <v>labour_c_WW</v>
          </cell>
        </row>
        <row r="505">
          <cell r="A505" t="str">
            <v>labour_c_WW</v>
          </cell>
        </row>
        <row r="506">
          <cell r="A506" t="str">
            <v>labour_c_WW</v>
          </cell>
        </row>
        <row r="507">
          <cell r="A507" t="str">
            <v>labour_c_WW</v>
          </cell>
        </row>
        <row r="508">
          <cell r="A508" t="str">
            <v>labour_c_WW</v>
          </cell>
        </row>
        <row r="509">
          <cell r="A509" t="str">
            <v>labour_c_WW</v>
          </cell>
        </row>
        <row r="510">
          <cell r="A510" t="str">
            <v>labour_c_WW</v>
          </cell>
        </row>
        <row r="511">
          <cell r="A511" t="str">
            <v>labour_c_WW</v>
          </cell>
        </row>
        <row r="512">
          <cell r="A512" t="str">
            <v>labour_c_WW</v>
          </cell>
        </row>
        <row r="513">
          <cell r="A513" t="str">
            <v>labour_c_WW</v>
          </cell>
        </row>
        <row r="514">
          <cell r="A514" t="str">
            <v>labour_c_WW</v>
          </cell>
        </row>
        <row r="515">
          <cell r="A515" t="str">
            <v>labour_c_WW</v>
          </cell>
        </row>
        <row r="517">
          <cell r="A517" t="str">
            <v>admin_c_WW</v>
          </cell>
        </row>
        <row r="518">
          <cell r="A518" t="str">
            <v>admin_c_WW</v>
          </cell>
        </row>
        <row r="519">
          <cell r="A519" t="str">
            <v>admin_c_WW</v>
          </cell>
        </row>
        <row r="520">
          <cell r="A520" t="str">
            <v>admin_c_WW</v>
          </cell>
        </row>
        <row r="521">
          <cell r="A521" t="str">
            <v>admin_c_WW</v>
          </cell>
        </row>
        <row r="522">
          <cell r="A522" t="str">
            <v>admin_c_WW</v>
          </cell>
        </row>
        <row r="523">
          <cell r="A523" t="str">
            <v>admin_c_WW</v>
          </cell>
        </row>
        <row r="524">
          <cell r="A524" t="str">
            <v>admin_c_WW</v>
          </cell>
        </row>
        <row r="525">
          <cell r="A525" t="str">
            <v>admin_c_WW</v>
          </cell>
        </row>
        <row r="526">
          <cell r="A526" t="str">
            <v>admin_c_WW</v>
          </cell>
        </row>
        <row r="527">
          <cell r="A527" t="str">
            <v>admin_c_WW</v>
          </cell>
        </row>
        <row r="528">
          <cell r="A528" t="str">
            <v>admin_c_WW</v>
          </cell>
        </row>
        <row r="529">
          <cell r="A529" t="str">
            <v>admin_c_WW</v>
          </cell>
        </row>
        <row r="530">
          <cell r="A530" t="str">
            <v>admin_c_WW</v>
          </cell>
        </row>
        <row r="531">
          <cell r="A531" t="str">
            <v>admin_c_WW</v>
          </cell>
        </row>
        <row r="533">
          <cell r="A533" t="str">
            <v>book_v_opening</v>
          </cell>
        </row>
        <row r="534">
          <cell r="A534" t="str">
            <v>book_v_opening</v>
          </cell>
        </row>
        <row r="535">
          <cell r="A535" t="str">
            <v>book_v_opening</v>
          </cell>
        </row>
        <row r="536">
          <cell r="A536" t="str">
            <v>book_v_opening</v>
          </cell>
        </row>
        <row r="537">
          <cell r="A537" t="str">
            <v>book_v_opening</v>
          </cell>
        </row>
        <row r="538">
          <cell r="A538" t="str">
            <v>book_v_opening</v>
          </cell>
        </row>
        <row r="539">
          <cell r="A539" t="str">
            <v>book_v_opening</v>
          </cell>
        </row>
        <row r="540">
          <cell r="A540" t="str">
            <v>book_v_opening</v>
          </cell>
        </row>
        <row r="541">
          <cell r="A541" t="str">
            <v>book_v_opening</v>
          </cell>
        </row>
        <row r="542">
          <cell r="A542" t="str">
            <v>book_v_opening</v>
          </cell>
        </row>
        <row r="543">
          <cell r="A543" t="str">
            <v>book_v_opening</v>
          </cell>
        </row>
        <row r="544">
          <cell r="A544" t="str">
            <v>book_v_opening</v>
          </cell>
        </row>
        <row r="545">
          <cell r="A545" t="str">
            <v>book_v_opening</v>
          </cell>
        </row>
        <row r="546">
          <cell r="A546" t="str">
            <v>book_v_opening</v>
          </cell>
        </row>
        <row r="547">
          <cell r="A547" t="str">
            <v>book_v_opening</v>
          </cell>
        </row>
        <row r="549">
          <cell r="A549" t="str">
            <v>maint_DW</v>
          </cell>
        </row>
        <row r="550">
          <cell r="A550" t="str">
            <v>maint_DW</v>
          </cell>
        </row>
        <row r="551">
          <cell r="A551" t="str">
            <v>maint_DW</v>
          </cell>
        </row>
        <row r="552">
          <cell r="A552" t="str">
            <v>maint_DW</v>
          </cell>
        </row>
        <row r="553">
          <cell r="A553" t="str">
            <v>maint_DW</v>
          </cell>
        </row>
        <row r="554">
          <cell r="A554" t="str">
            <v>maint_DW</v>
          </cell>
        </row>
        <row r="555">
          <cell r="A555" t="str">
            <v>maint_DW</v>
          </cell>
        </row>
        <row r="556">
          <cell r="A556" t="str">
            <v>maint_DW</v>
          </cell>
        </row>
        <row r="557">
          <cell r="A557" t="str">
            <v>maint_DW</v>
          </cell>
        </row>
        <row r="558">
          <cell r="A558" t="str">
            <v>maint_DW</v>
          </cell>
        </row>
        <row r="559">
          <cell r="A559" t="str">
            <v>maint_DW</v>
          </cell>
        </row>
        <row r="560">
          <cell r="A560" t="str">
            <v>maint_DW</v>
          </cell>
        </row>
        <row r="561">
          <cell r="A561" t="str">
            <v>maint_DW</v>
          </cell>
        </row>
        <row r="562">
          <cell r="A562" t="str">
            <v>maint_DW</v>
          </cell>
        </row>
        <row r="563">
          <cell r="A563" t="str">
            <v>maint_DW</v>
          </cell>
        </row>
        <row r="565">
          <cell r="A565" t="str">
            <v>maint_WW</v>
          </cell>
        </row>
        <row r="566">
          <cell r="A566" t="str">
            <v>maint_WW</v>
          </cell>
        </row>
        <row r="567">
          <cell r="A567" t="str">
            <v>maint_WW</v>
          </cell>
        </row>
        <row r="568">
          <cell r="A568" t="str">
            <v>maint_WW</v>
          </cell>
        </row>
        <row r="569">
          <cell r="A569" t="str">
            <v>maint_WW</v>
          </cell>
        </row>
        <row r="570">
          <cell r="A570" t="str">
            <v>maint_WW</v>
          </cell>
        </row>
        <row r="571">
          <cell r="A571" t="str">
            <v>maint_WW</v>
          </cell>
        </row>
        <row r="572">
          <cell r="A572" t="str">
            <v>maint_WW</v>
          </cell>
        </row>
        <row r="573">
          <cell r="A573" t="str">
            <v>maint_WW</v>
          </cell>
        </row>
        <row r="574">
          <cell r="A574" t="str">
            <v>maint_WW</v>
          </cell>
        </row>
        <row r="575">
          <cell r="A575" t="str">
            <v>maint_WW</v>
          </cell>
        </row>
        <row r="576">
          <cell r="A576" t="str">
            <v>maint_WW</v>
          </cell>
        </row>
        <row r="577">
          <cell r="A577" t="str">
            <v>maint_WW</v>
          </cell>
        </row>
        <row r="578">
          <cell r="A578" t="str">
            <v>maint_WW</v>
          </cell>
        </row>
        <row r="579">
          <cell r="A579" t="str">
            <v>maint_WW</v>
          </cell>
        </row>
        <row r="581">
          <cell r="A581" t="str">
            <v>cost_DW</v>
          </cell>
        </row>
        <row r="582">
          <cell r="A582" t="str">
            <v>cost_DW</v>
          </cell>
        </row>
        <row r="583">
          <cell r="A583" t="str">
            <v>cost_DW</v>
          </cell>
        </row>
        <row r="584">
          <cell r="A584" t="str">
            <v>cost_DW</v>
          </cell>
        </row>
        <row r="585">
          <cell r="A585" t="str">
            <v>cost_DW</v>
          </cell>
        </row>
        <row r="586">
          <cell r="A586" t="str">
            <v>cost_DW</v>
          </cell>
        </row>
        <row r="587">
          <cell r="A587" t="str">
            <v>cost_DW</v>
          </cell>
        </row>
        <row r="588">
          <cell r="A588" t="str">
            <v>cost_DW</v>
          </cell>
        </row>
        <row r="589">
          <cell r="A589" t="str">
            <v>cost_DW</v>
          </cell>
        </row>
        <row r="590">
          <cell r="A590" t="str">
            <v>cost_DW</v>
          </cell>
        </row>
        <row r="591">
          <cell r="A591" t="str">
            <v>cost_DW</v>
          </cell>
        </row>
        <row r="592">
          <cell r="A592" t="str">
            <v>cost_DW</v>
          </cell>
        </row>
        <row r="593">
          <cell r="A593" t="str">
            <v>cost_DW</v>
          </cell>
        </row>
        <row r="594">
          <cell r="A594" t="str">
            <v>cost_DW</v>
          </cell>
        </row>
        <row r="595">
          <cell r="A595" t="str">
            <v>cost_DW</v>
          </cell>
        </row>
        <row r="597">
          <cell r="A597" t="str">
            <v>cost_WW</v>
          </cell>
        </row>
        <row r="598">
          <cell r="A598" t="str">
            <v>cost_WW</v>
          </cell>
        </row>
        <row r="599">
          <cell r="A599" t="str">
            <v>cost_WW</v>
          </cell>
        </row>
        <row r="600">
          <cell r="A600" t="str">
            <v>cost_WW</v>
          </cell>
        </row>
        <row r="601">
          <cell r="A601" t="str">
            <v>cost_WW</v>
          </cell>
        </row>
        <row r="602">
          <cell r="A602" t="str">
            <v>cost_WW</v>
          </cell>
        </row>
        <row r="603">
          <cell r="A603" t="str">
            <v>cost_WW</v>
          </cell>
        </row>
        <row r="604">
          <cell r="A604" t="str">
            <v>cost_WW</v>
          </cell>
        </row>
        <row r="605">
          <cell r="A605" t="str">
            <v>cost_WW</v>
          </cell>
        </row>
        <row r="606">
          <cell r="A606" t="str">
            <v>cost_WW</v>
          </cell>
        </row>
        <row r="607">
          <cell r="A607" t="str">
            <v>cost_WW</v>
          </cell>
        </row>
        <row r="608">
          <cell r="A608" t="str">
            <v>cost_WW</v>
          </cell>
        </row>
        <row r="609">
          <cell r="A609" t="str">
            <v>cost_WW</v>
          </cell>
        </row>
        <row r="610">
          <cell r="A610" t="str">
            <v>cost_WW</v>
          </cell>
        </row>
        <row r="611">
          <cell r="A611" t="str">
            <v>cost_WW</v>
          </cell>
        </row>
        <row r="613">
          <cell r="A613" t="str">
            <v>vol_hh_DW</v>
          </cell>
        </row>
        <row r="614">
          <cell r="A614" t="str">
            <v>vol_hh_DW</v>
          </cell>
        </row>
        <row r="615">
          <cell r="A615" t="str">
            <v>vol_hh_DW</v>
          </cell>
        </row>
        <row r="616">
          <cell r="A616" t="str">
            <v>vol_hh_DW</v>
          </cell>
        </row>
        <row r="617">
          <cell r="A617" t="str">
            <v>vol_hh_DW</v>
          </cell>
        </row>
        <row r="618">
          <cell r="A618" t="str">
            <v>vol_hh_DW</v>
          </cell>
        </row>
        <row r="619">
          <cell r="A619" t="str">
            <v>vol_hh_DW</v>
          </cell>
        </row>
        <row r="620">
          <cell r="A620" t="str">
            <v>vol_hh_DW</v>
          </cell>
        </row>
        <row r="621">
          <cell r="A621" t="str">
            <v>vol_hh_DW</v>
          </cell>
        </row>
        <row r="622">
          <cell r="A622" t="str">
            <v>vol_hh_DW</v>
          </cell>
        </row>
        <row r="623">
          <cell r="A623" t="str">
            <v>vol_hh_DW</v>
          </cell>
        </row>
        <row r="624">
          <cell r="A624" t="str">
            <v>vol_hh_DW</v>
          </cell>
        </row>
        <row r="625">
          <cell r="A625" t="str">
            <v>vol_hh_DW</v>
          </cell>
        </row>
        <row r="626">
          <cell r="A626" t="str">
            <v>vol_hh_DW</v>
          </cell>
        </row>
        <row r="627">
          <cell r="A627" t="str">
            <v>vol_hh_DW</v>
          </cell>
        </row>
        <row r="629">
          <cell r="A629" t="str">
            <v>vol_hh_WW</v>
          </cell>
        </row>
        <row r="630">
          <cell r="A630" t="str">
            <v>vol_hh_WW</v>
          </cell>
        </row>
        <row r="631">
          <cell r="A631" t="str">
            <v>vol_hh_WW</v>
          </cell>
        </row>
        <row r="632">
          <cell r="A632" t="str">
            <v>vol_hh_WW</v>
          </cell>
        </row>
        <row r="633">
          <cell r="A633" t="str">
            <v>vol_hh_WW</v>
          </cell>
        </row>
        <row r="634">
          <cell r="A634" t="str">
            <v>vol_hh_WW</v>
          </cell>
        </row>
        <row r="635">
          <cell r="A635" t="str">
            <v>vol_hh_WW</v>
          </cell>
        </row>
        <row r="636">
          <cell r="A636" t="str">
            <v>vol_hh_WW</v>
          </cell>
        </row>
        <row r="637">
          <cell r="A637" t="str">
            <v>vol_hh_WW</v>
          </cell>
        </row>
        <row r="638">
          <cell r="A638" t="str">
            <v>vol_hh_WW</v>
          </cell>
        </row>
        <row r="639">
          <cell r="A639" t="str">
            <v>vol_hh_WW</v>
          </cell>
        </row>
        <row r="640">
          <cell r="A640" t="str">
            <v>vol_hh_WW</v>
          </cell>
        </row>
        <row r="641">
          <cell r="A641" t="str">
            <v>vol_hh_WW</v>
          </cell>
        </row>
        <row r="642">
          <cell r="A642" t="str">
            <v>vol_hh_WW</v>
          </cell>
        </row>
        <row r="643">
          <cell r="A643" t="str">
            <v>vol_hh_WW</v>
          </cell>
        </row>
        <row r="645">
          <cell r="A645" t="str">
            <v>fix_hh_DW</v>
          </cell>
        </row>
        <row r="646">
          <cell r="A646" t="str">
            <v>fix_hh_DW</v>
          </cell>
        </row>
        <row r="647">
          <cell r="A647" t="str">
            <v>fix_hh_DW</v>
          </cell>
        </row>
        <row r="648">
          <cell r="A648" t="str">
            <v>fix_hh_DW</v>
          </cell>
        </row>
        <row r="649">
          <cell r="A649" t="str">
            <v>fix_hh_DW</v>
          </cell>
        </row>
        <row r="650">
          <cell r="A650" t="str">
            <v>fix_hh_DW</v>
          </cell>
        </row>
        <row r="651">
          <cell r="A651" t="str">
            <v>fix_hh_DW</v>
          </cell>
        </row>
        <row r="652">
          <cell r="A652" t="str">
            <v>fix_hh_DW</v>
          </cell>
        </row>
        <row r="653">
          <cell r="A653" t="str">
            <v>fix_hh_DW</v>
          </cell>
        </row>
        <row r="654">
          <cell r="A654" t="str">
            <v>fix_hh_DW</v>
          </cell>
        </row>
        <row r="655">
          <cell r="A655" t="str">
            <v>fix_hh_DW</v>
          </cell>
        </row>
        <row r="656">
          <cell r="A656" t="str">
            <v>fix_hh_DW</v>
          </cell>
        </row>
        <row r="657">
          <cell r="A657" t="str">
            <v>fix_hh_DW</v>
          </cell>
        </row>
        <row r="658">
          <cell r="A658" t="str">
            <v>fix_hh_DW</v>
          </cell>
        </row>
        <row r="659">
          <cell r="A659" t="str">
            <v>fix_hh_DW</v>
          </cell>
        </row>
        <row r="661">
          <cell r="A661" t="str">
            <v>fix_hh_WW</v>
          </cell>
        </row>
        <row r="662">
          <cell r="A662" t="str">
            <v>fix_hh_WW</v>
          </cell>
        </row>
        <row r="663">
          <cell r="A663" t="str">
            <v>fix_hh_WW</v>
          </cell>
        </row>
        <row r="664">
          <cell r="A664" t="str">
            <v>fix_hh_WW</v>
          </cell>
        </row>
        <row r="665">
          <cell r="A665" t="str">
            <v>fix_hh_WW</v>
          </cell>
        </row>
        <row r="666">
          <cell r="A666" t="str">
            <v>fix_hh_WW</v>
          </cell>
        </row>
        <row r="667">
          <cell r="A667" t="str">
            <v>fix_hh_WW</v>
          </cell>
        </row>
        <row r="668">
          <cell r="A668" t="str">
            <v>fix_hh_WW</v>
          </cell>
        </row>
        <row r="669">
          <cell r="A669" t="str">
            <v>fix_hh_WW</v>
          </cell>
        </row>
        <row r="670">
          <cell r="A670" t="str">
            <v>fix_hh_WW</v>
          </cell>
        </row>
        <row r="671">
          <cell r="A671" t="str">
            <v>fix_hh_WW</v>
          </cell>
        </row>
        <row r="672">
          <cell r="A672" t="str">
            <v>fix_hh_WW</v>
          </cell>
        </row>
        <row r="673">
          <cell r="A673" t="str">
            <v>fix_hh_WW</v>
          </cell>
        </row>
        <row r="674">
          <cell r="A674" t="str">
            <v>fix_hh_WW</v>
          </cell>
        </row>
        <row r="675">
          <cell r="A675" t="str">
            <v>fix_hh_WW</v>
          </cell>
        </row>
        <row r="677">
          <cell r="A677" t="str">
            <v>vol_ind_DW</v>
          </cell>
        </row>
        <row r="678">
          <cell r="A678" t="str">
            <v>vol_ind_DW</v>
          </cell>
        </row>
        <row r="679">
          <cell r="A679" t="str">
            <v>vol_ind_DW</v>
          </cell>
        </row>
        <row r="680">
          <cell r="A680" t="str">
            <v>vol_ind_DW</v>
          </cell>
        </row>
        <row r="681">
          <cell r="A681" t="str">
            <v>vol_ind_DW</v>
          </cell>
        </row>
        <row r="682">
          <cell r="A682" t="str">
            <v>vol_ind_DW</v>
          </cell>
        </row>
        <row r="683">
          <cell r="A683" t="str">
            <v>vol_ind_DW</v>
          </cell>
        </row>
        <row r="684">
          <cell r="A684" t="str">
            <v>vol_ind_DW</v>
          </cell>
        </row>
        <row r="685">
          <cell r="A685" t="str">
            <v>vol_ind_DW</v>
          </cell>
        </row>
        <row r="686">
          <cell r="A686" t="str">
            <v>vol_ind_DW</v>
          </cell>
        </row>
        <row r="687">
          <cell r="A687" t="str">
            <v>vol_ind_DW</v>
          </cell>
        </row>
        <row r="688">
          <cell r="A688" t="str">
            <v>vol_ind_DW</v>
          </cell>
        </row>
        <row r="689">
          <cell r="A689" t="str">
            <v>vol_ind_DW</v>
          </cell>
        </row>
        <row r="690">
          <cell r="A690" t="str">
            <v>vol_ind_DW</v>
          </cell>
        </row>
        <row r="691">
          <cell r="A691" t="str">
            <v>vol_ind_DW</v>
          </cell>
        </row>
        <row r="693">
          <cell r="A693" t="str">
            <v>vol_ind_WW</v>
          </cell>
        </row>
        <row r="694">
          <cell r="A694" t="str">
            <v>vol_ind_WW</v>
          </cell>
        </row>
        <row r="695">
          <cell r="A695" t="str">
            <v>vol_ind_WW</v>
          </cell>
        </row>
        <row r="696">
          <cell r="A696" t="str">
            <v>vol_ind_WW</v>
          </cell>
        </row>
        <row r="697">
          <cell r="A697" t="str">
            <v>vol_ind_WW</v>
          </cell>
        </row>
        <row r="698">
          <cell r="A698" t="str">
            <v>vol_ind_WW</v>
          </cell>
        </row>
        <row r="699">
          <cell r="A699" t="str">
            <v>vol_ind_WW</v>
          </cell>
        </row>
        <row r="700">
          <cell r="A700" t="str">
            <v>vol_ind_WW</v>
          </cell>
        </row>
        <row r="701">
          <cell r="A701" t="str">
            <v>vol_ind_WW</v>
          </cell>
        </row>
        <row r="702">
          <cell r="A702" t="str">
            <v>vol_ind_WW</v>
          </cell>
        </row>
        <row r="703">
          <cell r="A703" t="str">
            <v>vol_ind_WW</v>
          </cell>
        </row>
        <row r="704">
          <cell r="A704" t="str">
            <v>vol_ind_WW</v>
          </cell>
        </row>
        <row r="705">
          <cell r="A705" t="str">
            <v>vol_ind_WW</v>
          </cell>
        </row>
        <row r="706">
          <cell r="A706" t="str">
            <v>vol_ind_WW</v>
          </cell>
        </row>
        <row r="707">
          <cell r="A707" t="str">
            <v>vol_ind_WW</v>
          </cell>
        </row>
        <row r="709">
          <cell r="A709" t="str">
            <v>fix_ind_DW</v>
          </cell>
        </row>
        <row r="710">
          <cell r="A710" t="str">
            <v>fix_ind_DW</v>
          </cell>
        </row>
        <row r="711">
          <cell r="A711" t="str">
            <v>fix_ind_DW</v>
          </cell>
        </row>
        <row r="712">
          <cell r="A712" t="str">
            <v>fix_ind_DW</v>
          </cell>
        </row>
        <row r="713">
          <cell r="A713" t="str">
            <v>fix_ind_DW</v>
          </cell>
        </row>
        <row r="714">
          <cell r="A714" t="str">
            <v>fix_ind_DW</v>
          </cell>
        </row>
        <row r="715">
          <cell r="A715" t="str">
            <v>fix_ind_DW</v>
          </cell>
        </row>
        <row r="716">
          <cell r="A716" t="str">
            <v>fix_ind_DW</v>
          </cell>
        </row>
        <row r="717">
          <cell r="A717" t="str">
            <v>fix_ind_DW</v>
          </cell>
        </row>
        <row r="718">
          <cell r="A718" t="str">
            <v>fix_ind_DW</v>
          </cell>
        </row>
        <row r="719">
          <cell r="A719" t="str">
            <v>fix_ind_DW</v>
          </cell>
        </row>
        <row r="720">
          <cell r="A720" t="str">
            <v>fix_ind_DW</v>
          </cell>
        </row>
        <row r="721">
          <cell r="A721" t="str">
            <v>fix_ind_DW</v>
          </cell>
        </row>
        <row r="722">
          <cell r="A722" t="str">
            <v>fix_ind_DW</v>
          </cell>
        </row>
        <row r="723">
          <cell r="A723" t="str">
            <v>fix_ind_DW</v>
          </cell>
        </row>
        <row r="725">
          <cell r="A725" t="str">
            <v>fix_ind_WW</v>
          </cell>
        </row>
        <row r="726">
          <cell r="A726" t="str">
            <v>fix_ind_WW</v>
          </cell>
        </row>
        <row r="727">
          <cell r="A727" t="str">
            <v>fix_ind_WW</v>
          </cell>
        </row>
        <row r="728">
          <cell r="A728" t="str">
            <v>fix_ind_WW</v>
          </cell>
        </row>
        <row r="729">
          <cell r="A729" t="str">
            <v>fix_ind_WW</v>
          </cell>
        </row>
        <row r="730">
          <cell r="A730" t="str">
            <v>fix_ind_WW</v>
          </cell>
        </row>
        <row r="731">
          <cell r="A731" t="str">
            <v>fix_ind_WW</v>
          </cell>
        </row>
        <row r="732">
          <cell r="A732" t="str">
            <v>fix_ind_WW</v>
          </cell>
        </row>
        <row r="733">
          <cell r="A733" t="str">
            <v>fix_ind_WW</v>
          </cell>
        </row>
        <row r="734">
          <cell r="A734" t="str">
            <v>fix_ind_WW</v>
          </cell>
        </row>
        <row r="735">
          <cell r="A735" t="str">
            <v>fix_ind_WW</v>
          </cell>
        </row>
        <row r="736">
          <cell r="A736" t="str">
            <v>fix_ind_WW</v>
          </cell>
        </row>
        <row r="737">
          <cell r="A737" t="str">
            <v>fix_ind_WW</v>
          </cell>
        </row>
        <row r="738">
          <cell r="A738" t="str">
            <v>fix_ind_WW</v>
          </cell>
        </row>
        <row r="739">
          <cell r="A739" t="str">
            <v>fix_ind_WW</v>
          </cell>
        </row>
        <row r="741">
          <cell r="A741" t="str">
            <v>Machine_DW</v>
          </cell>
        </row>
        <row r="742">
          <cell r="A742" t="str">
            <v>Machine_DW</v>
          </cell>
        </row>
        <row r="743">
          <cell r="A743" t="str">
            <v>Machine_DW</v>
          </cell>
        </row>
        <row r="744">
          <cell r="A744" t="str">
            <v>Machine_DW</v>
          </cell>
        </row>
        <row r="745">
          <cell r="A745" t="str">
            <v>Machine_DW</v>
          </cell>
        </row>
        <row r="746">
          <cell r="A746" t="str">
            <v>Machine_DW</v>
          </cell>
        </row>
        <row r="747">
          <cell r="A747" t="str">
            <v>Machine_DW</v>
          </cell>
        </row>
        <row r="748">
          <cell r="A748" t="str">
            <v>Machine_DW</v>
          </cell>
        </row>
        <row r="749">
          <cell r="A749" t="str">
            <v>Machine_DW</v>
          </cell>
        </row>
        <row r="750">
          <cell r="A750" t="str">
            <v>Machine_DW</v>
          </cell>
        </row>
        <row r="751">
          <cell r="A751" t="str">
            <v>Machine_DW</v>
          </cell>
        </row>
        <row r="752">
          <cell r="A752" t="str">
            <v>Machine_DW</v>
          </cell>
        </row>
        <row r="753">
          <cell r="A753" t="str">
            <v>Machine_DW</v>
          </cell>
        </row>
        <row r="754">
          <cell r="A754" t="str">
            <v>Machine_DW</v>
          </cell>
        </row>
        <row r="755">
          <cell r="A755" t="str">
            <v>Machine_DW</v>
          </cell>
        </row>
        <row r="757">
          <cell r="A757" t="str">
            <v>Machine_WW</v>
          </cell>
        </row>
        <row r="758">
          <cell r="A758" t="str">
            <v>Machine_WW</v>
          </cell>
        </row>
        <row r="759">
          <cell r="A759" t="str">
            <v>Machine_WW</v>
          </cell>
        </row>
        <row r="760">
          <cell r="A760" t="str">
            <v>Machine_WW</v>
          </cell>
        </row>
        <row r="761">
          <cell r="A761" t="str">
            <v>Machine_WW</v>
          </cell>
        </row>
        <row r="762">
          <cell r="A762" t="str">
            <v>Machine_WW</v>
          </cell>
        </row>
        <row r="763">
          <cell r="A763" t="str">
            <v>Machine_WW</v>
          </cell>
        </row>
        <row r="764">
          <cell r="A764" t="str">
            <v>Machine_WW</v>
          </cell>
        </row>
        <row r="765">
          <cell r="A765" t="str">
            <v>Machine_WW</v>
          </cell>
        </row>
        <row r="766">
          <cell r="A766" t="str">
            <v>Machine_WW</v>
          </cell>
        </row>
        <row r="767">
          <cell r="A767" t="str">
            <v>Machine_WW</v>
          </cell>
        </row>
        <row r="768">
          <cell r="A768" t="str">
            <v>Machine_WW</v>
          </cell>
        </row>
        <row r="769">
          <cell r="A769" t="str">
            <v>Machine_WW</v>
          </cell>
        </row>
        <row r="770">
          <cell r="A770" t="str">
            <v>Machine_WW</v>
          </cell>
        </row>
        <row r="771">
          <cell r="A771" t="str">
            <v>Machine_WW</v>
          </cell>
        </row>
        <row r="773">
          <cell r="A773" t="str">
            <v>Grant_KOV</v>
          </cell>
        </row>
        <row r="774">
          <cell r="A774" t="str">
            <v>Grant_KOV</v>
          </cell>
        </row>
        <row r="775">
          <cell r="A775" t="str">
            <v>Grant_KOV</v>
          </cell>
        </row>
        <row r="776">
          <cell r="A776" t="str">
            <v>Grant_KOV</v>
          </cell>
        </row>
        <row r="777">
          <cell r="A777" t="str">
            <v>Grant_KOV</v>
          </cell>
        </row>
        <row r="778">
          <cell r="A778" t="str">
            <v>Grant_KOV</v>
          </cell>
        </row>
        <row r="779">
          <cell r="A779" t="str">
            <v>Grant_KOV</v>
          </cell>
        </row>
        <row r="780">
          <cell r="A780" t="str">
            <v>Grant_KOV</v>
          </cell>
        </row>
        <row r="781">
          <cell r="A781" t="str">
            <v>Grant_KOV</v>
          </cell>
        </row>
        <row r="782">
          <cell r="A782" t="str">
            <v>Grant_KOV</v>
          </cell>
        </row>
        <row r="783">
          <cell r="A783" t="str">
            <v>Grant_KOV</v>
          </cell>
        </row>
        <row r="784">
          <cell r="A784" t="str">
            <v>Grant_KOV</v>
          </cell>
        </row>
        <row r="785">
          <cell r="A785" t="str">
            <v>Grant_KOV</v>
          </cell>
        </row>
        <row r="786">
          <cell r="A786" t="str">
            <v>Grant_KOV</v>
          </cell>
        </row>
        <row r="787">
          <cell r="A787" t="str">
            <v>Grant_KOV</v>
          </cell>
        </row>
        <row r="789">
          <cell r="A789" t="str">
            <v>Grant_CF</v>
          </cell>
        </row>
        <row r="790">
          <cell r="A790" t="str">
            <v>Grant_CF</v>
          </cell>
        </row>
        <row r="791">
          <cell r="A791" t="str">
            <v>Grant_CF</v>
          </cell>
        </row>
        <row r="792">
          <cell r="A792" t="str">
            <v>Grant_CF</v>
          </cell>
        </row>
        <row r="793">
          <cell r="A793" t="str">
            <v>Grant_CF</v>
          </cell>
        </row>
        <row r="794">
          <cell r="A794" t="str">
            <v>Grant_CF</v>
          </cell>
        </row>
        <row r="795">
          <cell r="A795" t="str">
            <v>Grant_CF</v>
          </cell>
        </row>
        <row r="796">
          <cell r="A796" t="str">
            <v>Grant_CF</v>
          </cell>
        </row>
        <row r="797">
          <cell r="A797" t="str">
            <v>Grant_CF</v>
          </cell>
        </row>
        <row r="798">
          <cell r="A798" t="str">
            <v>Grant_CF</v>
          </cell>
        </row>
        <row r="799">
          <cell r="A799" t="str">
            <v>Grant_CF</v>
          </cell>
        </row>
        <row r="800">
          <cell r="A800" t="str">
            <v>Grant_CF</v>
          </cell>
        </row>
        <row r="801">
          <cell r="A801" t="str">
            <v>Grant_CF</v>
          </cell>
        </row>
        <row r="802">
          <cell r="A802" t="str">
            <v>Grant_CF</v>
          </cell>
        </row>
        <row r="803">
          <cell r="A803" t="str">
            <v>Grant_CF</v>
          </cell>
        </row>
        <row r="805">
          <cell r="A805" t="str">
            <v>Grant_State</v>
          </cell>
        </row>
        <row r="806">
          <cell r="A806" t="str">
            <v>Grant_State</v>
          </cell>
        </row>
        <row r="807">
          <cell r="A807" t="str">
            <v>Grant_State</v>
          </cell>
        </row>
        <row r="808">
          <cell r="A808" t="str">
            <v>Grant_State</v>
          </cell>
        </row>
        <row r="809">
          <cell r="A809" t="str">
            <v>Grant_State</v>
          </cell>
        </row>
        <row r="810">
          <cell r="A810" t="str">
            <v>Grant_State</v>
          </cell>
        </row>
        <row r="811">
          <cell r="A811" t="str">
            <v>Grant_State</v>
          </cell>
        </row>
        <row r="812">
          <cell r="A812" t="str">
            <v>Grant_State</v>
          </cell>
        </row>
        <row r="813">
          <cell r="A813" t="str">
            <v>Grant_State</v>
          </cell>
        </row>
        <row r="814">
          <cell r="A814" t="str">
            <v>Grant_State</v>
          </cell>
        </row>
        <row r="815">
          <cell r="A815" t="str">
            <v>Grant_State</v>
          </cell>
        </row>
        <row r="816">
          <cell r="A816" t="str">
            <v>Grant_State</v>
          </cell>
        </row>
        <row r="817">
          <cell r="A817" t="str">
            <v>Grant_State</v>
          </cell>
        </row>
        <row r="818">
          <cell r="A818" t="str">
            <v>Grant_State</v>
          </cell>
        </row>
        <row r="819">
          <cell r="A819" t="str">
            <v>Grant_State</v>
          </cell>
        </row>
      </sheetData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essaare"/>
      <sheetName val="Kaarma"/>
      <sheetName val="Kihelkonna"/>
      <sheetName val="Kärla"/>
      <sheetName val="Leisi"/>
      <sheetName val="Lümanda"/>
      <sheetName val="Muhu"/>
      <sheetName val="Mustjala"/>
      <sheetName val="Orissaare"/>
      <sheetName val="Pihtla"/>
      <sheetName val="Pöide"/>
      <sheetName val="Ruhnu"/>
      <sheetName val="Salme"/>
      <sheetName val="Valjala"/>
      <sheetName val="baseline"/>
      <sheetName val="liitujad"/>
      <sheetName val=" "/>
      <sheetName val="BookVOpening2"/>
      <sheetName val="bvo_linn"/>
      <sheetName val="KOOND"/>
      <sheetName val="uhikhinnad"/>
      <sheetName val="lisainvest"/>
      <sheetName val="finantssisendid"/>
      <sheetName val="jaotus"/>
      <sheetName val="hinnad"/>
      <sheetName val="data"/>
      <sheetName val="OH"/>
      <sheetName val="Inputs"/>
      <sheetName val="balance_sheet"/>
      <sheetName val="struktuur"/>
      <sheetName val="vorm"/>
      <sheetName val="PandL"/>
      <sheetName val="LVIRUsisend"/>
      <sheetName val="muud tabelid"/>
      <sheetName val="Workings"/>
      <sheetName val="grantrate"/>
      <sheetName val="projekti tulu-kulu analüüs"/>
      <sheetName val="projekti grantrate2"/>
      <sheetName val="Assumptions and Results"/>
      <sheetName val="CF "/>
      <sheetName val="ESTcharts"/>
      <sheetName val="notes"/>
      <sheetName val="benefi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6">
          <cell r="A6" t="str">
            <v>Kuressaare</v>
          </cell>
        </row>
        <row r="7">
          <cell r="A7" t="str">
            <v>Kaarma</v>
          </cell>
        </row>
        <row r="8">
          <cell r="A8" t="str">
            <v>Kihelkonna</v>
          </cell>
        </row>
        <row r="9">
          <cell r="A9" t="str">
            <v>Kärla</v>
          </cell>
        </row>
        <row r="10">
          <cell r="A10" t="str">
            <v>Leisi</v>
          </cell>
        </row>
        <row r="11">
          <cell r="A11" t="str">
            <v>Lümanda</v>
          </cell>
        </row>
        <row r="12">
          <cell r="A12" t="str">
            <v>Muhu</v>
          </cell>
        </row>
        <row r="13">
          <cell r="A13" t="str">
            <v>Mustjala</v>
          </cell>
        </row>
        <row r="14">
          <cell r="A14" t="str">
            <v>Orissaare</v>
          </cell>
        </row>
        <row r="15">
          <cell r="A15" t="str">
            <v>Pihtla</v>
          </cell>
        </row>
        <row r="16">
          <cell r="A16" t="str">
            <v>Pöide</v>
          </cell>
        </row>
        <row r="17">
          <cell r="A17" t="str">
            <v>Ruhnu</v>
          </cell>
        </row>
        <row r="18">
          <cell r="A18" t="str">
            <v>Salme</v>
          </cell>
        </row>
        <row r="19">
          <cell r="A19" t="str">
            <v>Valjala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essaare"/>
      <sheetName val="Kaarma"/>
      <sheetName val="Kihelkonna"/>
      <sheetName val="Kärla"/>
      <sheetName val="Leisi"/>
      <sheetName val="Lümanda"/>
      <sheetName val="Muhu"/>
      <sheetName val="Mustjala"/>
      <sheetName val="Orissaare"/>
      <sheetName val="Pihtla"/>
      <sheetName val="Pöide"/>
      <sheetName val="Ruhnu"/>
      <sheetName val="Salme"/>
      <sheetName val="Valjala"/>
      <sheetName val="baseline"/>
      <sheetName val="liitujad"/>
      <sheetName val=" "/>
      <sheetName val="BookVOpening2"/>
      <sheetName val="bvo_linn"/>
      <sheetName val="KOOND"/>
      <sheetName val="uhikhinnad"/>
      <sheetName val="lisainvest"/>
      <sheetName val="finantssisendid"/>
      <sheetName val="jaotus"/>
      <sheetName val="hinnad"/>
      <sheetName val="data"/>
      <sheetName val="OH"/>
      <sheetName val="Inputs"/>
      <sheetName val="balance_sheet"/>
      <sheetName val="struktuur"/>
      <sheetName val="vorm"/>
      <sheetName val="PandL"/>
      <sheetName val="LVIRUsisend"/>
      <sheetName val="muud tabelid"/>
      <sheetName val="Workings"/>
      <sheetName val="grantrate"/>
      <sheetName val="projekti tulu-kulu analüüs"/>
      <sheetName val="projekti grantrate2"/>
      <sheetName val="Assumptions and Results"/>
      <sheetName val="CF "/>
      <sheetName val="ESTcharts"/>
      <sheetName val="notes"/>
      <sheetName val="benefi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6">
          <cell r="A6" t="str">
            <v>Kuressaare</v>
          </cell>
        </row>
        <row r="7">
          <cell r="A7" t="str">
            <v>Kaarma</v>
          </cell>
        </row>
        <row r="8">
          <cell r="A8" t="str">
            <v>Kihelkonna</v>
          </cell>
        </row>
        <row r="9">
          <cell r="A9" t="str">
            <v>Kärla</v>
          </cell>
        </row>
        <row r="10">
          <cell r="A10" t="str">
            <v>Leisi</v>
          </cell>
        </row>
        <row r="11">
          <cell r="A11" t="str">
            <v>Lümanda</v>
          </cell>
        </row>
        <row r="12">
          <cell r="A12" t="str">
            <v>Muhu</v>
          </cell>
        </row>
        <row r="13">
          <cell r="A13" t="str">
            <v>Mustjala</v>
          </cell>
        </row>
        <row r="14">
          <cell r="A14" t="str">
            <v>Orissaare</v>
          </cell>
        </row>
        <row r="15">
          <cell r="A15" t="str">
            <v>Pihtla</v>
          </cell>
        </row>
        <row r="16">
          <cell r="A16" t="str">
            <v>Pöide</v>
          </cell>
        </row>
        <row r="17">
          <cell r="A17" t="str">
            <v>Ruhnu</v>
          </cell>
        </row>
        <row r="18">
          <cell r="A18" t="str">
            <v>Salme</v>
          </cell>
        </row>
        <row r="19">
          <cell r="A19" t="str">
            <v>Valjala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"/>
      <sheetName val="EE"/>
      <sheetName val="KKT"/>
      <sheetName val="LAEN"/>
      <sheetName val="Liitujad"/>
      <sheetName val="MAHUD"/>
      <sheetName val="KULUD"/>
      <sheetName val="ÜVKAK_FIN"/>
      <sheetName val="OPV"/>
      <sheetName val="INV"/>
      <sheetName val="Kulum&amp;INV"/>
      <sheetName val="KOOND"/>
      <sheetName val="2014KULUD"/>
      <sheetName val="2013KULUD"/>
      <sheetName val="STAT"/>
      <sheetName val="VA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8">
          <cell r="A38" t="str">
            <v>Energiakulud</v>
          </cell>
        </row>
        <row r="39">
          <cell r="A39" t="str">
            <v>Keskkonnatasud</v>
          </cell>
        </row>
        <row r="40">
          <cell r="A40" t="str">
            <v>Spetsiifilise tehnoloogia kulud (kemikaalid)</v>
          </cell>
        </row>
        <row r="41">
          <cell r="A41" t="str">
            <v>Kaupade ja teenuste vahendamiskulud</v>
          </cell>
        </row>
        <row r="42">
          <cell r="A42" t="str">
            <v>Seadmete hoolduse teenus ja materjalid</v>
          </cell>
        </row>
        <row r="43">
          <cell r="A43" t="str">
            <v>Tööjõu- ja personalikulud</v>
          </cell>
        </row>
        <row r="44">
          <cell r="A44" t="str">
            <v>Administratiivkulud</v>
          </cell>
        </row>
        <row r="45">
          <cell r="A45" t="str">
            <v>Ülalpidamiskulud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"/>
      <sheetName val="MAHUD"/>
      <sheetName val="KULUD"/>
      <sheetName val="Rendid"/>
      <sheetName val="LAEN"/>
      <sheetName val="FIN_AN"/>
      <sheetName val="ALT"/>
      <sheetName val="KA (VESI)"/>
      <sheetName val="KA"/>
      <sheetName val="BIL."/>
      <sheetName val="RA"/>
      <sheetName val="Kulum&amp;INV"/>
      <sheetName val="Rahvastik"/>
      <sheetName val="2013KASUM"/>
      <sheetName val="TULEM2012"/>
      <sheetName val="TULEM2013"/>
      <sheetName val="BIL2013"/>
      <sheetName val="2012_2013Vesi_tootmine"/>
      <sheetName val="STAT"/>
      <sheetName val="2013kasumVESI"/>
      <sheetName val="2013kasumHALDUS"/>
      <sheetName val="2013kasumKALMISTUD"/>
      <sheetName val="2013kasumTEED"/>
      <sheetName val="2013kasumTRANSPORT"/>
      <sheetName val="HP_Türisalu"/>
      <sheetName val="VM_Türisalu"/>
      <sheetName val="Türisalu_mahud"/>
      <sheetName val="Keila valla eelarvestrateegia"/>
      <sheetName val="MAHUD (SOTS)"/>
      <sheetName val="MAHUD(LAHEVESI)"/>
      <sheetName val="Laen&amp;Rent_Tst"/>
      <sheetName val="ÜVKAK_INV_kulum"/>
      <sheetName val="TÜRÜF_INV&amp;Kulum"/>
      <sheetName val="KA2014aIp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65">
          <cell r="A65" t="str">
            <v>Toormaterjalide kulud</v>
          </cell>
        </row>
        <row r="66">
          <cell r="A66" t="str">
            <v>Keskkonnatasud (va trahvid)</v>
          </cell>
        </row>
        <row r="67">
          <cell r="A67" t="str">
            <v>Tööjõukulud</v>
          </cell>
        </row>
        <row r="68">
          <cell r="A68" t="str">
            <v>Energiakulud</v>
          </cell>
        </row>
        <row r="69">
          <cell r="A69" t="str">
            <v>Spetsiifilise tehnoloogia</v>
          </cell>
        </row>
        <row r="70">
          <cell r="A70" t="str">
            <v>Ülalpidamiskulud</v>
          </cell>
        </row>
        <row r="71">
          <cell r="A71" t="str">
            <v>Rendikulud</v>
          </cell>
        </row>
        <row r="72">
          <cell r="A72" t="str">
            <v>Transpordikulud</v>
          </cell>
        </row>
        <row r="73">
          <cell r="A73" t="str">
            <v>Juhtimiskulud</v>
          </cell>
        </row>
        <row r="74">
          <cell r="A74" t="str">
            <v>Kaupade ja teenuste vahendamiskulud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"/>
      <sheetName val="EE"/>
      <sheetName val="KKT"/>
      <sheetName val="Liitujad"/>
      <sheetName val="LAEN"/>
      <sheetName val="MAHUD"/>
      <sheetName val="KULUD"/>
      <sheetName val="ÜVKAK_FIN"/>
      <sheetName val="INV"/>
      <sheetName val="OPV"/>
      <sheetName val="Kulum&amp;INV"/>
      <sheetName val="KOOND"/>
      <sheetName val="2014KULUD"/>
      <sheetName val="2013KULUD"/>
      <sheetName val="STAT"/>
      <sheetName val="VA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7">
          <cell r="A37" t="str">
            <v>Energiakulud</v>
          </cell>
        </row>
        <row r="38">
          <cell r="A38" t="str">
            <v>Energiakulud</v>
          </cell>
        </row>
        <row r="39">
          <cell r="A39" t="str">
            <v>Keskkonnatasud</v>
          </cell>
        </row>
        <row r="40">
          <cell r="A40" t="str">
            <v>Spetsiifilise tehnoloogia kulud (kemikaalid)</v>
          </cell>
        </row>
        <row r="41">
          <cell r="A41" t="str">
            <v>Kaupade ja teenuste vahendamiskulud</v>
          </cell>
        </row>
        <row r="42">
          <cell r="A42" t="str">
            <v>Seadmete hoolduse teenus ja materjalid</v>
          </cell>
        </row>
        <row r="43">
          <cell r="A43" t="str">
            <v>Tööjõu- ja personalikulud</v>
          </cell>
        </row>
        <row r="44">
          <cell r="A44" t="str">
            <v>Administratiivkulud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T"/>
      <sheetName val="EE"/>
      <sheetName val="EE_kum"/>
      <sheetName val="2011rajatised"/>
      <sheetName val="2011teisedPV"/>
      <sheetName val="uus_ost"/>
      <sheetName val="Joogivee kvaliteet"/>
      <sheetName val="vana_amort"/>
      <sheetName val="Rahvastik"/>
      <sheetName val="Ajakava"/>
      <sheetName val="Koondtabel"/>
      <sheetName val="KKT"/>
      <sheetName val="KA2011"/>
      <sheetName val="kulude jaotus"/>
      <sheetName val="KA2012a11k"/>
      <sheetName val="Laiaküla väljavedu"/>
      <sheetName val="Tarbimine"/>
      <sheetName val="ASTV2011mahud"/>
      <sheetName val="ASTV2012a11kmahud"/>
      <sheetName val="Reoveemahud"/>
      <sheetName val="Maht&amp;Kulud_0_st"/>
      <sheetName val="Maht&amp;Kulud_T_st"/>
      <sheetName val="Kulum&amp;INV"/>
      <sheetName val="VKIIETAPP"/>
      <sheetName val="0_st"/>
      <sheetName val="Jk_st"/>
      <sheetName val="T_st"/>
      <sheetName val="Inv&amp;kap"/>
      <sheetName val="laen664"/>
      <sheetName val="laen563"/>
      <sheetName val="laen947"/>
      <sheetName val="laenKIK km"/>
      <sheetName val="Liising2012"/>
      <sheetName val="LAEN"/>
      <sheetName val="KA"/>
      <sheetName val="BIL."/>
      <sheetName val="RA"/>
      <sheetName val="Harju"/>
      <sheetName val="VV2010"/>
      <sheetName val="VV2011"/>
      <sheetName val="Viimsi_valla_LMA"/>
      <sheetName val="Jk_st (2)"/>
      <sheetName val="T_st(2)"/>
      <sheetName val="Inv&amp;kap(2)"/>
      <sheetName val="Etalon"/>
      <sheetName val="HIN"/>
      <sheetName val="Hankeplaan"/>
      <sheetName val="Toru_pumpla_INV"/>
      <sheetName val="RVP_INV"/>
      <sheetName val="ALT1"/>
      <sheetName val="ALT2"/>
      <sheetName val="ALT1vsALT2"/>
      <sheetName val="PV"/>
      <sheetName val="EraNA_vesi"/>
      <sheetName val="EraNA_kanal"/>
      <sheetName val="TööstusNA_vesi"/>
      <sheetName val="TööstusNA_kanal"/>
      <sheetName val="BIL2011"/>
      <sheetName val="BIL2012a11k"/>
      <sheetName val="laenKIK"/>
      <sheetName val="laenKIK II"/>
      <sheetName val="laenDNB"/>
      <sheetName val="laen973"/>
      <sheetName val="Koond"/>
      <sheetName val="E"/>
      <sheetName val="H"/>
      <sheetName val="Tundlikkusanalüüs"/>
      <sheetName val="Risk"/>
      <sheetName val="Risk2"/>
      <sheetName val="Ris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0">
          <cell r="A90" t="str">
            <v>Tööjõu- ja personalikulu</v>
          </cell>
        </row>
        <row r="91">
          <cell r="A91" t="str">
            <v>Juhtimiskulu</v>
          </cell>
        </row>
        <row r="92">
          <cell r="A92" t="str">
            <v>Ülalpidamiskulu (va Muuga)</v>
          </cell>
        </row>
        <row r="93">
          <cell r="A93" t="str">
            <v>Laiaküla paakautode kulud</v>
          </cell>
        </row>
        <row r="94">
          <cell r="A94" t="str">
            <v>Muuga ülalpidamiskulu</v>
          </cell>
        </row>
        <row r="95">
          <cell r="A95" t="str">
            <v>Transpordikulu</v>
          </cell>
        </row>
        <row r="96">
          <cell r="A96" t="str">
            <v>Spetsiifiline tehnoloogiline kulu</v>
          </cell>
        </row>
        <row r="97">
          <cell r="A97" t="str">
            <v>Rendikulu</v>
          </cell>
        </row>
        <row r="98">
          <cell r="A98" t="str">
            <v>Kaupade ja teenuste vahendamise kulu</v>
          </cell>
        </row>
        <row r="99">
          <cell r="A99" t="str">
            <v>Energiakulu (tootmisega seonduv, va Muuga)</v>
          </cell>
        </row>
        <row r="100">
          <cell r="A100" t="str">
            <v>Energiakulu Muuga reoveepuhasti</v>
          </cell>
        </row>
        <row r="101">
          <cell r="A101" t="str">
            <v>Energiakulu (admin)</v>
          </cell>
        </row>
        <row r="102">
          <cell r="A102" t="str">
            <v>Vee erikasutustasu</v>
          </cell>
        </row>
        <row r="103">
          <cell r="A103" t="str">
            <v>Saastetasu</v>
          </cell>
        </row>
        <row r="104">
          <cell r="A104" t="str">
            <v>Ülenormatiivne saastetasu (Muuga reoveepuhasti)</v>
          </cell>
        </row>
        <row r="105">
          <cell r="A105" t="str">
            <v>Muuga reoveepuhasti materjalikulu</v>
          </cell>
        </row>
        <row r="106">
          <cell r="A106" t="str">
            <v>Muu toormaterjalikulu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dx3"/>
      <sheetName val="valdx4"/>
      <sheetName val="valdx5"/>
      <sheetName val="valdx6"/>
      <sheetName val="valdx7"/>
      <sheetName val="valdx8"/>
      <sheetName val="valdx9"/>
      <sheetName val="valdx10"/>
      <sheetName val="valdx11"/>
      <sheetName val="valdx12"/>
      <sheetName val="valdx13"/>
      <sheetName val="valdx14"/>
      <sheetName val="valdx15"/>
      <sheetName val="valdx1"/>
      <sheetName val="valdx2"/>
      <sheetName val="Viljandi"/>
      <sheetName val="finantssisendid"/>
      <sheetName val="bvo1"/>
      <sheetName val="Viljandi varad"/>
      <sheetName val="bvo_linn"/>
      <sheetName val="KOOND"/>
      <sheetName val="LVIRUsisend"/>
      <sheetName val="data"/>
      <sheetName val="vorm"/>
      <sheetName val="hinnatous"/>
      <sheetName val="Inputs"/>
      <sheetName val="SALDOD"/>
      <sheetName val="CBA"/>
      <sheetName val="Grant Rate"/>
      <sheetName val="BaseData"/>
      <sheetName val="Assumptions and Results"/>
      <sheetName val="Workings"/>
      <sheetName val="grantrate"/>
      <sheetName val="projekti tulu-kulu analüüs"/>
      <sheetName val="projekti grantrate2"/>
      <sheetName val="CF "/>
      <sheetName val="PandL"/>
      <sheetName val="balance_sheet"/>
      <sheetName val="ESTcharts"/>
      <sheetName val="notes"/>
      <sheetName val="benef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8">
          <cell r="D8">
            <v>2006</v>
          </cell>
          <cell r="E8">
            <v>2007</v>
          </cell>
          <cell r="F8">
            <v>2008</v>
          </cell>
          <cell r="G8">
            <v>2009</v>
          </cell>
          <cell r="H8">
            <v>2010</v>
          </cell>
          <cell r="I8">
            <v>2011</v>
          </cell>
          <cell r="J8">
            <v>2012</v>
          </cell>
          <cell r="K8">
            <v>2013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</row>
        <row r="22">
          <cell r="D22">
            <v>21388</v>
          </cell>
          <cell r="E22">
            <v>21441</v>
          </cell>
          <cell r="F22">
            <v>21476</v>
          </cell>
          <cell r="G22">
            <v>21511</v>
          </cell>
          <cell r="H22">
            <v>21511</v>
          </cell>
          <cell r="I22">
            <v>21511</v>
          </cell>
          <cell r="J22">
            <v>21511</v>
          </cell>
          <cell r="K22">
            <v>21511</v>
          </cell>
          <cell r="L22">
            <v>21511</v>
          </cell>
          <cell r="M22">
            <v>21511</v>
          </cell>
          <cell r="N22">
            <v>21511</v>
          </cell>
          <cell r="O22">
            <v>21511</v>
          </cell>
          <cell r="P22">
            <v>21511</v>
          </cell>
          <cell r="Q22">
            <v>21511</v>
          </cell>
          <cell r="R22">
            <v>21511</v>
          </cell>
          <cell r="S22">
            <v>21511</v>
          </cell>
        </row>
        <row r="175">
          <cell r="D175">
            <v>24043</v>
          </cell>
          <cell r="E175">
            <v>24043</v>
          </cell>
          <cell r="F175">
            <v>24043</v>
          </cell>
          <cell r="G175">
            <v>24043</v>
          </cell>
          <cell r="H175">
            <v>24043</v>
          </cell>
          <cell r="I175">
            <v>24043</v>
          </cell>
          <cell r="J175">
            <v>24043</v>
          </cell>
          <cell r="K175">
            <v>24043</v>
          </cell>
          <cell r="L175">
            <v>24043</v>
          </cell>
          <cell r="M175">
            <v>24043</v>
          </cell>
          <cell r="N175">
            <v>24043</v>
          </cell>
          <cell r="O175">
            <v>24043</v>
          </cell>
          <cell r="P175">
            <v>24043</v>
          </cell>
          <cell r="Q175">
            <v>24043</v>
          </cell>
          <cell r="R175">
            <v>24043</v>
          </cell>
          <cell r="S175">
            <v>24043</v>
          </cell>
        </row>
      </sheetData>
      <sheetData sheetId="16" refreshError="1">
        <row r="3">
          <cell r="A3" t="str">
            <v>labour_c_DW</v>
          </cell>
        </row>
        <row r="4">
          <cell r="A4" t="str">
            <v>labour_c_DW</v>
          </cell>
        </row>
        <row r="5">
          <cell r="A5" t="str">
            <v>labour_c_DW</v>
          </cell>
        </row>
        <row r="6">
          <cell r="A6" t="str">
            <v>other_c_DW</v>
          </cell>
        </row>
        <row r="7">
          <cell r="A7" t="str">
            <v>other_c_DW</v>
          </cell>
        </row>
        <row r="8">
          <cell r="A8" t="str">
            <v>other_c_DW</v>
          </cell>
        </row>
        <row r="9">
          <cell r="A9" t="str">
            <v>admin_c_DW</v>
          </cell>
        </row>
        <row r="10">
          <cell r="A10" t="str">
            <v>admin_c_DW</v>
          </cell>
        </row>
        <row r="11">
          <cell r="A11" t="str">
            <v>admin_c_DW</v>
          </cell>
        </row>
        <row r="12">
          <cell r="A12" t="str">
            <v>labour_c_WW</v>
          </cell>
        </row>
        <row r="13">
          <cell r="A13" t="str">
            <v>labour_c_WW</v>
          </cell>
        </row>
        <row r="14">
          <cell r="A14" t="str">
            <v>labour_c_WW</v>
          </cell>
        </row>
        <row r="15">
          <cell r="A15" t="str">
            <v>admin_c_WW</v>
          </cell>
        </row>
        <row r="16">
          <cell r="A16" t="str">
            <v>admin_c_WW</v>
          </cell>
        </row>
        <row r="17">
          <cell r="A17" t="str">
            <v>admin_c_WW</v>
          </cell>
        </row>
        <row r="18">
          <cell r="A18" t="str">
            <v>book_v_opening</v>
          </cell>
        </row>
        <row r="19">
          <cell r="A19" t="str">
            <v>book_v_opening</v>
          </cell>
        </row>
        <row r="20">
          <cell r="A20" t="str">
            <v>book_v_opening</v>
          </cell>
        </row>
        <row r="21">
          <cell r="A21" t="str">
            <v>invest_DW</v>
          </cell>
        </row>
        <row r="22">
          <cell r="A22" t="str">
            <v>invest_DW</v>
          </cell>
        </row>
        <row r="23">
          <cell r="A23" t="str">
            <v>invest_DW</v>
          </cell>
        </row>
        <row r="24">
          <cell r="A24" t="str">
            <v>invest_WW</v>
          </cell>
        </row>
        <row r="25">
          <cell r="A25" t="str">
            <v>invest_WW</v>
          </cell>
        </row>
        <row r="26">
          <cell r="A26" t="str">
            <v>invest_WW</v>
          </cell>
        </row>
        <row r="27">
          <cell r="A27" t="str">
            <v>connDW*income</v>
          </cell>
        </row>
        <row r="28">
          <cell r="A28" t="str">
            <v>connDW*income</v>
          </cell>
        </row>
        <row r="29">
          <cell r="A29" t="str">
            <v>connDW*income</v>
          </cell>
        </row>
        <row r="30">
          <cell r="A30" t="str">
            <v>income</v>
          </cell>
        </row>
        <row r="31">
          <cell r="A31" t="str">
            <v>income</v>
          </cell>
        </row>
        <row r="32">
          <cell r="A32" t="str">
            <v>income</v>
          </cell>
        </row>
        <row r="33">
          <cell r="A33" t="str">
            <v>septikVOL</v>
          </cell>
        </row>
        <row r="34">
          <cell r="A34" t="str">
            <v>septikVOL</v>
          </cell>
        </row>
        <row r="35">
          <cell r="A35" t="str">
            <v>septikVOL</v>
          </cell>
        </row>
        <row r="36">
          <cell r="A36" t="str">
            <v>septikPRICE</v>
          </cell>
        </row>
        <row r="37">
          <cell r="A37" t="str">
            <v>septikPRICE</v>
          </cell>
        </row>
        <row r="38">
          <cell r="A38" t="str">
            <v>septikPRICE</v>
          </cell>
        </row>
        <row r="39">
          <cell r="A39" t="str">
            <v>tax_DW*prod_DW</v>
          </cell>
        </row>
        <row r="40">
          <cell r="A40" t="str">
            <v>tax_DW*prod_DW</v>
          </cell>
        </row>
        <row r="41">
          <cell r="A41" t="str">
            <v>tax_DW*prod_DW</v>
          </cell>
        </row>
        <row r="42">
          <cell r="A42" t="str">
            <v>other_turnover</v>
          </cell>
        </row>
        <row r="43">
          <cell r="A43" t="str">
            <v>other_turnover</v>
          </cell>
        </row>
        <row r="44">
          <cell r="A44" t="str">
            <v>other_turnover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  <row r="1001">
          <cell r="A1001">
            <v>0</v>
          </cell>
        </row>
        <row r="1002">
          <cell r="A1002">
            <v>0</v>
          </cell>
        </row>
        <row r="1003">
          <cell r="A1003">
            <v>0</v>
          </cell>
        </row>
        <row r="1004">
          <cell r="A1004">
            <v>0</v>
          </cell>
        </row>
        <row r="1005">
          <cell r="A1005">
            <v>0</v>
          </cell>
        </row>
        <row r="1006">
          <cell r="A1006">
            <v>0</v>
          </cell>
        </row>
        <row r="1007">
          <cell r="A1007">
            <v>0</v>
          </cell>
        </row>
        <row r="1008">
          <cell r="A1008">
            <v>0</v>
          </cell>
        </row>
        <row r="1009">
          <cell r="A1009">
            <v>0</v>
          </cell>
        </row>
        <row r="1010">
          <cell r="A1010">
            <v>0</v>
          </cell>
        </row>
        <row r="1011">
          <cell r="A1011">
            <v>0</v>
          </cell>
        </row>
        <row r="1012">
          <cell r="A1012">
            <v>0</v>
          </cell>
        </row>
        <row r="1013">
          <cell r="A1013">
            <v>0</v>
          </cell>
        </row>
        <row r="1014">
          <cell r="A1014">
            <v>0</v>
          </cell>
        </row>
        <row r="1015">
          <cell r="A1015">
            <v>0</v>
          </cell>
        </row>
        <row r="1016">
          <cell r="A1016">
            <v>0</v>
          </cell>
        </row>
        <row r="1017">
          <cell r="A1017">
            <v>0</v>
          </cell>
        </row>
        <row r="1018">
          <cell r="A1018">
            <v>0</v>
          </cell>
        </row>
        <row r="1019">
          <cell r="A1019">
            <v>0</v>
          </cell>
        </row>
        <row r="1020">
          <cell r="A1020">
            <v>0</v>
          </cell>
        </row>
        <row r="1021">
          <cell r="A1021">
            <v>0</v>
          </cell>
        </row>
        <row r="1022">
          <cell r="A1022">
            <v>0</v>
          </cell>
        </row>
        <row r="1023">
          <cell r="A1023">
            <v>0</v>
          </cell>
        </row>
        <row r="1024">
          <cell r="A1024">
            <v>0</v>
          </cell>
        </row>
        <row r="1025">
          <cell r="A1025">
            <v>0</v>
          </cell>
        </row>
        <row r="1026">
          <cell r="A1026">
            <v>0</v>
          </cell>
        </row>
        <row r="1027">
          <cell r="A1027">
            <v>0</v>
          </cell>
        </row>
        <row r="1028">
          <cell r="A1028">
            <v>0</v>
          </cell>
        </row>
        <row r="1029">
          <cell r="A1029">
            <v>0</v>
          </cell>
        </row>
        <row r="1030">
          <cell r="A1030">
            <v>0</v>
          </cell>
        </row>
        <row r="1031">
          <cell r="A1031">
            <v>0</v>
          </cell>
        </row>
        <row r="1032">
          <cell r="A1032">
            <v>0</v>
          </cell>
        </row>
        <row r="1033">
          <cell r="A1033">
            <v>0</v>
          </cell>
        </row>
        <row r="1034">
          <cell r="A1034">
            <v>0</v>
          </cell>
        </row>
        <row r="1035">
          <cell r="A1035">
            <v>0</v>
          </cell>
        </row>
        <row r="1036">
          <cell r="A1036">
            <v>0</v>
          </cell>
        </row>
        <row r="1037">
          <cell r="A1037">
            <v>0</v>
          </cell>
        </row>
        <row r="1038">
          <cell r="A1038">
            <v>0</v>
          </cell>
        </row>
        <row r="1039">
          <cell r="A1039">
            <v>0</v>
          </cell>
        </row>
        <row r="1040">
          <cell r="A1040">
            <v>0</v>
          </cell>
        </row>
        <row r="1041">
          <cell r="A1041">
            <v>0</v>
          </cell>
        </row>
        <row r="1042">
          <cell r="A1042">
            <v>0</v>
          </cell>
        </row>
        <row r="1043">
          <cell r="A1043">
            <v>0</v>
          </cell>
        </row>
        <row r="1044">
          <cell r="A1044">
            <v>0</v>
          </cell>
        </row>
        <row r="1045">
          <cell r="A1045">
            <v>0</v>
          </cell>
        </row>
        <row r="1046">
          <cell r="A1046">
            <v>0</v>
          </cell>
        </row>
        <row r="1047">
          <cell r="A1047">
            <v>0</v>
          </cell>
        </row>
        <row r="1048">
          <cell r="A1048">
            <v>0</v>
          </cell>
        </row>
        <row r="1049">
          <cell r="A1049">
            <v>0</v>
          </cell>
        </row>
        <row r="1050">
          <cell r="A1050">
            <v>0</v>
          </cell>
        </row>
        <row r="1051">
          <cell r="A1051">
            <v>0</v>
          </cell>
        </row>
        <row r="1052">
          <cell r="A1052">
            <v>0</v>
          </cell>
        </row>
        <row r="1053">
          <cell r="A1053">
            <v>0</v>
          </cell>
        </row>
        <row r="1054">
          <cell r="A1054">
            <v>0</v>
          </cell>
        </row>
        <row r="1055">
          <cell r="A1055">
            <v>0</v>
          </cell>
        </row>
        <row r="1056">
          <cell r="A1056">
            <v>0</v>
          </cell>
        </row>
        <row r="1057">
          <cell r="A1057">
            <v>0</v>
          </cell>
        </row>
        <row r="1058">
          <cell r="A1058">
            <v>0</v>
          </cell>
        </row>
        <row r="1059">
          <cell r="A1059">
            <v>0</v>
          </cell>
        </row>
        <row r="1060">
          <cell r="A1060">
            <v>0</v>
          </cell>
        </row>
        <row r="1061">
          <cell r="A1061">
            <v>0</v>
          </cell>
        </row>
        <row r="1062">
          <cell r="A1062">
            <v>0</v>
          </cell>
        </row>
        <row r="1063">
          <cell r="A1063">
            <v>0</v>
          </cell>
        </row>
        <row r="1064">
          <cell r="A1064">
            <v>0</v>
          </cell>
        </row>
        <row r="1065">
          <cell r="A1065">
            <v>0</v>
          </cell>
        </row>
        <row r="1066">
          <cell r="A1066">
            <v>0</v>
          </cell>
        </row>
      </sheetData>
      <sheetData sheetId="17" refreshError="1">
        <row r="12">
          <cell r="L12">
            <v>584321.94619214977</v>
          </cell>
          <cell r="Y12">
            <v>1</v>
          </cell>
          <cell r="Z12">
            <v>40</v>
          </cell>
          <cell r="AC12">
            <v>13</v>
          </cell>
        </row>
        <row r="16">
          <cell r="L16">
            <v>574150.85277962254</v>
          </cell>
          <cell r="Y16">
            <v>1</v>
          </cell>
          <cell r="Z16">
            <v>40</v>
          </cell>
          <cell r="AC16">
            <v>13</v>
          </cell>
        </row>
        <row r="20">
          <cell r="L20">
            <v>2350555.2049060026</v>
          </cell>
          <cell r="Y20">
            <v>1</v>
          </cell>
          <cell r="Z20">
            <v>40</v>
          </cell>
          <cell r="AC20">
            <v>13</v>
          </cell>
        </row>
        <row r="23">
          <cell r="L23">
            <v>514450.95666261425</v>
          </cell>
          <cell r="Y23">
            <v>1</v>
          </cell>
          <cell r="Z23">
            <v>40</v>
          </cell>
          <cell r="AC23">
            <v>13</v>
          </cell>
        </row>
        <row r="28">
          <cell r="L28">
            <v>2689809.0785299763</v>
          </cell>
          <cell r="Y28">
            <v>1</v>
          </cell>
          <cell r="Z28">
            <v>43</v>
          </cell>
          <cell r="AC28">
            <v>16</v>
          </cell>
        </row>
        <row r="32">
          <cell r="L32">
            <v>10604798.052460173</v>
          </cell>
          <cell r="Y32">
            <v>1</v>
          </cell>
          <cell r="Z32">
            <v>50</v>
          </cell>
          <cell r="AC32">
            <v>23</v>
          </cell>
        </row>
        <row r="36">
          <cell r="L36">
            <v>10604798.052460173</v>
          </cell>
          <cell r="Y36">
            <v>1</v>
          </cell>
          <cell r="Z36">
            <v>50</v>
          </cell>
          <cell r="AC36">
            <v>23</v>
          </cell>
        </row>
        <row r="40">
          <cell r="L40">
            <v>5050570.7158014914</v>
          </cell>
          <cell r="Y40">
            <v>1</v>
          </cell>
          <cell r="Z40">
            <v>50</v>
          </cell>
          <cell r="AC40">
            <v>23</v>
          </cell>
        </row>
        <row r="44">
          <cell r="L44">
            <v>3916330.031994198</v>
          </cell>
          <cell r="Y44">
            <v>1</v>
          </cell>
          <cell r="Z44">
            <v>39.5</v>
          </cell>
          <cell r="AC44">
            <v>12.5</v>
          </cell>
        </row>
        <row r="48">
          <cell r="L48">
            <v>36889784.891786404</v>
          </cell>
        </row>
        <row r="52">
          <cell r="L52">
            <v>12712621.264730573</v>
          </cell>
          <cell r="Y52">
            <v>1</v>
          </cell>
          <cell r="Z52">
            <v>40</v>
          </cell>
          <cell r="AC52">
            <v>13</v>
          </cell>
        </row>
        <row r="54">
          <cell r="L54">
            <v>6036131.4715994708</v>
          </cell>
          <cell r="Y54">
            <v>1</v>
          </cell>
          <cell r="Z54">
            <v>40</v>
          </cell>
          <cell r="AC54">
            <v>13</v>
          </cell>
        </row>
        <row r="56">
          <cell r="L56">
            <v>2471960.7747071972</v>
          </cell>
          <cell r="Y56">
            <v>1</v>
          </cell>
          <cell r="Z56">
            <v>40</v>
          </cell>
          <cell r="AC56">
            <v>13</v>
          </cell>
        </row>
        <row r="58">
          <cell r="L58">
            <v>21220713.511037242</v>
          </cell>
        </row>
        <row r="62">
          <cell r="L62">
            <v>314537.87135333999</v>
          </cell>
          <cell r="Y62">
            <v>1</v>
          </cell>
          <cell r="Z62">
            <v>15</v>
          </cell>
          <cell r="AC62">
            <v>-12</v>
          </cell>
        </row>
        <row r="65">
          <cell r="L65">
            <v>314537.87135333999</v>
          </cell>
          <cell r="Y65">
            <v>1</v>
          </cell>
          <cell r="Z65">
            <v>15</v>
          </cell>
          <cell r="AC65">
            <v>-12</v>
          </cell>
        </row>
        <row r="68">
          <cell r="L68">
            <v>314537.87135333999</v>
          </cell>
          <cell r="Y68">
            <v>1</v>
          </cell>
          <cell r="Z68">
            <v>15</v>
          </cell>
          <cell r="AC68">
            <v>-12</v>
          </cell>
        </row>
        <row r="71">
          <cell r="L71">
            <v>3344130.252433286</v>
          </cell>
          <cell r="Y71">
            <v>1</v>
          </cell>
          <cell r="Z71">
            <v>15</v>
          </cell>
          <cell r="AC71">
            <v>-12</v>
          </cell>
        </row>
        <row r="81">
          <cell r="L81">
            <v>538892.52807104914</v>
          </cell>
          <cell r="Y81">
            <v>1</v>
          </cell>
          <cell r="Z81">
            <v>15</v>
          </cell>
          <cell r="AC81">
            <v>-12</v>
          </cell>
        </row>
        <row r="84">
          <cell r="L84">
            <v>153319.46765666828</v>
          </cell>
          <cell r="Y84">
            <v>1</v>
          </cell>
          <cell r="Z84">
            <v>15</v>
          </cell>
          <cell r="AC84">
            <v>-12</v>
          </cell>
        </row>
        <row r="86">
          <cell r="L86">
            <v>302662.68566872022</v>
          </cell>
          <cell r="Y86">
            <v>1</v>
          </cell>
          <cell r="Z86">
            <v>15</v>
          </cell>
          <cell r="AC86">
            <v>-12</v>
          </cell>
        </row>
        <row r="93">
          <cell r="L93">
            <v>197807.52266777525</v>
          </cell>
          <cell r="Y93">
            <v>1</v>
          </cell>
          <cell r="Z93">
            <v>15</v>
          </cell>
          <cell r="AC93">
            <v>-12</v>
          </cell>
        </row>
        <row r="101">
          <cell r="L101">
            <v>5480426.0705575179</v>
          </cell>
        </row>
        <row r="105">
          <cell r="L105">
            <v>301843.88044400001</v>
          </cell>
          <cell r="Y105">
            <v>1</v>
          </cell>
          <cell r="Z105">
            <v>15</v>
          </cell>
          <cell r="AC105">
            <v>-12</v>
          </cell>
        </row>
        <row r="107">
          <cell r="L107">
            <v>878290.12840199994</v>
          </cell>
          <cell r="Y107">
            <v>1</v>
          </cell>
          <cell r="Z107">
            <v>15</v>
          </cell>
          <cell r="AC107">
            <v>-12</v>
          </cell>
        </row>
        <row r="108">
          <cell r="L108">
            <v>2629617.6039160001</v>
          </cell>
          <cell r="Y108">
            <v>1</v>
          </cell>
          <cell r="Z108">
            <v>15</v>
          </cell>
          <cell r="AC108">
            <v>-12</v>
          </cell>
        </row>
        <row r="109">
          <cell r="L109">
            <v>383464.05641199998</v>
          </cell>
          <cell r="Y109">
            <v>1</v>
          </cell>
          <cell r="Z109">
            <v>15</v>
          </cell>
          <cell r="AC109">
            <v>-12</v>
          </cell>
        </row>
        <row r="110">
          <cell r="L110">
            <v>766928.11282399995</v>
          </cell>
          <cell r="Y110">
            <v>1</v>
          </cell>
          <cell r="Z110">
            <v>15</v>
          </cell>
          <cell r="AC110">
            <v>-12</v>
          </cell>
        </row>
        <row r="112">
          <cell r="L112">
            <v>4960143.7819979992</v>
          </cell>
        </row>
        <row r="113">
          <cell r="L113">
            <v>10440569.852555517</v>
          </cell>
        </row>
        <row r="118">
          <cell r="L118">
            <v>140029.26661942725</v>
          </cell>
          <cell r="Y118">
            <v>1</v>
          </cell>
          <cell r="Z118">
            <v>15</v>
          </cell>
          <cell r="AC118">
            <v>-12</v>
          </cell>
        </row>
        <row r="125">
          <cell r="L125">
            <v>267416.97219497128</v>
          </cell>
          <cell r="Y125">
            <v>1</v>
          </cell>
          <cell r="Z125">
            <v>15</v>
          </cell>
          <cell r="AC125">
            <v>-12</v>
          </cell>
        </row>
        <row r="135">
          <cell r="L135">
            <v>247987.8692899262</v>
          </cell>
          <cell r="Y135">
            <v>1</v>
          </cell>
          <cell r="Z135">
            <v>15</v>
          </cell>
          <cell r="AC135">
            <v>-12</v>
          </cell>
        </row>
        <row r="144">
          <cell r="L144">
            <v>89865.871122436016</v>
          </cell>
          <cell r="Y144">
            <v>1</v>
          </cell>
          <cell r="Z144">
            <v>15</v>
          </cell>
          <cell r="AC144">
            <v>-12</v>
          </cell>
        </row>
        <row r="151">
          <cell r="L151">
            <v>725927.95664113108</v>
          </cell>
          <cell r="Y151">
            <v>1</v>
          </cell>
          <cell r="Z151">
            <v>15</v>
          </cell>
          <cell r="AC151">
            <v>-12</v>
          </cell>
        </row>
        <row r="152">
          <cell r="L152">
            <v>930614.34968113306</v>
          </cell>
          <cell r="Y152">
            <v>1</v>
          </cell>
          <cell r="Z152">
            <v>15</v>
          </cell>
          <cell r="AC152">
            <v>-12</v>
          </cell>
        </row>
        <row r="153">
          <cell r="L153">
            <v>202112.07063436313</v>
          </cell>
          <cell r="Y153">
            <v>1</v>
          </cell>
          <cell r="Z153">
            <v>15</v>
          </cell>
          <cell r="AC153">
            <v>-12</v>
          </cell>
        </row>
        <row r="154">
          <cell r="L154">
            <v>292076.36206512467</v>
          </cell>
          <cell r="Y154">
            <v>1</v>
          </cell>
          <cell r="Z154">
            <v>15</v>
          </cell>
          <cell r="AC154">
            <v>-12</v>
          </cell>
        </row>
        <row r="155">
          <cell r="L155">
            <v>36300.488588281332</v>
          </cell>
          <cell r="Y155">
            <v>1</v>
          </cell>
          <cell r="Z155">
            <v>15</v>
          </cell>
          <cell r="AC155">
            <v>-12</v>
          </cell>
        </row>
        <row r="156">
          <cell r="L156">
            <v>86767.101660834232</v>
          </cell>
          <cell r="Y156">
            <v>1</v>
          </cell>
          <cell r="Z156">
            <v>15</v>
          </cell>
          <cell r="AC156">
            <v>-12</v>
          </cell>
        </row>
        <row r="157">
          <cell r="L157">
            <v>117591.33899852599</v>
          </cell>
          <cell r="Y157">
            <v>1</v>
          </cell>
          <cell r="Z157">
            <v>15</v>
          </cell>
          <cell r="AC157">
            <v>-12</v>
          </cell>
        </row>
        <row r="158">
          <cell r="L158">
            <v>287124.73084116296</v>
          </cell>
          <cell r="Y158">
            <v>1</v>
          </cell>
          <cell r="Z158">
            <v>15</v>
          </cell>
          <cell r="AC158">
            <v>-12</v>
          </cell>
        </row>
        <row r="159">
          <cell r="L159">
            <v>499156.66910727951</v>
          </cell>
          <cell r="Y159">
            <v>1</v>
          </cell>
          <cell r="Z159">
            <v>15</v>
          </cell>
          <cell r="AC159">
            <v>-12</v>
          </cell>
        </row>
        <row r="176">
          <cell r="L176">
            <v>563916.36713213718</v>
          </cell>
          <cell r="Y176">
            <v>1</v>
          </cell>
          <cell r="Z176">
            <v>10</v>
          </cell>
          <cell r="AC176">
            <v>-17</v>
          </cell>
        </row>
        <row r="178">
          <cell r="L178">
            <v>722543.78558245196</v>
          </cell>
          <cell r="Y178">
            <v>1</v>
          </cell>
          <cell r="Z178">
            <v>5</v>
          </cell>
          <cell r="AC178">
            <v>-22</v>
          </cell>
        </row>
        <row r="180">
          <cell r="L180">
            <v>5209431.2001591865</v>
          </cell>
        </row>
        <row r="182">
          <cell r="L182">
            <v>73760499.455538347</v>
          </cell>
        </row>
        <row r="183">
          <cell r="L183">
            <v>4960143.7819979992</v>
          </cell>
        </row>
        <row r="184">
          <cell r="L184">
            <v>68800355.673540354</v>
          </cell>
        </row>
        <row r="188">
          <cell r="L188">
            <v>68800355.673540354</v>
          </cell>
        </row>
        <row r="189">
          <cell r="L189">
            <v>4960143.7819979992</v>
          </cell>
        </row>
        <row r="190">
          <cell r="L190">
            <v>18645992.541643247</v>
          </cell>
          <cell r="Y190">
            <v>1</v>
          </cell>
          <cell r="Z190">
            <v>50</v>
          </cell>
          <cell r="AC190">
            <v>23</v>
          </cell>
        </row>
        <row r="191">
          <cell r="L191">
            <v>3309430.4137687851</v>
          </cell>
          <cell r="Y191">
            <v>1</v>
          </cell>
          <cell r="Z191">
            <v>37.537500000000001</v>
          </cell>
          <cell r="AC191">
            <v>10.537500000000001</v>
          </cell>
        </row>
        <row r="192">
          <cell r="L192">
            <v>3499725.1842376143</v>
          </cell>
          <cell r="Y192">
            <v>1</v>
          </cell>
          <cell r="Z192">
            <v>37.537500000000001</v>
          </cell>
          <cell r="AC192">
            <v>10.537500000000001</v>
          </cell>
        </row>
        <row r="193">
          <cell r="L193">
            <v>99215647.595187992</v>
          </cell>
        </row>
        <row r="194">
          <cell r="L194">
            <v>0</v>
          </cell>
        </row>
        <row r="228">
          <cell r="L228" t="str">
            <v>Soetus-</v>
          </cell>
        </row>
        <row r="229">
          <cell r="L229" t="str">
            <v>maksumus</v>
          </cell>
        </row>
        <row r="230">
          <cell r="L230" t="str">
            <v>EEK</v>
          </cell>
        </row>
        <row r="231">
          <cell r="L231">
            <v>3723292.31</v>
          </cell>
          <cell r="Y231">
            <v>1</v>
          </cell>
          <cell r="Z231">
            <v>39.5</v>
          </cell>
          <cell r="AC231">
            <v>12.5</v>
          </cell>
        </row>
        <row r="234">
          <cell r="L234">
            <v>193000</v>
          </cell>
          <cell r="Y234">
            <v>1</v>
          </cell>
          <cell r="Z234">
            <v>25</v>
          </cell>
          <cell r="AC234">
            <v>-2</v>
          </cell>
        </row>
        <row r="238">
          <cell r="L238">
            <v>3916292.31</v>
          </cell>
        </row>
      </sheetData>
      <sheetData sheetId="18" refreshError="1">
        <row r="2">
          <cell r="K2" t="str">
            <v>Ww pipeline</v>
          </cell>
        </row>
        <row r="3">
          <cell r="K3" t="str">
            <v>Lab equipment</v>
          </cell>
        </row>
        <row r="4">
          <cell r="K4" t="str">
            <v>Roads and landscape gardening</v>
          </cell>
        </row>
        <row r="5">
          <cell r="K5" t="str">
            <v>Burglar and fire alarm systems</v>
          </cell>
        </row>
        <row r="6">
          <cell r="K6" t="str">
            <v>Equipment</v>
          </cell>
        </row>
        <row r="7">
          <cell r="K7" t="str">
            <v xml:space="preserve">Buildings and constructions </v>
          </cell>
        </row>
        <row r="8">
          <cell r="K8" t="str">
            <v>Project studies, work management</v>
          </cell>
        </row>
        <row r="10">
          <cell r="K10" t="str">
            <v>reservuaarid ja tankid</v>
          </cell>
        </row>
        <row r="40">
          <cell r="I40">
            <v>0.4</v>
          </cell>
          <cell r="J40">
            <v>0.6</v>
          </cell>
        </row>
      </sheetData>
      <sheetData sheetId="19" refreshError="1"/>
      <sheetData sheetId="20" refreshError="1">
        <row r="7">
          <cell r="C7" t="str">
            <v>Viljandi</v>
          </cell>
        </row>
        <row r="12">
          <cell r="E12" t="str">
            <v>conn_DW</v>
          </cell>
        </row>
        <row r="13">
          <cell r="E13" t="str">
            <v>conn_WW</v>
          </cell>
        </row>
        <row r="14">
          <cell r="E14" t="str">
            <v>hh_DW</v>
          </cell>
        </row>
        <row r="15">
          <cell r="E15" t="str">
            <v>ind_DW</v>
          </cell>
        </row>
        <row r="16">
          <cell r="E16" t="str">
            <v>hh_WW</v>
          </cell>
        </row>
        <row r="17">
          <cell r="E17" t="str">
            <v>ind_WW</v>
          </cell>
        </row>
        <row r="18">
          <cell r="E18" t="str">
            <v>nc_DW</v>
          </cell>
        </row>
        <row r="19">
          <cell r="E19" t="str">
            <v>nc_new_DW</v>
          </cell>
        </row>
        <row r="20">
          <cell r="E20" t="str">
            <v>nc_old_DW</v>
          </cell>
        </row>
        <row r="21">
          <cell r="E21" t="str">
            <v>nc_WW</v>
          </cell>
        </row>
        <row r="22">
          <cell r="E22" t="str">
            <v>nc_new_WW</v>
          </cell>
        </row>
        <row r="23">
          <cell r="E23" t="str">
            <v>nc_old_WW</v>
          </cell>
        </row>
        <row r="24">
          <cell r="E24" t="str">
            <v>tax_DW</v>
          </cell>
        </row>
        <row r="25">
          <cell r="E25" t="str">
            <v>tax_WW</v>
          </cell>
        </row>
        <row r="26">
          <cell r="E26" t="str">
            <v>prod_DW</v>
          </cell>
        </row>
        <row r="27">
          <cell r="E27" t="str">
            <v>prod_WW</v>
          </cell>
        </row>
        <row r="28">
          <cell r="E28" t="str">
            <v>emp_prod</v>
          </cell>
        </row>
        <row r="29">
          <cell r="E29" t="str">
            <v>emp_prod_DW</v>
          </cell>
        </row>
        <row r="30">
          <cell r="E30" t="str">
            <v>emp_prod_WW</v>
          </cell>
        </row>
        <row r="31">
          <cell r="E31" t="str">
            <v>chem</v>
          </cell>
        </row>
        <row r="32">
          <cell r="E32" t="str">
            <v>chem_DW</v>
          </cell>
        </row>
        <row r="33">
          <cell r="E33" t="str">
            <v>chem_WW</v>
          </cell>
        </row>
        <row r="34">
          <cell r="E34" t="str">
            <v>inh</v>
          </cell>
        </row>
        <row r="35">
          <cell r="E35" t="str">
            <v>invest_DW_short</v>
          </cell>
        </row>
        <row r="36">
          <cell r="E36" t="str">
            <v>invest_DW_long</v>
          </cell>
        </row>
        <row r="37">
          <cell r="E37" t="str">
            <v>invest_WW_short</v>
          </cell>
        </row>
        <row r="38">
          <cell r="E38" t="str">
            <v>invest_WW_long</v>
          </cell>
        </row>
        <row r="39">
          <cell r="E39" t="str">
            <v>other_turnover</v>
          </cell>
        </row>
        <row r="40">
          <cell r="E40" t="str">
            <v>labour_c_DW</v>
          </cell>
        </row>
        <row r="41">
          <cell r="E41" t="str">
            <v>other_c_DW</v>
          </cell>
        </row>
        <row r="42">
          <cell r="E42" t="str">
            <v>admin_c_DW</v>
          </cell>
        </row>
        <row r="43">
          <cell r="E43" t="str">
            <v>labour_c_WW</v>
          </cell>
        </row>
        <row r="44">
          <cell r="E44" t="str">
            <v>admin_c_WW</v>
          </cell>
        </row>
        <row r="45">
          <cell r="E45" t="str">
            <v>book_v_opening</v>
          </cell>
        </row>
      </sheetData>
      <sheetData sheetId="21" refreshError="1"/>
      <sheetData sheetId="22" refreshError="1">
        <row r="5">
          <cell r="A5" t="str">
            <v>conn_DW</v>
          </cell>
        </row>
        <row r="6">
          <cell r="A6" t="str">
            <v>conn_DW</v>
          </cell>
        </row>
        <row r="7">
          <cell r="A7" t="str">
            <v>conn_DW</v>
          </cell>
        </row>
        <row r="9">
          <cell r="A9" t="str">
            <v>conn_WW</v>
          </cell>
        </row>
        <row r="10">
          <cell r="A10" t="str">
            <v>conn_WW</v>
          </cell>
        </row>
        <row r="11">
          <cell r="A11" t="str">
            <v>conn_WW</v>
          </cell>
        </row>
        <row r="13">
          <cell r="A13" t="str">
            <v>hh_DW</v>
          </cell>
        </row>
        <row r="14">
          <cell r="A14" t="str">
            <v>hh_DW</v>
          </cell>
        </row>
        <row r="15">
          <cell r="A15" t="str">
            <v>hh_DW</v>
          </cell>
        </row>
        <row r="17">
          <cell r="A17" t="str">
            <v>ind_DW</v>
          </cell>
        </row>
        <row r="18">
          <cell r="A18" t="str">
            <v>ind_DW</v>
          </cell>
        </row>
        <row r="19">
          <cell r="A19" t="str">
            <v>ind_DW</v>
          </cell>
        </row>
        <row r="21">
          <cell r="A21" t="str">
            <v>hh_WW</v>
          </cell>
        </row>
        <row r="22">
          <cell r="A22" t="str">
            <v>hh_WW</v>
          </cell>
        </row>
        <row r="23">
          <cell r="A23" t="str">
            <v>hh_WW</v>
          </cell>
        </row>
        <row r="25">
          <cell r="A25" t="str">
            <v>ind_WW</v>
          </cell>
        </row>
        <row r="26">
          <cell r="A26" t="str">
            <v>ind_WW</v>
          </cell>
        </row>
        <row r="27">
          <cell r="A27" t="str">
            <v>ind_WW</v>
          </cell>
        </row>
        <row r="29">
          <cell r="A29" t="str">
            <v>nc_DW</v>
          </cell>
        </row>
        <row r="30">
          <cell r="A30" t="str">
            <v>nc_DW</v>
          </cell>
        </row>
        <row r="31">
          <cell r="A31" t="str">
            <v>nc_DW</v>
          </cell>
        </row>
        <row r="33">
          <cell r="A33" t="str">
            <v>nc_new_DW</v>
          </cell>
        </row>
        <row r="34">
          <cell r="A34" t="str">
            <v>nc_new_DW</v>
          </cell>
        </row>
        <row r="35">
          <cell r="A35" t="str">
            <v>nc_new_DW</v>
          </cell>
        </row>
        <row r="37">
          <cell r="A37" t="str">
            <v>nc_old_DW</v>
          </cell>
        </row>
        <row r="38">
          <cell r="A38" t="str">
            <v>nc_old_DW</v>
          </cell>
        </row>
        <row r="39">
          <cell r="A39" t="str">
            <v>nc_old_DW</v>
          </cell>
        </row>
        <row r="41">
          <cell r="A41" t="str">
            <v>nc_WW</v>
          </cell>
        </row>
        <row r="42">
          <cell r="A42" t="str">
            <v>nc_WW</v>
          </cell>
        </row>
        <row r="43">
          <cell r="A43" t="str">
            <v>nc_WW</v>
          </cell>
        </row>
        <row r="45">
          <cell r="A45" t="str">
            <v>nc_new_WW</v>
          </cell>
        </row>
        <row r="46">
          <cell r="A46" t="str">
            <v>nc_new_WW</v>
          </cell>
        </row>
        <row r="47">
          <cell r="A47" t="str">
            <v>nc_new_WW</v>
          </cell>
        </row>
        <row r="49">
          <cell r="A49" t="str">
            <v>nc_old_WW</v>
          </cell>
        </row>
        <row r="50">
          <cell r="A50" t="str">
            <v>nc_old_WW</v>
          </cell>
        </row>
        <row r="51">
          <cell r="A51" t="str">
            <v>nc_old_WW</v>
          </cell>
        </row>
        <row r="53">
          <cell r="A53" t="str">
            <v>tax_DW</v>
          </cell>
        </row>
        <row r="54">
          <cell r="A54" t="str">
            <v>tax_DW</v>
          </cell>
        </row>
        <row r="55">
          <cell r="A55" t="str">
            <v>tax_DW</v>
          </cell>
        </row>
        <row r="57">
          <cell r="A57" t="str">
            <v>tax_WW</v>
          </cell>
        </row>
        <row r="58">
          <cell r="A58" t="str">
            <v>tax_WW</v>
          </cell>
        </row>
        <row r="59">
          <cell r="A59" t="str">
            <v>tax_WW</v>
          </cell>
        </row>
        <row r="61">
          <cell r="A61" t="str">
            <v>prod_DW</v>
          </cell>
        </row>
        <row r="62">
          <cell r="A62" t="str">
            <v>prod_DW</v>
          </cell>
        </row>
        <row r="63">
          <cell r="A63" t="str">
            <v>prod_DW</v>
          </cell>
        </row>
        <row r="65">
          <cell r="A65" t="str">
            <v>prod_WW</v>
          </cell>
        </row>
        <row r="66">
          <cell r="A66" t="str">
            <v>prod_WW</v>
          </cell>
        </row>
        <row r="67">
          <cell r="A67" t="str">
            <v>prod_WW</v>
          </cell>
        </row>
        <row r="69">
          <cell r="A69" t="str">
            <v>emp_prod</v>
          </cell>
        </row>
        <row r="70">
          <cell r="A70" t="str">
            <v>emp_prod</v>
          </cell>
        </row>
        <row r="71">
          <cell r="A71" t="str">
            <v>emp_prod</v>
          </cell>
        </row>
        <row r="73">
          <cell r="A73" t="str">
            <v>emp_prod_DW</v>
          </cell>
        </row>
        <row r="74">
          <cell r="A74" t="str">
            <v>emp_prod_DW</v>
          </cell>
        </row>
        <row r="75">
          <cell r="A75" t="str">
            <v>emp_prod_DW</v>
          </cell>
        </row>
        <row r="77">
          <cell r="A77" t="str">
            <v>emp_prod_WW</v>
          </cell>
        </row>
        <row r="78">
          <cell r="A78" t="str">
            <v>emp_prod_WW</v>
          </cell>
        </row>
        <row r="79">
          <cell r="A79" t="str">
            <v>emp_prod_WW</v>
          </cell>
        </row>
        <row r="81">
          <cell r="A81" t="str">
            <v>chem</v>
          </cell>
        </row>
        <row r="82">
          <cell r="A82" t="str">
            <v>chem</v>
          </cell>
        </row>
        <row r="83">
          <cell r="A83" t="str">
            <v>chem</v>
          </cell>
        </row>
        <row r="85">
          <cell r="A85" t="str">
            <v>chem_DW</v>
          </cell>
        </row>
        <row r="86">
          <cell r="A86" t="str">
            <v>chem_DW</v>
          </cell>
        </row>
        <row r="87">
          <cell r="A87" t="str">
            <v>chem_DW</v>
          </cell>
        </row>
        <row r="89">
          <cell r="A89" t="str">
            <v>chem_WW</v>
          </cell>
        </row>
        <row r="90">
          <cell r="A90" t="str">
            <v>chem_WW</v>
          </cell>
        </row>
        <row r="91">
          <cell r="A91" t="str">
            <v>chem_WW</v>
          </cell>
        </row>
        <row r="93">
          <cell r="A93" t="str">
            <v>inh</v>
          </cell>
        </row>
        <row r="94">
          <cell r="A94" t="str">
            <v>inh</v>
          </cell>
        </row>
        <row r="95">
          <cell r="A95" t="str">
            <v>inh</v>
          </cell>
        </row>
        <row r="97">
          <cell r="A97" t="str">
            <v>invest_DW_short</v>
          </cell>
        </row>
        <row r="98">
          <cell r="A98" t="str">
            <v>invest_DW_short</v>
          </cell>
        </row>
        <row r="99">
          <cell r="A99" t="str">
            <v>invest_DW_short</v>
          </cell>
        </row>
        <row r="101">
          <cell r="A101" t="str">
            <v>invest_DW_long</v>
          </cell>
        </row>
        <row r="102">
          <cell r="A102" t="str">
            <v>invest_DW_long</v>
          </cell>
        </row>
        <row r="103">
          <cell r="A103" t="str">
            <v>invest_DW_long</v>
          </cell>
        </row>
        <row r="105">
          <cell r="A105" t="str">
            <v>invest_WW_short</v>
          </cell>
        </row>
        <row r="106">
          <cell r="A106" t="str">
            <v>invest_WW_short</v>
          </cell>
        </row>
        <row r="107">
          <cell r="A107" t="str">
            <v>invest_WW_short</v>
          </cell>
        </row>
        <row r="109">
          <cell r="A109" t="str">
            <v>invest_WW_long</v>
          </cell>
        </row>
        <row r="110">
          <cell r="A110" t="str">
            <v>invest_WW_long</v>
          </cell>
        </row>
        <row r="111">
          <cell r="A111" t="str">
            <v>invest_WW_long</v>
          </cell>
        </row>
        <row r="113">
          <cell r="A113" t="str">
            <v>other_turnover</v>
          </cell>
        </row>
        <row r="114">
          <cell r="A114" t="str">
            <v>other_turnover</v>
          </cell>
        </row>
        <row r="115">
          <cell r="A115" t="str">
            <v>other_turnover</v>
          </cell>
        </row>
        <row r="117">
          <cell r="A117" t="str">
            <v>labour_c_DW</v>
          </cell>
        </row>
        <row r="118">
          <cell r="A118" t="str">
            <v>labour_c_DW</v>
          </cell>
        </row>
        <row r="119">
          <cell r="A119" t="str">
            <v>labour_c_DW</v>
          </cell>
        </row>
        <row r="121">
          <cell r="A121" t="str">
            <v>other_c_DW</v>
          </cell>
        </row>
        <row r="122">
          <cell r="A122" t="str">
            <v>other_c_DW</v>
          </cell>
        </row>
        <row r="123">
          <cell r="A123" t="str">
            <v>other_c_DW</v>
          </cell>
        </row>
        <row r="125">
          <cell r="A125" t="str">
            <v>admin_c_DW</v>
          </cell>
        </row>
        <row r="126">
          <cell r="A126" t="str">
            <v>admin_c_DW</v>
          </cell>
        </row>
        <row r="127">
          <cell r="A127" t="str">
            <v>admin_c_DW</v>
          </cell>
        </row>
        <row r="129">
          <cell r="A129" t="str">
            <v>labour_c_WW</v>
          </cell>
        </row>
        <row r="130">
          <cell r="A130" t="str">
            <v>labour_c_WW</v>
          </cell>
        </row>
        <row r="131">
          <cell r="A131" t="str">
            <v>labour_c_WW</v>
          </cell>
        </row>
        <row r="133">
          <cell r="A133" t="str">
            <v>admin_c_WW</v>
          </cell>
        </row>
        <row r="134">
          <cell r="A134" t="str">
            <v>admin_c_WW</v>
          </cell>
        </row>
        <row r="135">
          <cell r="A135" t="str">
            <v>admin_c_WW</v>
          </cell>
        </row>
        <row r="137">
          <cell r="A137" t="str">
            <v>book_v_opening</v>
          </cell>
        </row>
        <row r="138">
          <cell r="A138" t="str">
            <v>book_v_opening</v>
          </cell>
        </row>
        <row r="139">
          <cell r="A139" t="str">
            <v>book_v_opening</v>
          </cell>
        </row>
      </sheetData>
      <sheetData sheetId="23" refreshError="1"/>
      <sheetData sheetId="24" refreshError="1"/>
      <sheetData sheetId="25" refreshError="1">
        <row r="2">
          <cell r="H2">
            <v>2006</v>
          </cell>
          <cell r="I2">
            <v>2007</v>
          </cell>
          <cell r="J2">
            <v>2008</v>
          </cell>
          <cell r="K2">
            <v>2009</v>
          </cell>
          <cell r="L2">
            <v>2010</v>
          </cell>
          <cell r="M2">
            <v>2011</v>
          </cell>
          <cell r="N2">
            <v>2012</v>
          </cell>
          <cell r="O2">
            <v>2013</v>
          </cell>
          <cell r="P2">
            <v>2014</v>
          </cell>
          <cell r="Q2">
            <v>2015</v>
          </cell>
          <cell r="R2">
            <v>2016</v>
          </cell>
          <cell r="S2">
            <v>2017</v>
          </cell>
          <cell r="T2">
            <v>2018</v>
          </cell>
          <cell r="U2">
            <v>2019</v>
          </cell>
          <cell r="V2">
            <v>2020</v>
          </cell>
          <cell r="W2">
            <v>2021</v>
          </cell>
          <cell r="X2">
            <v>2022</v>
          </cell>
          <cell r="Y2">
            <v>2023</v>
          </cell>
          <cell r="Z2">
            <v>2024</v>
          </cell>
          <cell r="AA2">
            <v>2025</v>
          </cell>
          <cell r="AB2">
            <v>2026</v>
          </cell>
          <cell r="AC2">
            <v>2027</v>
          </cell>
          <cell r="AD2">
            <v>2028</v>
          </cell>
          <cell r="AE2">
            <v>2029</v>
          </cell>
          <cell r="AF2">
            <v>2030</v>
          </cell>
          <cell r="AG2">
            <v>2031</v>
          </cell>
          <cell r="AH2">
            <v>2032</v>
          </cell>
          <cell r="AI2">
            <v>2033</v>
          </cell>
          <cell r="AJ2">
            <v>2034</v>
          </cell>
          <cell r="AK2">
            <v>2035</v>
          </cell>
        </row>
        <row r="5">
          <cell r="G5" t="str">
            <v>Viljandi Veevärk</v>
          </cell>
        </row>
        <row r="7">
          <cell r="H7">
            <v>4.4999999999999998E-2</v>
          </cell>
          <cell r="I7">
            <v>3.9E-2</v>
          </cell>
          <cell r="J7">
            <v>4.2000000000000003E-2</v>
          </cell>
          <cell r="K7">
            <v>3.2000000000000001E-2</v>
          </cell>
          <cell r="L7">
            <v>3.1E-2</v>
          </cell>
          <cell r="M7">
            <v>2.5000000000000001E-2</v>
          </cell>
          <cell r="N7">
            <v>2.5000000000000001E-2</v>
          </cell>
          <cell r="O7">
            <v>2.5000000000000001E-2</v>
          </cell>
          <cell r="P7">
            <v>2.5000000000000001E-2</v>
          </cell>
          <cell r="Q7">
            <v>2.5000000000000001E-2</v>
          </cell>
          <cell r="R7">
            <v>0.02</v>
          </cell>
          <cell r="S7">
            <v>0.02</v>
          </cell>
          <cell r="T7">
            <v>0.02</v>
          </cell>
          <cell r="U7">
            <v>0.02</v>
          </cell>
          <cell r="V7">
            <v>0.02</v>
          </cell>
          <cell r="W7">
            <v>0.02</v>
          </cell>
          <cell r="X7">
            <v>0.02</v>
          </cell>
          <cell r="Y7">
            <v>0.02</v>
          </cell>
          <cell r="Z7">
            <v>0.02</v>
          </cell>
          <cell r="AA7">
            <v>0.02</v>
          </cell>
          <cell r="AB7">
            <v>0.02</v>
          </cell>
          <cell r="AC7">
            <v>0.02</v>
          </cell>
          <cell r="AD7">
            <v>0.02</v>
          </cell>
          <cell r="AE7">
            <v>0.02</v>
          </cell>
          <cell r="AF7">
            <v>0.02</v>
          </cell>
          <cell r="AG7">
            <v>0.02</v>
          </cell>
          <cell r="AH7">
            <v>0.02</v>
          </cell>
          <cell r="AI7">
            <v>0.02</v>
          </cell>
          <cell r="AJ7">
            <v>0.02</v>
          </cell>
          <cell r="AK7">
            <v>0.02</v>
          </cell>
        </row>
        <row r="8">
          <cell r="H8">
            <v>4.4999999999999998E-2</v>
          </cell>
          <cell r="I8">
            <v>3.9E-2</v>
          </cell>
          <cell r="J8">
            <v>4.2000000000000003E-2</v>
          </cell>
          <cell r="K8">
            <v>3.2000000000000001E-2</v>
          </cell>
          <cell r="L8">
            <v>3.1E-2</v>
          </cell>
          <cell r="M8">
            <v>2.5000000000000001E-2</v>
          </cell>
          <cell r="N8">
            <v>2.5000000000000001E-2</v>
          </cell>
          <cell r="O8">
            <v>2.5000000000000001E-2</v>
          </cell>
          <cell r="P8">
            <v>2.5000000000000001E-2</v>
          </cell>
          <cell r="Q8">
            <v>2.5000000000000001E-2</v>
          </cell>
          <cell r="R8">
            <v>0.02</v>
          </cell>
          <cell r="S8">
            <v>0.02</v>
          </cell>
          <cell r="T8">
            <v>0.02</v>
          </cell>
          <cell r="U8">
            <v>0.02</v>
          </cell>
          <cell r="V8">
            <v>0.02</v>
          </cell>
          <cell r="W8">
            <v>0.02</v>
          </cell>
          <cell r="X8">
            <v>0.02</v>
          </cell>
          <cell r="Y8">
            <v>0.02</v>
          </cell>
          <cell r="Z8">
            <v>0.02</v>
          </cell>
          <cell r="AA8">
            <v>0.02</v>
          </cell>
          <cell r="AB8">
            <v>0.02</v>
          </cell>
          <cell r="AC8">
            <v>0.02</v>
          </cell>
          <cell r="AD8">
            <v>0.02</v>
          </cell>
          <cell r="AE8">
            <v>0.02</v>
          </cell>
          <cell r="AF8">
            <v>0.02</v>
          </cell>
          <cell r="AG8">
            <v>0.02</v>
          </cell>
          <cell r="AH8">
            <v>0.02</v>
          </cell>
          <cell r="AI8">
            <v>0.02</v>
          </cell>
          <cell r="AJ8">
            <v>0.02</v>
          </cell>
          <cell r="AK8">
            <v>0.02</v>
          </cell>
        </row>
        <row r="9">
          <cell r="H9">
            <v>8.6999999999999994E-2</v>
          </cell>
          <cell r="I9">
            <v>7.6999999999999999E-2</v>
          </cell>
          <cell r="J9">
            <v>5.3999999999999999E-2</v>
          </cell>
          <cell r="K9">
            <v>5.6000000000000001E-2</v>
          </cell>
          <cell r="L9">
            <v>5.2999999999999999E-2</v>
          </cell>
          <cell r="M9">
            <v>4.4999999999999998E-2</v>
          </cell>
          <cell r="N9">
            <v>4.4999999999999998E-2</v>
          </cell>
          <cell r="O9">
            <v>4.4999999999999998E-2</v>
          </cell>
          <cell r="P9">
            <v>0.04</v>
          </cell>
          <cell r="Q9">
            <v>0.04</v>
          </cell>
          <cell r="R9">
            <v>0.04</v>
          </cell>
          <cell r="S9">
            <v>3.5000000000000003E-2</v>
          </cell>
          <cell r="T9">
            <v>3.5000000000000003E-2</v>
          </cell>
          <cell r="U9">
            <v>3.5000000000000003E-2</v>
          </cell>
          <cell r="V9">
            <v>3.2000000000000001E-2</v>
          </cell>
          <cell r="W9">
            <v>3.2000000000000001E-2</v>
          </cell>
          <cell r="X9">
            <v>3.2000000000000001E-2</v>
          </cell>
          <cell r="Y9">
            <v>3.2000000000000001E-2</v>
          </cell>
          <cell r="Z9">
            <v>3.2000000000000001E-2</v>
          </cell>
          <cell r="AA9">
            <v>3.2000000000000001E-2</v>
          </cell>
          <cell r="AB9">
            <v>3.2000000000000001E-2</v>
          </cell>
          <cell r="AC9">
            <v>3.2000000000000001E-2</v>
          </cell>
          <cell r="AD9">
            <v>3.2000000000000001E-2</v>
          </cell>
          <cell r="AE9">
            <v>3.2000000000000001E-2</v>
          </cell>
          <cell r="AF9">
            <v>3.2000000000000001E-2</v>
          </cell>
          <cell r="AG9">
            <v>3.2000000000000001E-2</v>
          </cell>
          <cell r="AH9">
            <v>3.2000000000000001E-2</v>
          </cell>
          <cell r="AI9">
            <v>3.2000000000000001E-2</v>
          </cell>
          <cell r="AJ9">
            <v>3.2000000000000001E-2</v>
          </cell>
          <cell r="AK9">
            <v>3.2000000000000001E-2</v>
          </cell>
        </row>
        <row r="10"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</row>
        <row r="13">
          <cell r="G13">
            <v>3200</v>
          </cell>
        </row>
        <row r="14">
          <cell r="H14">
            <v>3.5000000000000003E-2</v>
          </cell>
          <cell r="I14">
            <v>3.5000000000000003E-2</v>
          </cell>
          <cell r="J14">
            <v>3.5000000000000003E-2</v>
          </cell>
          <cell r="K14">
            <v>3.5000000000000003E-2</v>
          </cell>
          <cell r="L14">
            <v>0.03</v>
          </cell>
          <cell r="M14">
            <v>2.5000000000000001E-2</v>
          </cell>
          <cell r="N14">
            <v>2.5000000000000001E-2</v>
          </cell>
          <cell r="O14">
            <v>2.5000000000000001E-2</v>
          </cell>
          <cell r="P14">
            <v>2.5000000000000001E-2</v>
          </cell>
          <cell r="Q14">
            <v>2.5000000000000001E-2</v>
          </cell>
          <cell r="R14">
            <v>2.5000000000000001E-2</v>
          </cell>
          <cell r="S14">
            <v>2.5000000000000001E-2</v>
          </cell>
          <cell r="T14">
            <v>2.5000000000000001E-2</v>
          </cell>
          <cell r="U14">
            <v>2.5000000000000001E-2</v>
          </cell>
          <cell r="V14">
            <v>2.5000000000000001E-2</v>
          </cell>
          <cell r="W14">
            <v>2.5000000000000001E-2</v>
          </cell>
          <cell r="X14">
            <v>2.5000000000000001E-2</v>
          </cell>
          <cell r="Y14">
            <v>2.5000000000000001E-2</v>
          </cell>
          <cell r="Z14">
            <v>2.5000000000000001E-2</v>
          </cell>
          <cell r="AA14">
            <v>2.5000000000000001E-2</v>
          </cell>
          <cell r="AB14">
            <v>2.5000000000000001E-2</v>
          </cell>
          <cell r="AC14">
            <v>2.5000000000000001E-2</v>
          </cell>
          <cell r="AD14">
            <v>2.5000000000000001E-2</v>
          </cell>
          <cell r="AE14">
            <v>2.5000000000000001E-2</v>
          </cell>
          <cell r="AF14">
            <v>2.5000000000000001E-2</v>
          </cell>
          <cell r="AG14">
            <v>2.5000000000000001E-2</v>
          </cell>
          <cell r="AH14">
            <v>2.5000000000000001E-2</v>
          </cell>
          <cell r="AI14">
            <v>2.5000000000000001E-2</v>
          </cell>
          <cell r="AJ14">
            <v>2.5000000000000001E-2</v>
          </cell>
          <cell r="AK14">
            <v>2.5000000000000001E-2</v>
          </cell>
        </row>
        <row r="15">
          <cell r="G15">
            <v>0.04</v>
          </cell>
        </row>
        <row r="16">
          <cell r="G16">
            <v>2.5</v>
          </cell>
        </row>
        <row r="17">
          <cell r="H17">
            <v>2.5</v>
          </cell>
          <cell r="I17">
            <v>2.5</v>
          </cell>
          <cell r="J17">
            <v>2.5</v>
          </cell>
          <cell r="K17">
            <v>2.5</v>
          </cell>
          <cell r="L17">
            <v>2.5</v>
          </cell>
          <cell r="M17">
            <v>2.5</v>
          </cell>
          <cell r="N17">
            <v>2.5</v>
          </cell>
          <cell r="O17">
            <v>2.5</v>
          </cell>
          <cell r="P17">
            <v>2.5</v>
          </cell>
          <cell r="Q17">
            <v>2.5</v>
          </cell>
          <cell r="R17">
            <v>2.5</v>
          </cell>
          <cell r="S17">
            <v>2.5</v>
          </cell>
          <cell r="T17">
            <v>2.5</v>
          </cell>
          <cell r="U17">
            <v>2.5</v>
          </cell>
          <cell r="V17">
            <v>2.5</v>
          </cell>
          <cell r="W17">
            <v>2.5</v>
          </cell>
          <cell r="X17">
            <v>2.5</v>
          </cell>
          <cell r="Y17">
            <v>2.5</v>
          </cell>
          <cell r="Z17">
            <v>2.5</v>
          </cell>
          <cell r="AA17">
            <v>2.5</v>
          </cell>
          <cell r="AB17">
            <v>2.5</v>
          </cell>
          <cell r="AC17">
            <v>2.5</v>
          </cell>
          <cell r="AD17">
            <v>2.5</v>
          </cell>
          <cell r="AE17">
            <v>2.5</v>
          </cell>
          <cell r="AF17">
            <v>2.5</v>
          </cell>
          <cell r="AG17">
            <v>2.5</v>
          </cell>
          <cell r="AH17">
            <v>2.5</v>
          </cell>
          <cell r="AI17">
            <v>2.5</v>
          </cell>
          <cell r="AJ17">
            <v>2.5</v>
          </cell>
          <cell r="AK17">
            <v>2.5</v>
          </cell>
        </row>
        <row r="19">
          <cell r="G19">
            <v>0.18</v>
          </cell>
        </row>
        <row r="21">
          <cell r="G21">
            <v>67.109318177197451</v>
          </cell>
        </row>
        <row r="22">
          <cell r="H22">
            <v>72.171778194980192</v>
          </cell>
          <cell r="I22">
            <v>72.546413802937394</v>
          </cell>
          <cell r="J22">
            <v>72.54511830812271</v>
          </cell>
          <cell r="K22">
            <v>72.543828941766392</v>
          </cell>
          <cell r="L22">
            <v>72</v>
          </cell>
          <cell r="M22">
            <v>72</v>
          </cell>
          <cell r="N22">
            <v>72</v>
          </cell>
          <cell r="O22">
            <v>72</v>
          </cell>
          <cell r="P22">
            <v>72</v>
          </cell>
          <cell r="Q22">
            <v>72</v>
          </cell>
          <cell r="R22">
            <v>72</v>
          </cell>
          <cell r="S22">
            <v>72</v>
          </cell>
          <cell r="T22">
            <v>72</v>
          </cell>
          <cell r="U22">
            <v>72</v>
          </cell>
          <cell r="V22">
            <v>72</v>
          </cell>
          <cell r="W22">
            <v>72</v>
          </cell>
          <cell r="X22">
            <v>72</v>
          </cell>
          <cell r="Y22">
            <v>72</v>
          </cell>
          <cell r="Z22">
            <v>72</v>
          </cell>
          <cell r="AA22">
            <v>72</v>
          </cell>
          <cell r="AB22">
            <v>72</v>
          </cell>
          <cell r="AC22">
            <v>72</v>
          </cell>
          <cell r="AD22">
            <v>72</v>
          </cell>
          <cell r="AE22">
            <v>72</v>
          </cell>
          <cell r="AF22">
            <v>72</v>
          </cell>
          <cell r="AG22">
            <v>72</v>
          </cell>
          <cell r="AH22">
            <v>72</v>
          </cell>
          <cell r="AI22">
            <v>72</v>
          </cell>
          <cell r="AJ22">
            <v>72</v>
          </cell>
          <cell r="AK22">
            <v>72</v>
          </cell>
        </row>
        <row r="23">
          <cell r="G23">
            <v>1</v>
          </cell>
        </row>
        <row r="25">
          <cell r="G25">
            <v>15.65</v>
          </cell>
        </row>
        <row r="26">
          <cell r="H26">
            <v>15.65</v>
          </cell>
          <cell r="I26">
            <v>15.65</v>
          </cell>
          <cell r="J26">
            <v>15.65</v>
          </cell>
          <cell r="K26">
            <v>15.65</v>
          </cell>
          <cell r="L26">
            <v>15.65</v>
          </cell>
          <cell r="M26">
            <v>15.65</v>
          </cell>
          <cell r="N26">
            <v>15.65</v>
          </cell>
          <cell r="O26">
            <v>15.65</v>
          </cell>
          <cell r="P26">
            <v>15.65</v>
          </cell>
          <cell r="Q26">
            <v>15.65</v>
          </cell>
          <cell r="R26">
            <v>15.65</v>
          </cell>
          <cell r="S26">
            <v>15.65</v>
          </cell>
          <cell r="T26">
            <v>15.65</v>
          </cell>
          <cell r="U26">
            <v>15.65</v>
          </cell>
          <cell r="V26">
            <v>15.65</v>
          </cell>
          <cell r="W26">
            <v>15.65</v>
          </cell>
          <cell r="X26">
            <v>15.65</v>
          </cell>
          <cell r="Y26">
            <v>15.65</v>
          </cell>
          <cell r="Z26">
            <v>15.65</v>
          </cell>
          <cell r="AA26">
            <v>15.65</v>
          </cell>
          <cell r="AB26">
            <v>15.65</v>
          </cell>
          <cell r="AC26">
            <v>15.65</v>
          </cell>
          <cell r="AD26">
            <v>15.65</v>
          </cell>
          <cell r="AE26">
            <v>15.65</v>
          </cell>
          <cell r="AF26">
            <v>15.65</v>
          </cell>
          <cell r="AG26">
            <v>15.65</v>
          </cell>
          <cell r="AH26">
            <v>15.65</v>
          </cell>
          <cell r="AI26">
            <v>15.65</v>
          </cell>
          <cell r="AJ26">
            <v>15.65</v>
          </cell>
          <cell r="AK26">
            <v>15.65</v>
          </cell>
        </row>
        <row r="27">
          <cell r="G27">
            <v>1</v>
          </cell>
        </row>
        <row r="28">
          <cell r="G28">
            <v>12</v>
          </cell>
        </row>
        <row r="30">
          <cell r="G30">
            <v>0.06</v>
          </cell>
        </row>
        <row r="32">
          <cell r="G32">
            <v>2005</v>
          </cell>
        </row>
        <row r="33">
          <cell r="G33">
            <v>2034</v>
          </cell>
        </row>
        <row r="34">
          <cell r="G34">
            <v>2034</v>
          </cell>
        </row>
        <row r="36">
          <cell r="G36">
            <v>2</v>
          </cell>
        </row>
        <row r="38">
          <cell r="G38">
            <v>1</v>
          </cell>
        </row>
        <row r="41">
          <cell r="G41">
            <v>0.1</v>
          </cell>
        </row>
        <row r="44">
          <cell r="H44">
            <v>0.1</v>
          </cell>
          <cell r="I44">
            <v>0.1</v>
          </cell>
          <cell r="J44">
            <v>0.1</v>
          </cell>
          <cell r="K44">
            <v>0.1</v>
          </cell>
          <cell r="L44">
            <v>0.1</v>
          </cell>
          <cell r="M44">
            <v>0.1</v>
          </cell>
          <cell r="N44">
            <v>0.1</v>
          </cell>
          <cell r="O44">
            <v>0.1</v>
          </cell>
          <cell r="P44">
            <v>0.1</v>
          </cell>
          <cell r="Q44">
            <v>0.1</v>
          </cell>
          <cell r="R44">
            <v>0.1</v>
          </cell>
          <cell r="S44">
            <v>0.1</v>
          </cell>
          <cell r="T44">
            <v>0.1</v>
          </cell>
          <cell r="U44">
            <v>0.1</v>
          </cell>
          <cell r="V44">
            <v>0.1</v>
          </cell>
          <cell r="W44">
            <v>0.1</v>
          </cell>
          <cell r="X44">
            <v>0.1</v>
          </cell>
          <cell r="Y44">
            <v>0.1</v>
          </cell>
          <cell r="Z44">
            <v>0.1</v>
          </cell>
          <cell r="AA44">
            <v>0.1</v>
          </cell>
          <cell r="AB44">
            <v>0.1</v>
          </cell>
          <cell r="AC44">
            <v>0.1</v>
          </cell>
          <cell r="AD44">
            <v>0.1</v>
          </cell>
          <cell r="AE44">
            <v>0.1</v>
          </cell>
          <cell r="AF44">
            <v>0.1</v>
          </cell>
          <cell r="AG44">
            <v>0.1</v>
          </cell>
          <cell r="AH44">
            <v>0.1</v>
          </cell>
          <cell r="AI44">
            <v>0.1</v>
          </cell>
          <cell r="AJ44">
            <v>0.1</v>
          </cell>
          <cell r="AK44">
            <v>0.1</v>
          </cell>
        </row>
        <row r="49">
          <cell r="G49">
            <v>7.63</v>
          </cell>
        </row>
        <row r="50">
          <cell r="H50">
            <v>-4.3062200956937691E-2</v>
          </cell>
          <cell r="I50">
            <v>0.13527852797263229</v>
          </cell>
          <cell r="J50">
            <v>6.6325442525058564E-2</v>
          </cell>
          <cell r="K50">
            <v>6.5891472868217171E-2</v>
          </cell>
          <cell r="L50">
            <v>0</v>
          </cell>
          <cell r="M50">
            <v>0</v>
          </cell>
          <cell r="N50">
            <v>0</v>
          </cell>
          <cell r="O50">
            <v>0.03</v>
          </cell>
          <cell r="P50">
            <v>0.03</v>
          </cell>
          <cell r="Q50">
            <v>0</v>
          </cell>
          <cell r="R50">
            <v>0.03</v>
          </cell>
          <cell r="S50">
            <v>0.03</v>
          </cell>
          <cell r="T50">
            <v>0.03</v>
          </cell>
          <cell r="U50">
            <v>0.03</v>
          </cell>
          <cell r="V50">
            <v>0.03</v>
          </cell>
          <cell r="W50">
            <v>0</v>
          </cell>
          <cell r="X50">
            <v>0</v>
          </cell>
          <cell r="Y50">
            <v>0.03</v>
          </cell>
          <cell r="Z50">
            <v>0</v>
          </cell>
          <cell r="AA50">
            <v>0.03</v>
          </cell>
          <cell r="AB50">
            <v>0.03</v>
          </cell>
          <cell r="AC50">
            <v>0.03</v>
          </cell>
          <cell r="AD50">
            <v>0.03</v>
          </cell>
          <cell r="AE50">
            <v>0.03</v>
          </cell>
          <cell r="AF50">
            <v>0.03</v>
          </cell>
          <cell r="AG50">
            <v>0.03</v>
          </cell>
          <cell r="AH50">
            <v>0.03</v>
          </cell>
          <cell r="AI50">
            <v>0.03</v>
          </cell>
          <cell r="AJ50">
            <v>0.03</v>
          </cell>
          <cell r="AK50">
            <v>0.03</v>
          </cell>
        </row>
        <row r="51">
          <cell r="G51">
            <v>8.92</v>
          </cell>
        </row>
        <row r="52">
          <cell r="H52">
            <v>-5.0571802518934894E-2</v>
          </cell>
          <cell r="I52">
            <v>8.7529839099960371E-2</v>
          </cell>
          <cell r="J52">
            <v>5.5662188099808052E-2</v>
          </cell>
          <cell r="K52">
            <v>1.3037350246652535E-2</v>
          </cell>
          <cell r="L52">
            <v>0</v>
          </cell>
          <cell r="M52">
            <v>0</v>
          </cell>
          <cell r="N52">
            <v>0</v>
          </cell>
          <cell r="O52">
            <v>0.03</v>
          </cell>
          <cell r="P52">
            <v>0.03</v>
          </cell>
          <cell r="Q52">
            <v>0</v>
          </cell>
          <cell r="R52">
            <v>0.03</v>
          </cell>
          <cell r="S52">
            <v>0.03</v>
          </cell>
          <cell r="T52">
            <v>0.03</v>
          </cell>
          <cell r="U52">
            <v>0.03</v>
          </cell>
          <cell r="V52">
            <v>0.03</v>
          </cell>
          <cell r="W52">
            <v>0</v>
          </cell>
          <cell r="X52">
            <v>0</v>
          </cell>
          <cell r="Y52">
            <v>0.03</v>
          </cell>
          <cell r="Z52">
            <v>0</v>
          </cell>
          <cell r="AA52">
            <v>0.03</v>
          </cell>
          <cell r="AB52">
            <v>0.03</v>
          </cell>
          <cell r="AC52">
            <v>0.03</v>
          </cell>
          <cell r="AD52">
            <v>0.03</v>
          </cell>
          <cell r="AE52">
            <v>0.03</v>
          </cell>
          <cell r="AF52">
            <v>0.03</v>
          </cell>
          <cell r="AG52">
            <v>0.03</v>
          </cell>
          <cell r="AH52">
            <v>0.03</v>
          </cell>
          <cell r="AI52">
            <v>0.03</v>
          </cell>
          <cell r="AJ52">
            <v>0.03</v>
          </cell>
          <cell r="AK52">
            <v>0.03</v>
          </cell>
        </row>
        <row r="53">
          <cell r="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</row>
        <row r="55">
          <cell r="G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</row>
        <row r="57">
          <cell r="G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59">
          <cell r="G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</row>
        <row r="63">
          <cell r="G63">
            <v>10.17</v>
          </cell>
        </row>
        <row r="64">
          <cell r="H64">
            <v>-4.3062200956937691E-2</v>
          </cell>
          <cell r="I64">
            <v>8.8331852255638887E-2</v>
          </cell>
          <cell r="J64">
            <v>8.4870232829842074E-2</v>
          </cell>
          <cell r="K64">
            <v>8.0799045915324941E-2</v>
          </cell>
          <cell r="L64">
            <v>0</v>
          </cell>
          <cell r="M64">
            <v>0</v>
          </cell>
          <cell r="N64">
            <v>0</v>
          </cell>
          <cell r="O64">
            <v>0.03</v>
          </cell>
          <cell r="P64">
            <v>0.03</v>
          </cell>
          <cell r="Q64">
            <v>0</v>
          </cell>
          <cell r="R64">
            <v>0.03</v>
          </cell>
          <cell r="S64">
            <v>0.03</v>
          </cell>
          <cell r="T64">
            <v>0.03</v>
          </cell>
          <cell r="U64">
            <v>0.03</v>
          </cell>
          <cell r="V64">
            <v>0.03</v>
          </cell>
          <cell r="W64">
            <v>0</v>
          </cell>
          <cell r="X64">
            <v>0</v>
          </cell>
          <cell r="Y64">
            <v>0.03</v>
          </cell>
          <cell r="Z64">
            <v>0</v>
          </cell>
          <cell r="AA64">
            <v>0.03</v>
          </cell>
          <cell r="AB64">
            <v>0.03</v>
          </cell>
          <cell r="AC64">
            <v>0.03</v>
          </cell>
          <cell r="AD64">
            <v>0.03</v>
          </cell>
          <cell r="AE64">
            <v>0.03</v>
          </cell>
          <cell r="AF64">
            <v>0.03</v>
          </cell>
          <cell r="AG64">
            <v>0.03</v>
          </cell>
          <cell r="AH64">
            <v>0.03</v>
          </cell>
          <cell r="AI64">
            <v>0.03</v>
          </cell>
          <cell r="AJ64">
            <v>0.03</v>
          </cell>
          <cell r="AK64">
            <v>0.03</v>
          </cell>
        </row>
        <row r="65">
          <cell r="G65">
            <v>13.48</v>
          </cell>
        </row>
        <row r="66">
          <cell r="H66">
            <v>-5.4377919441170874E-3</v>
          </cell>
          <cell r="I66">
            <v>9.6425693458337181E-2</v>
          </cell>
          <cell r="J66">
            <v>2.8843702346076139E-2</v>
          </cell>
          <cell r="K66">
            <v>6.9799156393423489E-2</v>
          </cell>
          <cell r="L66">
            <v>0</v>
          </cell>
          <cell r="M66">
            <v>0</v>
          </cell>
          <cell r="N66">
            <v>0</v>
          </cell>
          <cell r="O66">
            <v>0.03</v>
          </cell>
          <cell r="P66">
            <v>0.03</v>
          </cell>
          <cell r="Q66">
            <v>0</v>
          </cell>
          <cell r="R66">
            <v>0.03</v>
          </cell>
          <cell r="S66">
            <v>0.03</v>
          </cell>
          <cell r="T66">
            <v>0.03</v>
          </cell>
          <cell r="U66">
            <v>0.03</v>
          </cell>
          <cell r="V66">
            <v>0.03</v>
          </cell>
          <cell r="W66">
            <v>0</v>
          </cell>
          <cell r="X66">
            <v>0</v>
          </cell>
          <cell r="Y66">
            <v>0.03</v>
          </cell>
          <cell r="Z66">
            <v>0</v>
          </cell>
          <cell r="AA66">
            <v>0.03</v>
          </cell>
          <cell r="AB66">
            <v>0.03</v>
          </cell>
          <cell r="AC66">
            <v>0.03</v>
          </cell>
          <cell r="AD66">
            <v>0.03</v>
          </cell>
          <cell r="AE66">
            <v>0.03</v>
          </cell>
          <cell r="AF66">
            <v>0.03</v>
          </cell>
          <cell r="AG66">
            <v>0.03</v>
          </cell>
          <cell r="AH66">
            <v>0.03</v>
          </cell>
          <cell r="AI66">
            <v>0.03</v>
          </cell>
          <cell r="AJ66">
            <v>0.03</v>
          </cell>
          <cell r="AK66">
            <v>0.03</v>
          </cell>
        </row>
        <row r="67">
          <cell r="G67">
            <v>0</v>
          </cell>
        </row>
        <row r="68">
          <cell r="H68">
            <v>0</v>
          </cell>
          <cell r="I68">
            <v>0.05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0.05</v>
          </cell>
          <cell r="T68">
            <v>0</v>
          </cell>
          <cell r="U68">
            <v>0</v>
          </cell>
          <cell r="V68">
            <v>0.05</v>
          </cell>
          <cell r="W68">
            <v>0</v>
          </cell>
          <cell r="X68">
            <v>0.05</v>
          </cell>
          <cell r="Y68">
            <v>0</v>
          </cell>
          <cell r="Z68">
            <v>0.05</v>
          </cell>
          <cell r="AA68">
            <v>0</v>
          </cell>
          <cell r="AB68">
            <v>0.05</v>
          </cell>
          <cell r="AC68">
            <v>0</v>
          </cell>
          <cell r="AD68">
            <v>0.05</v>
          </cell>
          <cell r="AE68">
            <v>0</v>
          </cell>
          <cell r="AF68">
            <v>0.05</v>
          </cell>
          <cell r="AG68">
            <v>0</v>
          </cell>
          <cell r="AH68">
            <v>0.05</v>
          </cell>
          <cell r="AI68">
            <v>0</v>
          </cell>
          <cell r="AJ68">
            <v>0.05</v>
          </cell>
          <cell r="AK68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</row>
        <row r="73">
          <cell r="G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</row>
        <row r="75">
          <cell r="G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</row>
        <row r="77">
          <cell r="G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</row>
        <row r="79">
          <cell r="G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</row>
        <row r="81">
          <cell r="G81">
            <v>0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</row>
        <row r="83">
          <cell r="G83">
            <v>0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</row>
        <row r="87">
          <cell r="G87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</row>
        <row r="89">
          <cell r="G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</row>
        <row r="91">
          <cell r="G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</row>
        <row r="96">
          <cell r="G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</row>
        <row r="98">
          <cell r="G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</row>
        <row r="101">
          <cell r="G101">
            <v>511625</v>
          </cell>
        </row>
        <row r="102">
          <cell r="H102">
            <v>552222</v>
          </cell>
          <cell r="I102">
            <v>557100.96</v>
          </cell>
          <cell r="J102">
            <v>558414.96</v>
          </cell>
          <cell r="K102">
            <v>559728.96</v>
          </cell>
          <cell r="L102">
            <v>555532.92000000004</v>
          </cell>
          <cell r="M102">
            <v>555532.92000000004</v>
          </cell>
          <cell r="N102">
            <v>555532.92000000004</v>
          </cell>
          <cell r="O102">
            <v>555532.92000000004</v>
          </cell>
          <cell r="P102">
            <v>555532.92000000004</v>
          </cell>
          <cell r="Q102">
            <v>555532.92000000004</v>
          </cell>
          <cell r="R102">
            <v>555532.92000000004</v>
          </cell>
          <cell r="S102">
            <v>555532.92000000004</v>
          </cell>
          <cell r="T102">
            <v>555532.92000000004</v>
          </cell>
          <cell r="U102">
            <v>555532.92000000004</v>
          </cell>
          <cell r="V102">
            <v>555532.92000000004</v>
          </cell>
          <cell r="W102">
            <v>555532.92000000004</v>
          </cell>
          <cell r="X102">
            <v>555532.92000000004</v>
          </cell>
          <cell r="Y102">
            <v>555532.92000000004</v>
          </cell>
          <cell r="Z102">
            <v>555532.92000000004</v>
          </cell>
          <cell r="AA102">
            <v>555532.92000000004</v>
          </cell>
          <cell r="AB102">
            <v>555532.92000000004</v>
          </cell>
          <cell r="AC102">
            <v>555532.92000000004</v>
          </cell>
          <cell r="AD102">
            <v>555532.92000000004</v>
          </cell>
          <cell r="AE102">
            <v>555532.92000000004</v>
          </cell>
          <cell r="AF102">
            <v>555532.92000000004</v>
          </cell>
          <cell r="AG102">
            <v>555532.92000000004</v>
          </cell>
          <cell r="AH102">
            <v>555532.92000000004</v>
          </cell>
          <cell r="AI102">
            <v>555532.92000000004</v>
          </cell>
          <cell r="AJ102">
            <v>555532.92000000004</v>
          </cell>
          <cell r="AK102">
            <v>555532.92000000004</v>
          </cell>
        </row>
        <row r="103">
          <cell r="G103">
            <v>226711</v>
          </cell>
        </row>
        <row r="104">
          <cell r="H104">
            <v>236400</v>
          </cell>
          <cell r="I104">
            <v>236400</v>
          </cell>
          <cell r="J104">
            <v>236400</v>
          </cell>
          <cell r="K104">
            <v>236400</v>
          </cell>
          <cell r="L104">
            <v>236400</v>
          </cell>
          <cell r="M104">
            <v>236400</v>
          </cell>
          <cell r="N104">
            <v>236400</v>
          </cell>
          <cell r="O104">
            <v>236400</v>
          </cell>
          <cell r="P104">
            <v>236400</v>
          </cell>
          <cell r="Q104">
            <v>236400</v>
          </cell>
          <cell r="R104">
            <v>236400</v>
          </cell>
          <cell r="S104">
            <v>236400</v>
          </cell>
          <cell r="T104">
            <v>236400</v>
          </cell>
          <cell r="U104">
            <v>236400</v>
          </cell>
          <cell r="V104">
            <v>236400</v>
          </cell>
          <cell r="W104">
            <v>236400</v>
          </cell>
          <cell r="X104">
            <v>236400</v>
          </cell>
          <cell r="Y104">
            <v>236400</v>
          </cell>
          <cell r="Z104">
            <v>236400</v>
          </cell>
          <cell r="AA104">
            <v>236400</v>
          </cell>
          <cell r="AB104">
            <v>236400</v>
          </cell>
          <cell r="AC104">
            <v>236400</v>
          </cell>
          <cell r="AD104">
            <v>236400</v>
          </cell>
          <cell r="AE104">
            <v>236400</v>
          </cell>
          <cell r="AF104">
            <v>236400</v>
          </cell>
          <cell r="AG104">
            <v>236400</v>
          </cell>
          <cell r="AH104">
            <v>236400</v>
          </cell>
          <cell r="AI104">
            <v>236400</v>
          </cell>
          <cell r="AJ104">
            <v>236400</v>
          </cell>
          <cell r="AK104">
            <v>236400</v>
          </cell>
        </row>
        <row r="105">
          <cell r="G105">
            <v>0</v>
          </cell>
        </row>
        <row r="106"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</row>
        <row r="107">
          <cell r="G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</row>
        <row r="109">
          <cell r="G109">
            <v>0</v>
          </cell>
        </row>
        <row r="110"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</row>
        <row r="111">
          <cell r="G111">
            <v>0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</row>
        <row r="114">
          <cell r="G114">
            <v>520193</v>
          </cell>
        </row>
        <row r="115">
          <cell r="H115">
            <v>561911</v>
          </cell>
          <cell r="I115">
            <v>567027.92486000003</v>
          </cell>
          <cell r="J115">
            <v>566487.30000000005</v>
          </cell>
          <cell r="K115">
            <v>567407.1</v>
          </cell>
          <cell r="L115">
            <v>565309.07999999996</v>
          </cell>
          <cell r="M115">
            <v>565309.07999999996</v>
          </cell>
          <cell r="N115">
            <v>565309.07999999996</v>
          </cell>
          <cell r="O115">
            <v>565309.07999999996</v>
          </cell>
          <cell r="P115">
            <v>565309.07999999996</v>
          </cell>
          <cell r="Q115">
            <v>565309.07999999996</v>
          </cell>
          <cell r="R115">
            <v>565309.07999999996</v>
          </cell>
          <cell r="S115">
            <v>565309.07999999996</v>
          </cell>
          <cell r="T115">
            <v>565309.07999999996</v>
          </cell>
          <cell r="U115">
            <v>565309.07999999996</v>
          </cell>
          <cell r="V115">
            <v>565309.07999999996</v>
          </cell>
          <cell r="W115">
            <v>565309.07999999996</v>
          </cell>
          <cell r="X115">
            <v>565309.07999999996</v>
          </cell>
          <cell r="Y115">
            <v>565309.07999999996</v>
          </cell>
          <cell r="Z115">
            <v>565309.07999999996</v>
          </cell>
          <cell r="AA115">
            <v>565309.07999999996</v>
          </cell>
          <cell r="AB115">
            <v>565309.07999999996</v>
          </cell>
          <cell r="AC115">
            <v>565309.07999999996</v>
          </cell>
          <cell r="AD115">
            <v>565309.07999999996</v>
          </cell>
          <cell r="AE115">
            <v>565309.07999999996</v>
          </cell>
          <cell r="AF115">
            <v>565309.07999999996</v>
          </cell>
          <cell r="AG115">
            <v>565309.07999999996</v>
          </cell>
          <cell r="AH115">
            <v>565309.07999999996</v>
          </cell>
          <cell r="AI115">
            <v>565309.07999999996</v>
          </cell>
          <cell r="AJ115">
            <v>565309.07999999996</v>
          </cell>
          <cell r="AK115">
            <v>565309.07999999996</v>
          </cell>
        </row>
        <row r="116">
          <cell r="G116">
            <v>477335</v>
          </cell>
        </row>
        <row r="117">
          <cell r="H117">
            <v>445533</v>
          </cell>
          <cell r="I117">
            <v>401268</v>
          </cell>
          <cell r="J117">
            <v>401268</v>
          </cell>
          <cell r="K117">
            <v>401268</v>
          </cell>
          <cell r="L117">
            <v>401268</v>
          </cell>
          <cell r="M117">
            <v>401268</v>
          </cell>
          <cell r="N117">
            <v>401268</v>
          </cell>
          <cell r="O117">
            <v>401268</v>
          </cell>
          <cell r="P117">
            <v>401268</v>
          </cell>
          <cell r="Q117">
            <v>401268</v>
          </cell>
          <cell r="R117">
            <v>401268</v>
          </cell>
          <cell r="S117">
            <v>401268</v>
          </cell>
          <cell r="T117">
            <v>401268</v>
          </cell>
          <cell r="U117">
            <v>401268</v>
          </cell>
          <cell r="V117">
            <v>401268</v>
          </cell>
          <cell r="W117">
            <v>401268</v>
          </cell>
          <cell r="X117">
            <v>401268</v>
          </cell>
          <cell r="Y117">
            <v>401268</v>
          </cell>
          <cell r="Z117">
            <v>401268</v>
          </cell>
          <cell r="AA117">
            <v>401268</v>
          </cell>
          <cell r="AB117">
            <v>401268</v>
          </cell>
          <cell r="AC117">
            <v>401268</v>
          </cell>
          <cell r="AD117">
            <v>401268</v>
          </cell>
          <cell r="AE117">
            <v>401268</v>
          </cell>
          <cell r="AF117">
            <v>401268</v>
          </cell>
          <cell r="AG117">
            <v>401268</v>
          </cell>
          <cell r="AH117">
            <v>401268</v>
          </cell>
          <cell r="AI117">
            <v>401268</v>
          </cell>
          <cell r="AJ117">
            <v>401268</v>
          </cell>
          <cell r="AK117">
            <v>401268</v>
          </cell>
        </row>
        <row r="118">
          <cell r="G118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</row>
        <row r="120">
          <cell r="G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</row>
        <row r="123">
          <cell r="H123">
            <v>1</v>
          </cell>
          <cell r="I123">
            <v>1</v>
          </cell>
          <cell r="J123">
            <v>1</v>
          </cell>
          <cell r="K123">
            <v>1</v>
          </cell>
          <cell r="L123">
            <v>1</v>
          </cell>
          <cell r="M123">
            <v>1</v>
          </cell>
          <cell r="N123">
            <v>1</v>
          </cell>
          <cell r="O123">
            <v>1</v>
          </cell>
          <cell r="P123">
            <v>1</v>
          </cell>
          <cell r="Q123">
            <v>1</v>
          </cell>
          <cell r="R123">
            <v>1</v>
          </cell>
          <cell r="S123">
            <v>1</v>
          </cell>
          <cell r="T123">
            <v>1</v>
          </cell>
          <cell r="U123">
            <v>1</v>
          </cell>
          <cell r="V123">
            <v>1</v>
          </cell>
          <cell r="W123">
            <v>1</v>
          </cell>
          <cell r="X123">
            <v>1</v>
          </cell>
          <cell r="Y123">
            <v>1</v>
          </cell>
          <cell r="Z123">
            <v>1</v>
          </cell>
          <cell r="AA123">
            <v>1</v>
          </cell>
          <cell r="AB123">
            <v>1</v>
          </cell>
          <cell r="AC123">
            <v>1</v>
          </cell>
          <cell r="AD123">
            <v>1</v>
          </cell>
          <cell r="AE123">
            <v>1</v>
          </cell>
          <cell r="AF123">
            <v>1</v>
          </cell>
          <cell r="AG123">
            <v>1</v>
          </cell>
          <cell r="AH123">
            <v>1</v>
          </cell>
          <cell r="AI123">
            <v>1</v>
          </cell>
          <cell r="AJ123">
            <v>1</v>
          </cell>
          <cell r="AK123">
            <v>1</v>
          </cell>
        </row>
        <row r="124">
          <cell r="H124">
            <v>1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1</v>
          </cell>
          <cell r="S124">
            <v>1</v>
          </cell>
          <cell r="T124">
            <v>1</v>
          </cell>
          <cell r="U124">
            <v>1</v>
          </cell>
          <cell r="V124">
            <v>1</v>
          </cell>
          <cell r="W124">
            <v>1</v>
          </cell>
          <cell r="X124">
            <v>1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>
            <v>1</v>
          </cell>
          <cell r="AD124">
            <v>1</v>
          </cell>
          <cell r="AE124">
            <v>1</v>
          </cell>
          <cell r="AF124">
            <v>1</v>
          </cell>
          <cell r="AG124">
            <v>1</v>
          </cell>
          <cell r="AH124">
            <v>1</v>
          </cell>
          <cell r="AI124">
            <v>1</v>
          </cell>
          <cell r="AJ124">
            <v>1</v>
          </cell>
          <cell r="AK124">
            <v>1</v>
          </cell>
        </row>
        <row r="125">
          <cell r="H125">
            <v>1</v>
          </cell>
          <cell r="I125">
            <v>1</v>
          </cell>
          <cell r="J125">
            <v>1</v>
          </cell>
          <cell r="K125">
            <v>1</v>
          </cell>
          <cell r="L125">
            <v>1</v>
          </cell>
          <cell r="M125">
            <v>1</v>
          </cell>
          <cell r="N125">
            <v>1</v>
          </cell>
          <cell r="O125">
            <v>1</v>
          </cell>
          <cell r="P125">
            <v>1</v>
          </cell>
          <cell r="Q125">
            <v>1</v>
          </cell>
          <cell r="R125">
            <v>1</v>
          </cell>
          <cell r="S125">
            <v>1</v>
          </cell>
          <cell r="T125">
            <v>1</v>
          </cell>
          <cell r="U125">
            <v>1</v>
          </cell>
          <cell r="V125">
            <v>1</v>
          </cell>
          <cell r="W125">
            <v>1</v>
          </cell>
          <cell r="X125">
            <v>1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>
            <v>1</v>
          </cell>
          <cell r="AD125">
            <v>1</v>
          </cell>
          <cell r="AE125">
            <v>1</v>
          </cell>
          <cell r="AF125">
            <v>1</v>
          </cell>
          <cell r="AG125">
            <v>1</v>
          </cell>
          <cell r="AH125">
            <v>1</v>
          </cell>
          <cell r="AI125">
            <v>1</v>
          </cell>
          <cell r="AJ125">
            <v>1</v>
          </cell>
          <cell r="AK125">
            <v>1</v>
          </cell>
        </row>
        <row r="126">
          <cell r="H126">
            <v>1</v>
          </cell>
          <cell r="I126">
            <v>1</v>
          </cell>
          <cell r="J126">
            <v>1</v>
          </cell>
          <cell r="K126">
            <v>1</v>
          </cell>
          <cell r="L126">
            <v>1</v>
          </cell>
          <cell r="M126">
            <v>1</v>
          </cell>
          <cell r="N126">
            <v>1</v>
          </cell>
          <cell r="O126">
            <v>1</v>
          </cell>
          <cell r="P126">
            <v>1</v>
          </cell>
          <cell r="Q126">
            <v>1</v>
          </cell>
          <cell r="R126">
            <v>1</v>
          </cell>
          <cell r="S126">
            <v>1</v>
          </cell>
          <cell r="T126">
            <v>1</v>
          </cell>
          <cell r="U126">
            <v>1</v>
          </cell>
          <cell r="V126">
            <v>1</v>
          </cell>
          <cell r="W126">
            <v>1</v>
          </cell>
          <cell r="X126">
            <v>1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>
            <v>1</v>
          </cell>
          <cell r="AD126">
            <v>1</v>
          </cell>
          <cell r="AE126">
            <v>1</v>
          </cell>
          <cell r="AF126">
            <v>1</v>
          </cell>
          <cell r="AG126">
            <v>1</v>
          </cell>
          <cell r="AH126">
            <v>1</v>
          </cell>
          <cell r="AI126">
            <v>1</v>
          </cell>
          <cell r="AJ126">
            <v>1</v>
          </cell>
          <cell r="AK126">
            <v>1</v>
          </cell>
        </row>
        <row r="127">
          <cell r="H127">
            <v>1</v>
          </cell>
          <cell r="I127">
            <v>1</v>
          </cell>
          <cell r="J127">
            <v>1</v>
          </cell>
          <cell r="K127">
            <v>1</v>
          </cell>
          <cell r="L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U127">
            <v>1</v>
          </cell>
          <cell r="V127">
            <v>1</v>
          </cell>
          <cell r="W127">
            <v>1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>
            <v>1</v>
          </cell>
          <cell r="AD127">
            <v>1</v>
          </cell>
          <cell r="AE127">
            <v>1</v>
          </cell>
          <cell r="AF127">
            <v>1</v>
          </cell>
          <cell r="AG127">
            <v>1</v>
          </cell>
          <cell r="AH127">
            <v>1</v>
          </cell>
          <cell r="AI127">
            <v>1</v>
          </cell>
          <cell r="AJ127">
            <v>1</v>
          </cell>
          <cell r="AK127">
            <v>1</v>
          </cell>
        </row>
        <row r="128">
          <cell r="H128">
            <v>1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1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W128">
            <v>1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>
            <v>1</v>
          </cell>
          <cell r="AD128">
            <v>1</v>
          </cell>
          <cell r="AE128">
            <v>1</v>
          </cell>
          <cell r="AF128">
            <v>1</v>
          </cell>
          <cell r="AG128">
            <v>1</v>
          </cell>
          <cell r="AH128">
            <v>1</v>
          </cell>
          <cell r="AI128">
            <v>1</v>
          </cell>
          <cell r="AJ128">
            <v>1</v>
          </cell>
          <cell r="AK128">
            <v>1</v>
          </cell>
        </row>
        <row r="129">
          <cell r="H129">
            <v>1</v>
          </cell>
          <cell r="I129">
            <v>1</v>
          </cell>
          <cell r="J129">
            <v>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W129">
            <v>1</v>
          </cell>
          <cell r="X129">
            <v>1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>
            <v>1</v>
          </cell>
          <cell r="AD129">
            <v>1</v>
          </cell>
          <cell r="AE129">
            <v>1</v>
          </cell>
          <cell r="AF129">
            <v>1</v>
          </cell>
          <cell r="AG129">
            <v>1</v>
          </cell>
          <cell r="AH129">
            <v>1</v>
          </cell>
          <cell r="AI129">
            <v>1</v>
          </cell>
          <cell r="AJ129">
            <v>1</v>
          </cell>
          <cell r="AK129">
            <v>1</v>
          </cell>
        </row>
        <row r="131">
          <cell r="H131">
            <v>1</v>
          </cell>
          <cell r="I131">
            <v>1</v>
          </cell>
          <cell r="J131">
            <v>1</v>
          </cell>
          <cell r="K131">
            <v>1</v>
          </cell>
          <cell r="L131">
            <v>1</v>
          </cell>
          <cell r="M131">
            <v>1</v>
          </cell>
          <cell r="N131">
            <v>1</v>
          </cell>
          <cell r="O131">
            <v>1</v>
          </cell>
          <cell r="P131">
            <v>1</v>
          </cell>
          <cell r="Q131">
            <v>1</v>
          </cell>
          <cell r="R131">
            <v>1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W131">
            <v>1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>
            <v>1</v>
          </cell>
          <cell r="AD131">
            <v>1</v>
          </cell>
          <cell r="AE131">
            <v>1</v>
          </cell>
          <cell r="AF131">
            <v>1</v>
          </cell>
          <cell r="AG131">
            <v>1</v>
          </cell>
          <cell r="AH131">
            <v>1</v>
          </cell>
          <cell r="AI131">
            <v>1</v>
          </cell>
          <cell r="AJ131">
            <v>1</v>
          </cell>
          <cell r="AK131">
            <v>1</v>
          </cell>
        </row>
        <row r="132">
          <cell r="H132">
            <v>1</v>
          </cell>
          <cell r="I132">
            <v>1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1</v>
          </cell>
          <cell r="O132">
            <v>1</v>
          </cell>
          <cell r="P132">
            <v>1</v>
          </cell>
          <cell r="Q132">
            <v>1</v>
          </cell>
          <cell r="R132">
            <v>1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  <cell r="AI132">
            <v>1</v>
          </cell>
          <cell r="AJ132">
            <v>1</v>
          </cell>
          <cell r="AK132">
            <v>1</v>
          </cell>
        </row>
        <row r="133">
          <cell r="H133">
            <v>0.5</v>
          </cell>
          <cell r="I133">
            <v>1</v>
          </cell>
          <cell r="J133">
            <v>1</v>
          </cell>
          <cell r="K133">
            <v>1</v>
          </cell>
          <cell r="L133">
            <v>1</v>
          </cell>
          <cell r="M133">
            <v>1</v>
          </cell>
          <cell r="N133">
            <v>1</v>
          </cell>
          <cell r="O133">
            <v>1</v>
          </cell>
          <cell r="P133">
            <v>1</v>
          </cell>
          <cell r="Q133">
            <v>1</v>
          </cell>
          <cell r="R133">
            <v>1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W133">
            <v>1</v>
          </cell>
          <cell r="X133">
            <v>1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>
            <v>1</v>
          </cell>
          <cell r="AD133">
            <v>1</v>
          </cell>
          <cell r="AE133">
            <v>1</v>
          </cell>
          <cell r="AF133">
            <v>1</v>
          </cell>
          <cell r="AG133">
            <v>1</v>
          </cell>
          <cell r="AH133">
            <v>1</v>
          </cell>
          <cell r="AI133">
            <v>1</v>
          </cell>
          <cell r="AJ133">
            <v>1</v>
          </cell>
          <cell r="AK133">
            <v>1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</row>
        <row r="137">
          <cell r="H137">
            <v>8385.2000000000007</v>
          </cell>
          <cell r="I137">
            <v>8415.6</v>
          </cell>
          <cell r="J137">
            <v>8435.6</v>
          </cell>
          <cell r="K137">
            <v>8455.6</v>
          </cell>
          <cell r="L137">
            <v>8455.6</v>
          </cell>
          <cell r="M137">
            <v>8455.6</v>
          </cell>
          <cell r="N137">
            <v>8455.6</v>
          </cell>
          <cell r="O137">
            <v>8455.6</v>
          </cell>
          <cell r="P137">
            <v>8455.6</v>
          </cell>
          <cell r="Q137">
            <v>8455.6</v>
          </cell>
          <cell r="R137">
            <v>8455.6</v>
          </cell>
          <cell r="S137">
            <v>8455.6</v>
          </cell>
          <cell r="T137">
            <v>8455.6</v>
          </cell>
          <cell r="U137">
            <v>8455.6</v>
          </cell>
          <cell r="V137">
            <v>8455.6</v>
          </cell>
          <cell r="W137">
            <v>8455.6</v>
          </cell>
          <cell r="X137">
            <v>8455.6</v>
          </cell>
          <cell r="Y137">
            <v>8455.6</v>
          </cell>
          <cell r="Z137">
            <v>8455.6</v>
          </cell>
          <cell r="AA137">
            <v>8455.6</v>
          </cell>
          <cell r="AB137">
            <v>8455.6</v>
          </cell>
          <cell r="AC137">
            <v>8455.6</v>
          </cell>
          <cell r="AD137">
            <v>8455.6</v>
          </cell>
          <cell r="AE137">
            <v>8455.6</v>
          </cell>
          <cell r="AF137">
            <v>8455.6</v>
          </cell>
          <cell r="AG137">
            <v>8455.6</v>
          </cell>
          <cell r="AH137">
            <v>8455.6</v>
          </cell>
          <cell r="AI137">
            <v>8455.6</v>
          </cell>
          <cell r="AJ137">
            <v>8455.6</v>
          </cell>
          <cell r="AK137">
            <v>8455.6</v>
          </cell>
        </row>
        <row r="138">
          <cell r="H138">
            <v>100</v>
          </cell>
          <cell r="I138">
            <v>100</v>
          </cell>
          <cell r="J138">
            <v>100</v>
          </cell>
          <cell r="K138">
            <v>100</v>
          </cell>
          <cell r="L138">
            <v>100</v>
          </cell>
          <cell r="M138">
            <v>100</v>
          </cell>
          <cell r="N138">
            <v>100</v>
          </cell>
          <cell r="O138">
            <v>100</v>
          </cell>
          <cell r="P138">
            <v>100</v>
          </cell>
          <cell r="Q138">
            <v>100</v>
          </cell>
          <cell r="R138">
            <v>100</v>
          </cell>
          <cell r="S138">
            <v>100</v>
          </cell>
          <cell r="T138">
            <v>100</v>
          </cell>
          <cell r="U138">
            <v>100</v>
          </cell>
          <cell r="V138">
            <v>100</v>
          </cell>
          <cell r="W138">
            <v>100</v>
          </cell>
          <cell r="X138">
            <v>100</v>
          </cell>
          <cell r="Y138">
            <v>100</v>
          </cell>
          <cell r="Z138">
            <v>100</v>
          </cell>
          <cell r="AA138">
            <v>100</v>
          </cell>
          <cell r="AB138">
            <v>100</v>
          </cell>
          <cell r="AC138">
            <v>100</v>
          </cell>
          <cell r="AD138">
            <v>100</v>
          </cell>
          <cell r="AE138">
            <v>100</v>
          </cell>
          <cell r="AF138">
            <v>100</v>
          </cell>
          <cell r="AG138">
            <v>100</v>
          </cell>
          <cell r="AH138">
            <v>100</v>
          </cell>
          <cell r="AI138">
            <v>100</v>
          </cell>
          <cell r="AJ138">
            <v>100</v>
          </cell>
          <cell r="AK138">
            <v>100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</row>
        <row r="142"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</row>
        <row r="143"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</row>
        <row r="147">
          <cell r="H147">
            <v>1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1</v>
          </cell>
          <cell r="V147">
            <v>1</v>
          </cell>
          <cell r="W147">
            <v>1</v>
          </cell>
          <cell r="X147">
            <v>1</v>
          </cell>
          <cell r="Y147">
            <v>1</v>
          </cell>
          <cell r="Z147">
            <v>1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  <cell r="AI147">
            <v>1</v>
          </cell>
          <cell r="AJ147">
            <v>1</v>
          </cell>
          <cell r="AK147">
            <v>1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10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</row>
        <row r="155">
          <cell r="G155">
            <v>5932</v>
          </cell>
        </row>
        <row r="156">
          <cell r="G156">
            <v>5932</v>
          </cell>
        </row>
        <row r="159">
          <cell r="H159">
            <v>1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  <cell r="T159">
            <v>1</v>
          </cell>
          <cell r="U159">
            <v>1</v>
          </cell>
          <cell r="V159">
            <v>1</v>
          </cell>
          <cell r="W159">
            <v>1</v>
          </cell>
          <cell r="X159">
            <v>1</v>
          </cell>
          <cell r="Y159">
            <v>1</v>
          </cell>
          <cell r="Z159">
            <v>1</v>
          </cell>
          <cell r="AA159">
            <v>1</v>
          </cell>
          <cell r="AB159">
            <v>1</v>
          </cell>
          <cell r="AC159">
            <v>1</v>
          </cell>
          <cell r="AD159">
            <v>1</v>
          </cell>
          <cell r="AE159">
            <v>1</v>
          </cell>
          <cell r="AF159">
            <v>1</v>
          </cell>
          <cell r="AG159">
            <v>1</v>
          </cell>
          <cell r="AH159">
            <v>1</v>
          </cell>
          <cell r="AI159">
            <v>1</v>
          </cell>
          <cell r="AJ159">
            <v>1</v>
          </cell>
          <cell r="AK159">
            <v>1</v>
          </cell>
        </row>
        <row r="160"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</row>
        <row r="163">
          <cell r="G163">
            <v>1145357.25</v>
          </cell>
        </row>
        <row r="166">
          <cell r="G166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</row>
        <row r="171">
          <cell r="G171">
            <v>17646811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8385.2000000000007</v>
          </cell>
        </row>
        <row r="176">
          <cell r="H176">
            <v>877053.75</v>
          </cell>
          <cell r="I176">
            <v>883190.54999999993</v>
          </cell>
          <cell r="J176">
            <v>884833.04999999993</v>
          </cell>
          <cell r="K176">
            <v>886475.54999999993</v>
          </cell>
          <cell r="L176">
            <v>886475.54999999993</v>
          </cell>
          <cell r="M176">
            <v>886475.54999999993</v>
          </cell>
          <cell r="N176">
            <v>886475.54999999993</v>
          </cell>
          <cell r="O176">
            <v>886475.54999999993</v>
          </cell>
          <cell r="P176">
            <v>886475.54999999993</v>
          </cell>
          <cell r="Q176">
            <v>886475.54999999993</v>
          </cell>
          <cell r="R176">
            <v>886475.54999999993</v>
          </cell>
          <cell r="S176">
            <v>886475.54999999993</v>
          </cell>
          <cell r="T176">
            <v>886475.54999999993</v>
          </cell>
          <cell r="U176">
            <v>886475.54999999993</v>
          </cell>
          <cell r="V176">
            <v>886475.54999999993</v>
          </cell>
          <cell r="W176">
            <v>886475.54999999993</v>
          </cell>
          <cell r="X176">
            <v>886475.54999999993</v>
          </cell>
          <cell r="Y176">
            <v>886475.54999999993</v>
          </cell>
          <cell r="Z176">
            <v>886475.54999999993</v>
          </cell>
          <cell r="AA176">
            <v>886475.54999999993</v>
          </cell>
          <cell r="AB176">
            <v>886475.54999999993</v>
          </cell>
          <cell r="AC176">
            <v>886475.54999999993</v>
          </cell>
          <cell r="AD176">
            <v>886475.54999999993</v>
          </cell>
          <cell r="AE176">
            <v>886475.54999999993</v>
          </cell>
          <cell r="AF176">
            <v>886475.54999999993</v>
          </cell>
          <cell r="AG176">
            <v>886475.54999999993</v>
          </cell>
          <cell r="AH176">
            <v>886475.54999999993</v>
          </cell>
          <cell r="AI176">
            <v>886475.54999999993</v>
          </cell>
          <cell r="AJ176">
            <v>886475.54999999993</v>
          </cell>
          <cell r="AK176">
            <v>886475.54999999993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</row>
        <row r="180">
          <cell r="H180">
            <v>1536988.524590164</v>
          </cell>
          <cell r="I180">
            <v>1472786.5450819673</v>
          </cell>
          <cell r="J180">
            <v>1472191.4754098363</v>
          </cell>
          <cell r="K180">
            <v>1473699.3442622952</v>
          </cell>
          <cell r="L180">
            <v>1473699.3442622952</v>
          </cell>
          <cell r="M180">
            <v>1473699.3442622952</v>
          </cell>
          <cell r="N180">
            <v>1473699.3442622952</v>
          </cell>
          <cell r="O180">
            <v>1473699.3442622952</v>
          </cell>
          <cell r="P180">
            <v>1473699.3442622952</v>
          </cell>
          <cell r="Q180">
            <v>1473699.3442622952</v>
          </cell>
          <cell r="R180">
            <v>1473699.3442622952</v>
          </cell>
          <cell r="S180">
            <v>1473699.3442622952</v>
          </cell>
          <cell r="T180">
            <v>1473699.3442622952</v>
          </cell>
          <cell r="U180">
            <v>1473699.3442622952</v>
          </cell>
          <cell r="V180">
            <v>1473699.3442622952</v>
          </cell>
          <cell r="W180">
            <v>1473699.3442622952</v>
          </cell>
          <cell r="X180">
            <v>1473699.3442622952</v>
          </cell>
          <cell r="Y180">
            <v>1473699.3442622952</v>
          </cell>
          <cell r="Z180">
            <v>1473699.3442622952</v>
          </cell>
          <cell r="AA180">
            <v>1473699.3442622952</v>
          </cell>
          <cell r="AB180">
            <v>1473699.3442622952</v>
          </cell>
          <cell r="AC180">
            <v>1473699.3442622952</v>
          </cell>
          <cell r="AD180">
            <v>1473699.3442622952</v>
          </cell>
          <cell r="AE180">
            <v>1473699.3442622952</v>
          </cell>
          <cell r="AF180">
            <v>1473699.3442622952</v>
          </cell>
          <cell r="AG180">
            <v>1473699.3442622952</v>
          </cell>
          <cell r="AH180">
            <v>1473699.3442622952</v>
          </cell>
          <cell r="AI180">
            <v>1473699.3442622952</v>
          </cell>
          <cell r="AJ180">
            <v>1473699.3442622952</v>
          </cell>
          <cell r="AK180">
            <v>1473699.3442622952</v>
          </cell>
        </row>
        <row r="181">
          <cell r="H181">
            <v>1536988.524590164</v>
          </cell>
          <cell r="I181">
            <v>1472786.5450819673</v>
          </cell>
          <cell r="J181">
            <v>1472191.4754098363</v>
          </cell>
          <cell r="K181">
            <v>1473699.3442622952</v>
          </cell>
          <cell r="L181">
            <v>1473699.3442622952</v>
          </cell>
          <cell r="M181">
            <v>1473699.3442622952</v>
          </cell>
          <cell r="N181">
            <v>1473699.3442622952</v>
          </cell>
          <cell r="O181">
            <v>1473699.3442622952</v>
          </cell>
          <cell r="P181">
            <v>1473699.3442622952</v>
          </cell>
          <cell r="Q181">
            <v>1473699.3442622952</v>
          </cell>
          <cell r="R181">
            <v>1473699.3442622952</v>
          </cell>
          <cell r="S181">
            <v>1473699.3442622952</v>
          </cell>
          <cell r="T181">
            <v>1473699.3442622952</v>
          </cell>
          <cell r="U181">
            <v>1473699.3442622952</v>
          </cell>
          <cell r="V181">
            <v>1473699.3442622952</v>
          </cell>
          <cell r="W181">
            <v>1473699.3442622952</v>
          </cell>
          <cell r="X181">
            <v>1473699.3442622952</v>
          </cell>
          <cell r="Y181">
            <v>1473699.3442622952</v>
          </cell>
          <cell r="Z181">
            <v>1473699.3442622952</v>
          </cell>
          <cell r="AA181">
            <v>1473699.3442622952</v>
          </cell>
          <cell r="AB181">
            <v>1473699.3442622952</v>
          </cell>
          <cell r="AC181">
            <v>1473699.3442622952</v>
          </cell>
          <cell r="AD181">
            <v>1473699.3442622952</v>
          </cell>
          <cell r="AE181">
            <v>1473699.3442622952</v>
          </cell>
          <cell r="AF181">
            <v>1473699.3442622952</v>
          </cell>
          <cell r="AG181">
            <v>1473699.3442622952</v>
          </cell>
          <cell r="AH181">
            <v>1473699.3442622952</v>
          </cell>
          <cell r="AI181">
            <v>1473699.3442622952</v>
          </cell>
          <cell r="AJ181">
            <v>1473699.3442622952</v>
          </cell>
          <cell r="AK181">
            <v>1473699.3442622952</v>
          </cell>
        </row>
        <row r="182">
          <cell r="G182">
            <v>1.22</v>
          </cell>
        </row>
        <row r="183">
          <cell r="E183">
            <v>0.78</v>
          </cell>
          <cell r="G183">
            <v>0.61</v>
          </cell>
        </row>
        <row r="184">
          <cell r="G184">
            <v>0</v>
          </cell>
        </row>
        <row r="185">
          <cell r="G185">
            <v>0.16314563670898385</v>
          </cell>
        </row>
        <row r="186">
          <cell r="G186">
            <v>0</v>
          </cell>
        </row>
        <row r="187">
          <cell r="G187">
            <v>0.59</v>
          </cell>
        </row>
        <row r="188">
          <cell r="H188">
            <v>0.1</v>
          </cell>
          <cell r="I188">
            <v>0.1</v>
          </cell>
          <cell r="J188">
            <v>0.1</v>
          </cell>
          <cell r="K188">
            <v>0.1</v>
          </cell>
          <cell r="L188">
            <v>0.1</v>
          </cell>
          <cell r="M188">
            <v>0.1</v>
          </cell>
          <cell r="N188">
            <v>0.05</v>
          </cell>
          <cell r="O188">
            <v>0.05</v>
          </cell>
          <cell r="P188">
            <v>0.05</v>
          </cell>
          <cell r="Q188">
            <v>0.05</v>
          </cell>
          <cell r="R188">
            <v>0.05</v>
          </cell>
          <cell r="S188">
            <v>0.05</v>
          </cell>
          <cell r="T188">
            <v>0.05</v>
          </cell>
          <cell r="U188">
            <v>0.05</v>
          </cell>
          <cell r="V188">
            <v>0.05</v>
          </cell>
          <cell r="W188">
            <v>0.05</v>
          </cell>
          <cell r="X188">
            <v>0.05</v>
          </cell>
          <cell r="Y188">
            <v>0.05</v>
          </cell>
          <cell r="Z188">
            <v>0.05</v>
          </cell>
          <cell r="AA188">
            <v>0.05</v>
          </cell>
          <cell r="AB188">
            <v>0.05</v>
          </cell>
          <cell r="AC188">
            <v>0.05</v>
          </cell>
          <cell r="AD188">
            <v>0.05</v>
          </cell>
          <cell r="AE188">
            <v>0.05</v>
          </cell>
          <cell r="AF188">
            <v>0.05</v>
          </cell>
          <cell r="AG188">
            <v>0.05</v>
          </cell>
          <cell r="AH188">
            <v>0.05</v>
          </cell>
          <cell r="AI188">
            <v>0.05</v>
          </cell>
          <cell r="AJ188">
            <v>0.05</v>
          </cell>
          <cell r="AK188">
            <v>0.05</v>
          </cell>
        </row>
        <row r="189">
          <cell r="G189">
            <v>0</v>
          </cell>
        </row>
        <row r="190">
          <cell r="E190">
            <v>1.4980886173185146</v>
          </cell>
          <cell r="G190">
            <v>0.22</v>
          </cell>
        </row>
        <row r="191">
          <cell r="H191">
            <v>0</v>
          </cell>
          <cell r="I191">
            <v>0.2</v>
          </cell>
          <cell r="J191">
            <v>0.2</v>
          </cell>
          <cell r="K191">
            <v>0.2</v>
          </cell>
          <cell r="L191">
            <v>0.2</v>
          </cell>
          <cell r="M191">
            <v>0.2</v>
          </cell>
          <cell r="N191">
            <v>0.05</v>
          </cell>
          <cell r="O191">
            <v>0.05</v>
          </cell>
          <cell r="P191">
            <v>0.05</v>
          </cell>
          <cell r="Q191">
            <v>0.05</v>
          </cell>
          <cell r="R191">
            <v>0.05</v>
          </cell>
          <cell r="S191">
            <v>0.05</v>
          </cell>
          <cell r="T191">
            <v>0.05</v>
          </cell>
          <cell r="U191">
            <v>0.05</v>
          </cell>
          <cell r="V191">
            <v>0.05</v>
          </cell>
          <cell r="W191">
            <v>0.05</v>
          </cell>
          <cell r="X191">
            <v>0.05</v>
          </cell>
          <cell r="Y191">
            <v>0.05</v>
          </cell>
          <cell r="Z191">
            <v>0.05</v>
          </cell>
          <cell r="AA191">
            <v>0.05</v>
          </cell>
          <cell r="AB191">
            <v>0.05</v>
          </cell>
          <cell r="AC191">
            <v>0.05</v>
          </cell>
          <cell r="AD191">
            <v>0.05</v>
          </cell>
          <cell r="AE191">
            <v>0.05</v>
          </cell>
          <cell r="AF191">
            <v>0.05</v>
          </cell>
          <cell r="AG191">
            <v>0.05</v>
          </cell>
          <cell r="AH191">
            <v>0.05</v>
          </cell>
          <cell r="AI191">
            <v>0.05</v>
          </cell>
          <cell r="AJ191">
            <v>0.05</v>
          </cell>
          <cell r="AK191">
            <v>0.05</v>
          </cell>
        </row>
        <row r="194">
          <cell r="G194">
            <v>1735809.4575738504</v>
          </cell>
        </row>
        <row r="195">
          <cell r="H195">
            <v>1</v>
          </cell>
          <cell r="I195">
            <v>1</v>
          </cell>
          <cell r="J195">
            <v>1</v>
          </cell>
          <cell r="K195">
            <v>1</v>
          </cell>
          <cell r="L195">
            <v>1</v>
          </cell>
          <cell r="M195">
            <v>1</v>
          </cell>
          <cell r="N195">
            <v>1</v>
          </cell>
          <cell r="O195">
            <v>1</v>
          </cell>
          <cell r="P195">
            <v>1</v>
          </cell>
          <cell r="Q195">
            <v>1</v>
          </cell>
          <cell r="R195">
            <v>1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W195">
            <v>1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>
            <v>1</v>
          </cell>
          <cell r="AD195">
            <v>1</v>
          </cell>
          <cell r="AE195">
            <v>1</v>
          </cell>
          <cell r="AF195">
            <v>1</v>
          </cell>
          <cell r="AG195">
            <v>1</v>
          </cell>
          <cell r="AH195">
            <v>1</v>
          </cell>
          <cell r="AI195">
            <v>1</v>
          </cell>
          <cell r="AJ195">
            <v>1</v>
          </cell>
          <cell r="AK195">
            <v>1</v>
          </cell>
        </row>
        <row r="196">
          <cell r="E196">
            <v>1.4999999999999999E-2</v>
          </cell>
          <cell r="G196">
            <v>813215.55299999996</v>
          </cell>
        </row>
        <row r="197">
          <cell r="H197">
            <v>1</v>
          </cell>
          <cell r="I197">
            <v>2.8203817773744415</v>
          </cell>
          <cell r="J197">
            <v>2.8203817773744415</v>
          </cell>
          <cell r="K197">
            <v>2.8203817773744415</v>
          </cell>
          <cell r="L197">
            <v>2.8203817773744415</v>
          </cell>
          <cell r="M197">
            <v>2.8203817773744415</v>
          </cell>
          <cell r="N197">
            <v>2.8203817773744415</v>
          </cell>
          <cell r="O197">
            <v>2.8203817773744415</v>
          </cell>
          <cell r="P197">
            <v>2.8203817773744415</v>
          </cell>
          <cell r="Q197">
            <v>2.8203817773744415</v>
          </cell>
          <cell r="R197">
            <v>2.8203817773744415</v>
          </cell>
          <cell r="S197">
            <v>2.8203817773744415</v>
          </cell>
          <cell r="T197">
            <v>2.8203817773744415</v>
          </cell>
          <cell r="U197">
            <v>2.8203817773744415</v>
          </cell>
          <cell r="V197">
            <v>2.8203817773744415</v>
          </cell>
          <cell r="W197">
            <v>2.8203817773744415</v>
          </cell>
          <cell r="X197">
            <v>2.8203817773744415</v>
          </cell>
          <cell r="Y197">
            <v>2.8203817773744415</v>
          </cell>
          <cell r="Z197">
            <v>2.8203817773744415</v>
          </cell>
          <cell r="AA197">
            <v>2.8203817773744415</v>
          </cell>
          <cell r="AB197">
            <v>2.8203817773744415</v>
          </cell>
          <cell r="AC197">
            <v>2.8203817773744415</v>
          </cell>
          <cell r="AD197">
            <v>2.8203817773744415</v>
          </cell>
          <cell r="AE197">
            <v>2.8203817773744415</v>
          </cell>
          <cell r="AF197">
            <v>2.8203817773744415</v>
          </cell>
          <cell r="AG197">
            <v>2.8203817773744415</v>
          </cell>
          <cell r="AH197">
            <v>2.8203817773744415</v>
          </cell>
          <cell r="AI197">
            <v>2.8203817773744415</v>
          </cell>
          <cell r="AJ197">
            <v>2.8203817773744415</v>
          </cell>
          <cell r="AK197">
            <v>2.8203817773744415</v>
          </cell>
        </row>
        <row r="198">
          <cell r="G198">
            <v>374335.6722310537</v>
          </cell>
        </row>
        <row r="199">
          <cell r="H199">
            <v>1</v>
          </cell>
          <cell r="I199">
            <v>1</v>
          </cell>
          <cell r="J199">
            <v>1</v>
          </cell>
          <cell r="K199">
            <v>1</v>
          </cell>
          <cell r="L199">
            <v>1</v>
          </cell>
          <cell r="M199">
            <v>1</v>
          </cell>
          <cell r="N199">
            <v>1</v>
          </cell>
          <cell r="O199">
            <v>1</v>
          </cell>
          <cell r="P199">
            <v>1</v>
          </cell>
          <cell r="Q199">
            <v>1</v>
          </cell>
          <cell r="R199">
            <v>1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W199">
            <v>1</v>
          </cell>
          <cell r="X199">
            <v>1</v>
          </cell>
          <cell r="Y199">
            <v>1</v>
          </cell>
          <cell r="Z199">
            <v>1</v>
          </cell>
          <cell r="AA199">
            <v>1</v>
          </cell>
          <cell r="AB199">
            <v>1</v>
          </cell>
          <cell r="AC199">
            <v>1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1</v>
          </cell>
          <cell r="AI199">
            <v>1</v>
          </cell>
          <cell r="AJ199">
            <v>1</v>
          </cell>
          <cell r="AK199">
            <v>1</v>
          </cell>
        </row>
        <row r="200">
          <cell r="G200">
            <v>0</v>
          </cell>
        </row>
        <row r="201">
          <cell r="H201">
            <v>1</v>
          </cell>
          <cell r="I201">
            <v>1</v>
          </cell>
          <cell r="J201">
            <v>1</v>
          </cell>
          <cell r="K201">
            <v>1</v>
          </cell>
          <cell r="L201">
            <v>1</v>
          </cell>
          <cell r="M201">
            <v>1</v>
          </cell>
          <cell r="N201">
            <v>1</v>
          </cell>
          <cell r="O201">
            <v>1</v>
          </cell>
          <cell r="P201">
            <v>1</v>
          </cell>
          <cell r="Q201">
            <v>1</v>
          </cell>
          <cell r="R201">
            <v>1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W201">
            <v>1</v>
          </cell>
          <cell r="X201">
            <v>1</v>
          </cell>
          <cell r="Y201">
            <v>1</v>
          </cell>
          <cell r="Z201">
            <v>1</v>
          </cell>
          <cell r="AA201">
            <v>1</v>
          </cell>
          <cell r="AB201">
            <v>1</v>
          </cell>
          <cell r="AC201">
            <v>1</v>
          </cell>
          <cell r="AD201">
            <v>1</v>
          </cell>
          <cell r="AE201">
            <v>1</v>
          </cell>
          <cell r="AF201">
            <v>1</v>
          </cell>
          <cell r="AG201">
            <v>1</v>
          </cell>
          <cell r="AH201">
            <v>1</v>
          </cell>
          <cell r="AI201">
            <v>1</v>
          </cell>
          <cell r="AJ201">
            <v>1</v>
          </cell>
          <cell r="AK201">
            <v>1</v>
          </cell>
        </row>
        <row r="204">
          <cell r="G204">
            <v>0</v>
          </cell>
        </row>
        <row r="205">
          <cell r="H205">
            <v>0</v>
          </cell>
          <cell r="I205">
            <v>1</v>
          </cell>
          <cell r="J205">
            <v>1</v>
          </cell>
          <cell r="K205">
            <v>1</v>
          </cell>
          <cell r="L205">
            <v>1</v>
          </cell>
          <cell r="M205">
            <v>1</v>
          </cell>
          <cell r="N205">
            <v>1</v>
          </cell>
          <cell r="O205">
            <v>1</v>
          </cell>
          <cell r="P205">
            <v>1</v>
          </cell>
          <cell r="Q205">
            <v>1</v>
          </cell>
          <cell r="R205">
            <v>1</v>
          </cell>
          <cell r="S205">
            <v>1</v>
          </cell>
          <cell r="T205">
            <v>1</v>
          </cell>
          <cell r="U205">
            <v>1</v>
          </cell>
          <cell r="V205">
            <v>1</v>
          </cell>
          <cell r="W205">
            <v>1</v>
          </cell>
          <cell r="X205">
            <v>1</v>
          </cell>
          <cell r="Y205">
            <v>1</v>
          </cell>
          <cell r="Z205">
            <v>1</v>
          </cell>
          <cell r="AA205">
            <v>1</v>
          </cell>
          <cell r="AB205">
            <v>1</v>
          </cell>
          <cell r="AC205">
            <v>1</v>
          </cell>
          <cell r="AD205">
            <v>1</v>
          </cell>
          <cell r="AE205">
            <v>1</v>
          </cell>
          <cell r="AF205">
            <v>1</v>
          </cell>
          <cell r="AG205">
            <v>1</v>
          </cell>
          <cell r="AH205">
            <v>1</v>
          </cell>
          <cell r="AI205">
            <v>1</v>
          </cell>
          <cell r="AJ205">
            <v>1</v>
          </cell>
          <cell r="AK205">
            <v>1</v>
          </cell>
        </row>
        <row r="206">
          <cell r="G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</row>
        <row r="208">
          <cell r="G208">
            <v>0</v>
          </cell>
        </row>
        <row r="209">
          <cell r="G209">
            <v>16280.324324324325</v>
          </cell>
        </row>
        <row r="211">
          <cell r="G211">
            <v>0</v>
          </cell>
        </row>
        <row r="212">
          <cell r="G212">
            <v>42</v>
          </cell>
        </row>
        <row r="215">
          <cell r="G215">
            <v>0.6</v>
          </cell>
        </row>
        <row r="216">
          <cell r="H216">
            <v>1</v>
          </cell>
          <cell r="I216">
            <v>1</v>
          </cell>
          <cell r="J216">
            <v>1</v>
          </cell>
          <cell r="K216">
            <v>1</v>
          </cell>
          <cell r="L216">
            <v>1.04</v>
          </cell>
          <cell r="M216">
            <v>1.03</v>
          </cell>
          <cell r="N216">
            <v>1.03</v>
          </cell>
          <cell r="O216">
            <v>1.03</v>
          </cell>
          <cell r="P216">
            <v>1.03</v>
          </cell>
          <cell r="Q216">
            <v>1.03</v>
          </cell>
          <cell r="R216">
            <v>1.03</v>
          </cell>
          <cell r="S216">
            <v>1.03</v>
          </cell>
          <cell r="T216">
            <v>1.03</v>
          </cell>
          <cell r="U216">
            <v>1.03</v>
          </cell>
          <cell r="V216">
            <v>1.03</v>
          </cell>
          <cell r="W216">
            <v>1.03</v>
          </cell>
          <cell r="X216">
            <v>1.03</v>
          </cell>
          <cell r="Y216">
            <v>1.03</v>
          </cell>
          <cell r="Z216">
            <v>1.03</v>
          </cell>
          <cell r="AA216">
            <v>1.03</v>
          </cell>
          <cell r="AB216">
            <v>1.03</v>
          </cell>
          <cell r="AC216">
            <v>1.03</v>
          </cell>
          <cell r="AD216">
            <v>1.03</v>
          </cell>
          <cell r="AE216">
            <v>1.03</v>
          </cell>
          <cell r="AF216">
            <v>1.03</v>
          </cell>
          <cell r="AG216">
            <v>1.03</v>
          </cell>
          <cell r="AH216">
            <v>1.03</v>
          </cell>
          <cell r="AI216">
            <v>1.03</v>
          </cell>
          <cell r="AJ216">
            <v>1.03</v>
          </cell>
          <cell r="AK216">
            <v>1.03</v>
          </cell>
        </row>
        <row r="217">
          <cell r="G217">
            <v>0</v>
          </cell>
        </row>
        <row r="218">
          <cell r="H218">
            <v>1</v>
          </cell>
          <cell r="I218">
            <v>1</v>
          </cell>
          <cell r="J218">
            <v>1</v>
          </cell>
          <cell r="K218">
            <v>1</v>
          </cell>
          <cell r="L218">
            <v>1</v>
          </cell>
          <cell r="M218">
            <v>1</v>
          </cell>
          <cell r="N218">
            <v>1</v>
          </cell>
          <cell r="O218">
            <v>1</v>
          </cell>
          <cell r="P218">
            <v>1</v>
          </cell>
          <cell r="Q218">
            <v>1</v>
          </cell>
          <cell r="R218">
            <v>1</v>
          </cell>
          <cell r="S218">
            <v>1</v>
          </cell>
          <cell r="T218">
            <v>1</v>
          </cell>
          <cell r="U218">
            <v>1</v>
          </cell>
          <cell r="V218">
            <v>1</v>
          </cell>
          <cell r="W218">
            <v>1</v>
          </cell>
          <cell r="X218">
            <v>1</v>
          </cell>
          <cell r="Y218">
            <v>1</v>
          </cell>
          <cell r="Z218">
            <v>1</v>
          </cell>
          <cell r="AA218">
            <v>1</v>
          </cell>
          <cell r="AB218">
            <v>1</v>
          </cell>
          <cell r="AC218">
            <v>1</v>
          </cell>
          <cell r="AD218">
            <v>1</v>
          </cell>
          <cell r="AE218">
            <v>1</v>
          </cell>
          <cell r="AF218">
            <v>1</v>
          </cell>
          <cell r="AG218">
            <v>1</v>
          </cell>
          <cell r="AH218">
            <v>1</v>
          </cell>
          <cell r="AI218">
            <v>1</v>
          </cell>
          <cell r="AJ218">
            <v>1</v>
          </cell>
          <cell r="AK218">
            <v>1</v>
          </cell>
        </row>
        <row r="219">
          <cell r="G219">
            <v>0</v>
          </cell>
        </row>
        <row r="220">
          <cell r="H220">
            <v>1</v>
          </cell>
          <cell r="I220">
            <v>1</v>
          </cell>
          <cell r="J220">
            <v>1</v>
          </cell>
          <cell r="K220">
            <v>1</v>
          </cell>
          <cell r="L220">
            <v>1</v>
          </cell>
          <cell r="M220">
            <v>1</v>
          </cell>
          <cell r="N220">
            <v>1</v>
          </cell>
          <cell r="O220">
            <v>1</v>
          </cell>
          <cell r="P220">
            <v>1</v>
          </cell>
          <cell r="Q220">
            <v>1</v>
          </cell>
          <cell r="R220">
            <v>1</v>
          </cell>
          <cell r="S220">
            <v>1</v>
          </cell>
          <cell r="T220">
            <v>1</v>
          </cell>
          <cell r="U220">
            <v>1</v>
          </cell>
          <cell r="V220">
            <v>1</v>
          </cell>
          <cell r="W220">
            <v>1</v>
          </cell>
          <cell r="X220">
            <v>1</v>
          </cell>
          <cell r="Y220">
            <v>1</v>
          </cell>
          <cell r="Z220">
            <v>1</v>
          </cell>
          <cell r="AA220">
            <v>1</v>
          </cell>
          <cell r="AB220">
            <v>1</v>
          </cell>
          <cell r="AC220">
            <v>1</v>
          </cell>
          <cell r="AD220">
            <v>1</v>
          </cell>
          <cell r="AE220">
            <v>1</v>
          </cell>
          <cell r="AF220">
            <v>1</v>
          </cell>
          <cell r="AG220">
            <v>1</v>
          </cell>
          <cell r="AH220">
            <v>1</v>
          </cell>
          <cell r="AI220">
            <v>1</v>
          </cell>
          <cell r="AJ220">
            <v>1</v>
          </cell>
          <cell r="AK220">
            <v>1</v>
          </cell>
        </row>
        <row r="221">
          <cell r="G221">
            <v>0</v>
          </cell>
        </row>
        <row r="222">
          <cell r="H222">
            <v>1</v>
          </cell>
          <cell r="I222">
            <v>1</v>
          </cell>
          <cell r="J222">
            <v>1</v>
          </cell>
          <cell r="K222">
            <v>1</v>
          </cell>
          <cell r="L222">
            <v>1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S222">
            <v>1</v>
          </cell>
          <cell r="T222">
            <v>1</v>
          </cell>
          <cell r="U222">
            <v>1</v>
          </cell>
          <cell r="V222">
            <v>1</v>
          </cell>
          <cell r="W222">
            <v>1</v>
          </cell>
          <cell r="X222">
            <v>1</v>
          </cell>
          <cell r="Y222">
            <v>1</v>
          </cell>
          <cell r="Z222">
            <v>1</v>
          </cell>
          <cell r="AA222">
            <v>1</v>
          </cell>
          <cell r="AB222">
            <v>1</v>
          </cell>
          <cell r="AC222">
            <v>1</v>
          </cell>
          <cell r="AD222">
            <v>1</v>
          </cell>
          <cell r="AE222">
            <v>1</v>
          </cell>
          <cell r="AF222">
            <v>1</v>
          </cell>
          <cell r="AG222">
            <v>1</v>
          </cell>
          <cell r="AH222">
            <v>1</v>
          </cell>
          <cell r="AI222">
            <v>1</v>
          </cell>
          <cell r="AJ222">
            <v>1</v>
          </cell>
          <cell r="AK222">
            <v>1</v>
          </cell>
        </row>
        <row r="224">
          <cell r="G224">
            <v>1</v>
          </cell>
        </row>
        <row r="225">
          <cell r="H225">
            <v>1</v>
          </cell>
          <cell r="I225">
            <v>1</v>
          </cell>
          <cell r="J225">
            <v>1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1</v>
          </cell>
          <cell r="P225">
            <v>1</v>
          </cell>
          <cell r="Q225">
            <v>1</v>
          </cell>
          <cell r="R225">
            <v>1</v>
          </cell>
          <cell r="S225">
            <v>1</v>
          </cell>
          <cell r="T225">
            <v>1</v>
          </cell>
          <cell r="U225">
            <v>1</v>
          </cell>
          <cell r="V225">
            <v>1</v>
          </cell>
          <cell r="W225">
            <v>1</v>
          </cell>
          <cell r="X225">
            <v>1</v>
          </cell>
          <cell r="Y225">
            <v>1</v>
          </cell>
          <cell r="Z225">
            <v>1</v>
          </cell>
          <cell r="AA225">
            <v>1</v>
          </cell>
          <cell r="AB225">
            <v>1</v>
          </cell>
          <cell r="AC225">
            <v>1</v>
          </cell>
          <cell r="AD225">
            <v>1</v>
          </cell>
          <cell r="AE225">
            <v>1</v>
          </cell>
          <cell r="AF225">
            <v>1</v>
          </cell>
          <cell r="AG225">
            <v>1</v>
          </cell>
          <cell r="AH225">
            <v>1</v>
          </cell>
          <cell r="AI225">
            <v>1</v>
          </cell>
          <cell r="AJ225">
            <v>1</v>
          </cell>
          <cell r="AK225">
            <v>1</v>
          </cell>
        </row>
        <row r="229">
          <cell r="G229">
            <v>4018841.1985051706</v>
          </cell>
        </row>
        <row r="230">
          <cell r="H230">
            <v>1.2</v>
          </cell>
          <cell r="I230">
            <v>1.2</v>
          </cell>
          <cell r="J230">
            <v>1.2</v>
          </cell>
          <cell r="K230">
            <v>1.2</v>
          </cell>
          <cell r="L230">
            <v>1.2</v>
          </cell>
          <cell r="M230">
            <v>1.2</v>
          </cell>
          <cell r="N230">
            <v>1.2</v>
          </cell>
          <cell r="O230">
            <v>1.2</v>
          </cell>
          <cell r="P230">
            <v>1.2</v>
          </cell>
          <cell r="Q230">
            <v>1.2</v>
          </cell>
          <cell r="R230">
            <v>1.2</v>
          </cell>
          <cell r="S230">
            <v>1.2</v>
          </cell>
          <cell r="T230">
            <v>1.2</v>
          </cell>
          <cell r="U230">
            <v>1.2</v>
          </cell>
          <cell r="V230">
            <v>1.2</v>
          </cell>
          <cell r="W230">
            <v>1.2</v>
          </cell>
          <cell r="X230">
            <v>1.2</v>
          </cell>
          <cell r="Y230">
            <v>1.2</v>
          </cell>
          <cell r="Z230">
            <v>1.2</v>
          </cell>
          <cell r="AA230">
            <v>1.2</v>
          </cell>
          <cell r="AB230">
            <v>1.2</v>
          </cell>
          <cell r="AC230">
            <v>1.2</v>
          </cell>
          <cell r="AD230">
            <v>1.2</v>
          </cell>
          <cell r="AE230">
            <v>1.2</v>
          </cell>
          <cell r="AF230">
            <v>1.2</v>
          </cell>
          <cell r="AG230">
            <v>1.2</v>
          </cell>
          <cell r="AH230">
            <v>1.2</v>
          </cell>
          <cell r="AI230">
            <v>1.2</v>
          </cell>
          <cell r="AJ230">
            <v>1.2</v>
          </cell>
          <cell r="AK230">
            <v>1.2</v>
          </cell>
        </row>
        <row r="231">
          <cell r="G231">
            <v>1851062.2009569379</v>
          </cell>
        </row>
        <row r="232">
          <cell r="H232">
            <v>1</v>
          </cell>
          <cell r="I232">
            <v>1</v>
          </cell>
          <cell r="J232">
            <v>1</v>
          </cell>
          <cell r="K232">
            <v>1</v>
          </cell>
          <cell r="L232">
            <v>1.1499999999999999</v>
          </cell>
          <cell r="M232">
            <v>1.35</v>
          </cell>
          <cell r="N232">
            <v>1.35</v>
          </cell>
          <cell r="O232">
            <v>1.35</v>
          </cell>
          <cell r="P232">
            <v>1.35</v>
          </cell>
          <cell r="Q232">
            <v>1.35</v>
          </cell>
          <cell r="R232">
            <v>1.35</v>
          </cell>
          <cell r="S232">
            <v>1.35</v>
          </cell>
          <cell r="T232">
            <v>1.35</v>
          </cell>
          <cell r="U232">
            <v>1.35</v>
          </cell>
          <cell r="V232">
            <v>1.35</v>
          </cell>
          <cell r="W232">
            <v>1.35</v>
          </cell>
          <cell r="X232">
            <v>1.35</v>
          </cell>
          <cell r="Y232">
            <v>1.35</v>
          </cell>
          <cell r="Z232">
            <v>1.35</v>
          </cell>
          <cell r="AA232">
            <v>1.35</v>
          </cell>
          <cell r="AB232">
            <v>1.35</v>
          </cell>
          <cell r="AC232">
            <v>1.35</v>
          </cell>
          <cell r="AD232">
            <v>1.35</v>
          </cell>
          <cell r="AE232">
            <v>1.35</v>
          </cell>
          <cell r="AF232">
            <v>1.35</v>
          </cell>
          <cell r="AG232">
            <v>1.35</v>
          </cell>
          <cell r="AH232">
            <v>1.35</v>
          </cell>
          <cell r="AI232">
            <v>1.35</v>
          </cell>
          <cell r="AJ232">
            <v>1.35</v>
          </cell>
          <cell r="AK232">
            <v>1.35</v>
          </cell>
        </row>
        <row r="238">
          <cell r="G238">
            <v>0.04</v>
          </cell>
        </row>
        <row r="239">
          <cell r="H239">
            <v>1</v>
          </cell>
          <cell r="I239">
            <v>1</v>
          </cell>
          <cell r="J239">
            <v>1</v>
          </cell>
          <cell r="K239">
            <v>1</v>
          </cell>
          <cell r="L239">
            <v>1</v>
          </cell>
          <cell r="M239">
            <v>1</v>
          </cell>
          <cell r="N239">
            <v>1</v>
          </cell>
          <cell r="O239">
            <v>1</v>
          </cell>
          <cell r="P239">
            <v>1</v>
          </cell>
          <cell r="Q239">
            <v>1</v>
          </cell>
          <cell r="R239">
            <v>1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W239">
            <v>1</v>
          </cell>
          <cell r="X239">
            <v>1</v>
          </cell>
          <cell r="Y239">
            <v>1</v>
          </cell>
          <cell r="Z239">
            <v>1</v>
          </cell>
          <cell r="AA239">
            <v>1</v>
          </cell>
          <cell r="AB239">
            <v>1</v>
          </cell>
          <cell r="AC239">
            <v>1</v>
          </cell>
          <cell r="AD239">
            <v>1</v>
          </cell>
          <cell r="AE239">
            <v>1</v>
          </cell>
          <cell r="AF239">
            <v>1</v>
          </cell>
          <cell r="AG239">
            <v>1</v>
          </cell>
          <cell r="AH239">
            <v>1</v>
          </cell>
          <cell r="AI239">
            <v>1</v>
          </cell>
          <cell r="AJ239">
            <v>1</v>
          </cell>
          <cell r="AK239">
            <v>1</v>
          </cell>
        </row>
        <row r="240">
          <cell r="E240">
            <v>1.21</v>
          </cell>
          <cell r="G240">
            <v>0.65</v>
          </cell>
        </row>
        <row r="241">
          <cell r="H241">
            <v>1</v>
          </cell>
          <cell r="I241">
            <v>1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</v>
          </cell>
          <cell r="O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  <cell r="T241">
            <v>1</v>
          </cell>
          <cell r="U241">
            <v>1</v>
          </cell>
          <cell r="V241">
            <v>1</v>
          </cell>
          <cell r="W241">
            <v>1</v>
          </cell>
          <cell r="X241">
            <v>1</v>
          </cell>
          <cell r="Y241">
            <v>1</v>
          </cell>
          <cell r="Z241">
            <v>1</v>
          </cell>
          <cell r="AA241">
            <v>1</v>
          </cell>
          <cell r="AB241">
            <v>1</v>
          </cell>
          <cell r="AC241">
            <v>1</v>
          </cell>
          <cell r="AD241">
            <v>1</v>
          </cell>
          <cell r="AE241">
            <v>1</v>
          </cell>
          <cell r="AF241">
            <v>1</v>
          </cell>
          <cell r="AG241">
            <v>1</v>
          </cell>
          <cell r="AH241">
            <v>1</v>
          </cell>
          <cell r="AI241">
            <v>1</v>
          </cell>
          <cell r="AJ241">
            <v>1</v>
          </cell>
          <cell r="AK241">
            <v>1</v>
          </cell>
        </row>
        <row r="243">
          <cell r="G243">
            <v>1</v>
          </cell>
        </row>
        <row r="244">
          <cell r="H244">
            <v>1</v>
          </cell>
          <cell r="I244">
            <v>1</v>
          </cell>
          <cell r="J244">
            <v>1</v>
          </cell>
          <cell r="K244">
            <v>1</v>
          </cell>
          <cell r="L244">
            <v>1</v>
          </cell>
          <cell r="M244">
            <v>1</v>
          </cell>
          <cell r="N244">
            <v>1</v>
          </cell>
          <cell r="O244">
            <v>1</v>
          </cell>
          <cell r="P244">
            <v>1</v>
          </cell>
          <cell r="Q244">
            <v>1</v>
          </cell>
          <cell r="R244">
            <v>1</v>
          </cell>
          <cell r="S244">
            <v>1</v>
          </cell>
          <cell r="T244">
            <v>1</v>
          </cell>
          <cell r="U244">
            <v>1</v>
          </cell>
          <cell r="V244">
            <v>1</v>
          </cell>
          <cell r="W244">
            <v>1</v>
          </cell>
          <cell r="X244">
            <v>1</v>
          </cell>
          <cell r="Y244">
            <v>1</v>
          </cell>
          <cell r="Z244">
            <v>1</v>
          </cell>
          <cell r="AA244">
            <v>1</v>
          </cell>
          <cell r="AB244">
            <v>1</v>
          </cell>
          <cell r="AC244">
            <v>1</v>
          </cell>
          <cell r="AD244">
            <v>1</v>
          </cell>
          <cell r="AE244">
            <v>1</v>
          </cell>
          <cell r="AF244">
            <v>1</v>
          </cell>
          <cell r="AG244">
            <v>1</v>
          </cell>
          <cell r="AH244">
            <v>1</v>
          </cell>
          <cell r="AI244">
            <v>1</v>
          </cell>
          <cell r="AJ244">
            <v>1</v>
          </cell>
          <cell r="AK244">
            <v>1</v>
          </cell>
        </row>
        <row r="245">
          <cell r="H245">
            <v>931156.93779904314</v>
          </cell>
          <cell r="I245">
            <v>795759.63269798446</v>
          </cell>
          <cell r="J245">
            <v>824779.65769080922</v>
          </cell>
          <cell r="K245">
            <v>863141.50223456766</v>
          </cell>
          <cell r="L245">
            <v>904163.74627869378</v>
          </cell>
          <cell r="M245">
            <v>904163.74627869378</v>
          </cell>
          <cell r="N245">
            <v>904163.74627869378</v>
          </cell>
          <cell r="O245">
            <v>904163.74627869378</v>
          </cell>
          <cell r="P245">
            <v>904163.74627869378</v>
          </cell>
          <cell r="Q245">
            <v>904163.74627869378</v>
          </cell>
          <cell r="R245">
            <v>904163.74627869378</v>
          </cell>
          <cell r="S245">
            <v>904163.74627869378</v>
          </cell>
          <cell r="T245">
            <v>904163.74627869378</v>
          </cell>
          <cell r="U245">
            <v>904163.74627869378</v>
          </cell>
          <cell r="V245">
            <v>904163.74627869378</v>
          </cell>
          <cell r="W245">
            <v>904163.74627869378</v>
          </cell>
          <cell r="X245">
            <v>904163.74627869378</v>
          </cell>
          <cell r="Y245">
            <v>904163.74627869378</v>
          </cell>
          <cell r="Z245">
            <v>904163.74627869378</v>
          </cell>
          <cell r="AA245">
            <v>904163.74627869378</v>
          </cell>
          <cell r="AB245">
            <v>904163.74627869378</v>
          </cell>
          <cell r="AC245">
            <v>904163.74627869378</v>
          </cell>
          <cell r="AD245">
            <v>904163.74627869378</v>
          </cell>
          <cell r="AE245">
            <v>904163.74627869378</v>
          </cell>
          <cell r="AF245">
            <v>904163.74627869378</v>
          </cell>
          <cell r="AG245">
            <v>904163.74627869378</v>
          </cell>
          <cell r="AH245">
            <v>904163.74627869378</v>
          </cell>
          <cell r="AI245">
            <v>904163.74627869378</v>
          </cell>
          <cell r="AJ245">
            <v>904163.74627869378</v>
          </cell>
          <cell r="AK245">
            <v>904163.74627869378</v>
          </cell>
        </row>
        <row r="249">
          <cell r="G249">
            <v>0</v>
          </cell>
        </row>
        <row r="250">
          <cell r="H250">
            <v>0.9</v>
          </cell>
          <cell r="I250">
            <v>0.9</v>
          </cell>
          <cell r="J250">
            <v>0.9</v>
          </cell>
          <cell r="K250">
            <v>0.9</v>
          </cell>
          <cell r="L250">
            <v>0.9</v>
          </cell>
          <cell r="M250">
            <v>0.9</v>
          </cell>
          <cell r="N250">
            <v>0.9</v>
          </cell>
          <cell r="O250">
            <v>0.9</v>
          </cell>
          <cell r="P250">
            <v>0.9</v>
          </cell>
          <cell r="Q250">
            <v>0.9</v>
          </cell>
          <cell r="R250">
            <v>0.9</v>
          </cell>
          <cell r="S250">
            <v>0.9</v>
          </cell>
          <cell r="T250">
            <v>0.9</v>
          </cell>
          <cell r="U250">
            <v>0.9</v>
          </cell>
          <cell r="V250">
            <v>0.9</v>
          </cell>
          <cell r="W250">
            <v>0.9</v>
          </cell>
          <cell r="X250">
            <v>0.9</v>
          </cell>
          <cell r="Y250">
            <v>0.9</v>
          </cell>
          <cell r="Z250">
            <v>0.9</v>
          </cell>
          <cell r="AA250">
            <v>0.9</v>
          </cell>
          <cell r="AB250">
            <v>0.9</v>
          </cell>
          <cell r="AC250">
            <v>0.9</v>
          </cell>
          <cell r="AD250">
            <v>0.9</v>
          </cell>
          <cell r="AE250">
            <v>0.9</v>
          </cell>
          <cell r="AF250">
            <v>0.9</v>
          </cell>
          <cell r="AG250">
            <v>0.9</v>
          </cell>
          <cell r="AH250">
            <v>0.9</v>
          </cell>
          <cell r="AI250">
            <v>0.9</v>
          </cell>
          <cell r="AJ250">
            <v>0.9</v>
          </cell>
          <cell r="AK250">
            <v>0.9</v>
          </cell>
        </row>
        <row r="251">
          <cell r="H251">
            <v>0.7</v>
          </cell>
          <cell r="I251">
            <v>0.7</v>
          </cell>
          <cell r="J251">
            <v>0.7</v>
          </cell>
          <cell r="K251">
            <v>0.7</v>
          </cell>
          <cell r="L251">
            <v>0.7</v>
          </cell>
          <cell r="M251">
            <v>0.7</v>
          </cell>
          <cell r="N251">
            <v>0.7</v>
          </cell>
          <cell r="O251">
            <v>0.7</v>
          </cell>
          <cell r="P251">
            <v>0.7</v>
          </cell>
          <cell r="Q251">
            <v>0.7</v>
          </cell>
          <cell r="R251">
            <v>0.7</v>
          </cell>
          <cell r="S251">
            <v>0.7</v>
          </cell>
          <cell r="T251">
            <v>0.7</v>
          </cell>
          <cell r="U251">
            <v>0.7</v>
          </cell>
          <cell r="V251">
            <v>0.7</v>
          </cell>
          <cell r="W251">
            <v>0.7</v>
          </cell>
          <cell r="X251">
            <v>0.7</v>
          </cell>
          <cell r="Y251">
            <v>0.7</v>
          </cell>
          <cell r="Z251">
            <v>0.7</v>
          </cell>
          <cell r="AA251">
            <v>0.7</v>
          </cell>
          <cell r="AB251">
            <v>0.7</v>
          </cell>
          <cell r="AC251">
            <v>0.7</v>
          </cell>
          <cell r="AD251">
            <v>0.7</v>
          </cell>
          <cell r="AE251">
            <v>0.7</v>
          </cell>
          <cell r="AF251">
            <v>0.7</v>
          </cell>
          <cell r="AG251">
            <v>0.7</v>
          </cell>
          <cell r="AH251">
            <v>0.7</v>
          </cell>
          <cell r="AI251">
            <v>0.7</v>
          </cell>
          <cell r="AJ251">
            <v>0.7</v>
          </cell>
          <cell r="AK251">
            <v>0.7</v>
          </cell>
        </row>
        <row r="253">
          <cell r="G253">
            <v>0</v>
          </cell>
        </row>
        <row r="254">
          <cell r="H254">
            <v>0.9</v>
          </cell>
          <cell r="I254">
            <v>0.9</v>
          </cell>
          <cell r="J254">
            <v>0.9</v>
          </cell>
          <cell r="K254">
            <v>0.9</v>
          </cell>
          <cell r="L254">
            <v>0.9</v>
          </cell>
          <cell r="M254">
            <v>0.9</v>
          </cell>
          <cell r="N254">
            <v>0.9</v>
          </cell>
          <cell r="O254">
            <v>0.9</v>
          </cell>
          <cell r="P254">
            <v>0.9</v>
          </cell>
          <cell r="Q254">
            <v>0.9</v>
          </cell>
          <cell r="R254">
            <v>0.9</v>
          </cell>
          <cell r="S254">
            <v>0.9</v>
          </cell>
          <cell r="T254">
            <v>0.9</v>
          </cell>
          <cell r="U254">
            <v>0.9</v>
          </cell>
          <cell r="V254">
            <v>0.9</v>
          </cell>
          <cell r="W254">
            <v>0.9</v>
          </cell>
          <cell r="X254">
            <v>0.9</v>
          </cell>
          <cell r="Y254">
            <v>0.9</v>
          </cell>
          <cell r="Z254">
            <v>0.9</v>
          </cell>
          <cell r="AA254">
            <v>0.9</v>
          </cell>
          <cell r="AB254">
            <v>0.9</v>
          </cell>
          <cell r="AC254">
            <v>0.9</v>
          </cell>
          <cell r="AD254">
            <v>0.9</v>
          </cell>
          <cell r="AE254">
            <v>0.9</v>
          </cell>
          <cell r="AF254">
            <v>0.9</v>
          </cell>
          <cell r="AG254">
            <v>0.9</v>
          </cell>
          <cell r="AH254">
            <v>0.9</v>
          </cell>
          <cell r="AI254">
            <v>0.9</v>
          </cell>
          <cell r="AJ254">
            <v>0.9</v>
          </cell>
          <cell r="AK254">
            <v>0.9</v>
          </cell>
        </row>
        <row r="255"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</row>
        <row r="257">
          <cell r="G257">
            <v>8032045</v>
          </cell>
        </row>
        <row r="259">
          <cell r="G259">
            <v>0.1</v>
          </cell>
        </row>
        <row r="261">
          <cell r="G261">
            <v>1</v>
          </cell>
        </row>
        <row r="262">
          <cell r="G262">
            <v>2005</v>
          </cell>
        </row>
        <row r="263">
          <cell r="G263">
            <v>200000000</v>
          </cell>
        </row>
        <row r="266">
          <cell r="H266">
            <v>79967125.877964869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</row>
        <row r="267">
          <cell r="G267">
            <v>0</v>
          </cell>
        </row>
        <row r="268">
          <cell r="G268">
            <v>40</v>
          </cell>
        </row>
        <row r="271">
          <cell r="H271">
            <v>18723725.705947086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</row>
        <row r="272">
          <cell r="G272">
            <v>0</v>
          </cell>
        </row>
        <row r="273">
          <cell r="G273">
            <v>15</v>
          </cell>
        </row>
        <row r="275">
          <cell r="G275">
            <v>30</v>
          </cell>
        </row>
        <row r="277">
          <cell r="H277">
            <v>5054572.2006789269</v>
          </cell>
          <cell r="I277">
            <v>5054572.2006789269</v>
          </cell>
          <cell r="J277">
            <v>5054572.2006789269</v>
          </cell>
          <cell r="K277">
            <v>5054572.2006789269</v>
          </cell>
          <cell r="L277">
            <v>5054572.2006789269</v>
          </cell>
          <cell r="M277">
            <v>5054572.2006789269</v>
          </cell>
          <cell r="N277">
            <v>5054572.2006789269</v>
          </cell>
          <cell r="O277">
            <v>5054572.2006789269</v>
          </cell>
          <cell r="P277">
            <v>5054572.2006789269</v>
          </cell>
          <cell r="Q277">
            <v>5054572.2006789269</v>
          </cell>
          <cell r="R277">
            <v>5054572.2006789269</v>
          </cell>
          <cell r="S277">
            <v>5054572.2006789269</v>
          </cell>
          <cell r="T277">
            <v>5054572.2006789269</v>
          </cell>
          <cell r="U277">
            <v>5054572.2006789269</v>
          </cell>
          <cell r="V277">
            <v>5054572.2006789269</v>
          </cell>
          <cell r="W277">
            <v>5054572.2006789269</v>
          </cell>
          <cell r="X277">
            <v>5054572.2006789269</v>
          </cell>
          <cell r="Y277">
            <v>5054572.2006789269</v>
          </cell>
          <cell r="Z277">
            <v>5054572.2006789269</v>
          </cell>
          <cell r="AA277">
            <v>5054572.2006789269</v>
          </cell>
          <cell r="AB277">
            <v>5054572.2006789269</v>
          </cell>
          <cell r="AC277">
            <v>5054572.2006789269</v>
          </cell>
          <cell r="AD277">
            <v>5054572.2006789269</v>
          </cell>
          <cell r="AE277">
            <v>5054572.2006789269</v>
          </cell>
          <cell r="AF277">
            <v>5054572.2006789269</v>
          </cell>
          <cell r="AG277">
            <v>5054572.2006789269</v>
          </cell>
          <cell r="AH277">
            <v>5054572.2006789269</v>
          </cell>
          <cell r="AI277">
            <v>5054572.2006789269</v>
          </cell>
          <cell r="AJ277">
            <v>5054572.2006789269</v>
          </cell>
          <cell r="AK277">
            <v>5054572.2006789269</v>
          </cell>
        </row>
        <row r="278">
          <cell r="G278">
            <v>0</v>
          </cell>
        </row>
        <row r="279">
          <cell r="G279">
            <v>20</v>
          </cell>
        </row>
        <row r="282">
          <cell r="G282">
            <v>1</v>
          </cell>
        </row>
        <row r="285">
          <cell r="G285">
            <v>54214370.199999996</v>
          </cell>
        </row>
        <row r="286">
          <cell r="G286">
            <v>54214370.199999996</v>
          </cell>
        </row>
        <row r="287">
          <cell r="G287">
            <v>30</v>
          </cell>
        </row>
        <row r="290">
          <cell r="G290">
            <v>2</v>
          </cell>
        </row>
        <row r="291">
          <cell r="G291">
            <v>0</v>
          </cell>
        </row>
        <row r="292">
          <cell r="G292">
            <v>0</v>
          </cell>
        </row>
        <row r="293">
          <cell r="G293">
            <v>0</v>
          </cell>
        </row>
        <row r="296">
          <cell r="H296">
            <v>1080482.73</v>
          </cell>
          <cell r="I296">
            <v>1002825.1790321394</v>
          </cell>
          <cell r="J296">
            <v>921595.38071975729</v>
          </cell>
          <cell r="K296">
            <v>836629.01168500551</v>
          </cell>
          <cell r="L296">
            <v>747754.18967465521</v>
          </cell>
          <cell r="M296">
            <v>654791.12585182872</v>
          </cell>
          <cell r="N296">
            <v>557551.76109315234</v>
          </cell>
          <cell r="O296">
            <v>455839.38555557671</v>
          </cell>
          <cell r="P296">
            <v>349448.24074327265</v>
          </cell>
          <cell r="Q296">
            <v>238163.10326960258</v>
          </cell>
          <cell r="R296">
            <v>121758.84947214372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</row>
        <row r="297">
          <cell r="H297">
            <v>1688207.6297360999</v>
          </cell>
          <cell r="I297">
            <v>1765865.1807039604</v>
          </cell>
          <cell r="J297">
            <v>1847094.9790163427</v>
          </cell>
          <cell r="K297">
            <v>1932061.3480510945</v>
          </cell>
          <cell r="L297">
            <v>2020936.1700614446</v>
          </cell>
          <cell r="M297">
            <v>2113899.2338842712</v>
          </cell>
          <cell r="N297">
            <v>2211138.5986429476</v>
          </cell>
          <cell r="O297">
            <v>2312850.9741805233</v>
          </cell>
          <cell r="P297">
            <v>2419242.1189928274</v>
          </cell>
          <cell r="Q297">
            <v>2530527.2564664972</v>
          </cell>
          <cell r="R297">
            <v>2646931.5102639562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</row>
        <row r="304">
          <cell r="G304">
            <v>2006</v>
          </cell>
        </row>
        <row r="305">
          <cell r="G305">
            <v>0</v>
          </cell>
        </row>
        <row r="306">
          <cell r="G306">
            <v>11</v>
          </cell>
        </row>
        <row r="308">
          <cell r="G308" t="str">
            <v>NEFCO investeerimislaen</v>
          </cell>
        </row>
        <row r="309">
          <cell r="G309">
            <v>2006</v>
          </cell>
        </row>
        <row r="310">
          <cell r="G310">
            <v>2006</v>
          </cell>
        </row>
        <row r="311">
          <cell r="G311">
            <v>0</v>
          </cell>
        </row>
        <row r="312">
          <cell r="G312">
            <v>11</v>
          </cell>
        </row>
        <row r="316">
          <cell r="G316">
            <v>1.0000000000000001E-5</v>
          </cell>
        </row>
        <row r="317">
          <cell r="G317">
            <v>0</v>
          </cell>
        </row>
        <row r="318">
          <cell r="G318">
            <v>0.70760000000000001</v>
          </cell>
        </row>
        <row r="319">
          <cell r="G319" t="str">
            <v>ISPA</v>
          </cell>
        </row>
        <row r="320">
          <cell r="G320">
            <v>0</v>
          </cell>
        </row>
        <row r="322">
          <cell r="G322">
            <v>0</v>
          </cell>
        </row>
        <row r="326">
          <cell r="G326" t="str">
            <v>-</v>
          </cell>
        </row>
        <row r="327">
          <cell r="G327">
            <v>2010</v>
          </cell>
        </row>
        <row r="328">
          <cell r="G328">
            <v>2010</v>
          </cell>
        </row>
        <row r="329">
          <cell r="G329">
            <v>5</v>
          </cell>
        </row>
        <row r="330">
          <cell r="G330">
            <v>20</v>
          </cell>
        </row>
        <row r="332">
          <cell r="G332" t="str">
            <v>-</v>
          </cell>
        </row>
        <row r="333">
          <cell r="G333">
            <v>2010</v>
          </cell>
        </row>
        <row r="334">
          <cell r="G334">
            <v>2010</v>
          </cell>
        </row>
        <row r="335">
          <cell r="G335">
            <v>5</v>
          </cell>
        </row>
        <row r="336">
          <cell r="G336">
            <v>20</v>
          </cell>
        </row>
        <row r="340">
          <cell r="G340">
            <v>0</v>
          </cell>
        </row>
        <row r="341">
          <cell r="G341">
            <v>0</v>
          </cell>
        </row>
        <row r="342">
          <cell r="G342">
            <v>0</v>
          </cell>
        </row>
        <row r="344">
          <cell r="G344">
            <v>0</v>
          </cell>
        </row>
        <row r="346">
          <cell r="G346">
            <v>0</v>
          </cell>
        </row>
        <row r="349">
          <cell r="G349">
            <v>1</v>
          </cell>
        </row>
        <row r="350">
          <cell r="G350">
            <v>0</v>
          </cell>
        </row>
        <row r="353">
          <cell r="G353">
            <v>990000000000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I356">
            <v>0</v>
          </cell>
          <cell r="AJ356">
            <v>0</v>
          </cell>
          <cell r="AK356">
            <v>0</v>
          </cell>
        </row>
        <row r="358">
          <cell r="G358">
            <v>4.5999999999999999E-2</v>
          </cell>
        </row>
        <row r="359">
          <cell r="G359">
            <v>0</v>
          </cell>
        </row>
        <row r="360">
          <cell r="G360">
            <v>4.5999999999999999E-2</v>
          </cell>
        </row>
        <row r="361">
          <cell r="G361">
            <v>0</v>
          </cell>
        </row>
        <row r="362">
          <cell r="G362">
            <v>4.5999999999999999E-2</v>
          </cell>
        </row>
        <row r="363">
          <cell r="G363">
            <v>0</v>
          </cell>
        </row>
        <row r="366">
          <cell r="G366">
            <v>2005</v>
          </cell>
        </row>
        <row r="370">
          <cell r="G370" t="b">
            <v>0</v>
          </cell>
        </row>
        <row r="452">
          <cell r="H452">
            <v>0</v>
          </cell>
        </row>
        <row r="566">
          <cell r="H566">
            <v>57745000</v>
          </cell>
          <cell r="I566">
            <v>63579000</v>
          </cell>
          <cell r="J566">
            <v>68259000</v>
          </cell>
          <cell r="K566">
            <v>73037000</v>
          </cell>
          <cell r="L566">
            <v>78390000</v>
          </cell>
          <cell r="M566">
            <v>84135000</v>
          </cell>
          <cell r="N566">
            <v>90299000</v>
          </cell>
          <cell r="O566">
            <v>96915000</v>
          </cell>
          <cell r="P566">
            <v>104329000</v>
          </cell>
          <cell r="Q566">
            <v>112138000</v>
          </cell>
          <cell r="R566">
            <v>120529000</v>
          </cell>
          <cell r="S566">
            <v>129545000</v>
          </cell>
          <cell r="T566">
            <v>141120000</v>
          </cell>
        </row>
        <row r="568">
          <cell r="H568">
            <v>4089000</v>
          </cell>
          <cell r="I568">
            <v>2460000</v>
          </cell>
          <cell r="J568">
            <v>1246000</v>
          </cell>
          <cell r="K568">
            <v>1695000</v>
          </cell>
          <cell r="L568">
            <v>1943000</v>
          </cell>
          <cell r="M568">
            <v>2096000</v>
          </cell>
          <cell r="N568">
            <v>21095000</v>
          </cell>
          <cell r="O568">
            <v>-8098000</v>
          </cell>
          <cell r="P568">
            <v>6235000</v>
          </cell>
          <cell r="Q568">
            <v>2757000</v>
          </cell>
          <cell r="R568">
            <v>3980000</v>
          </cell>
          <cell r="S568">
            <v>4033000</v>
          </cell>
          <cell r="T568">
            <v>6130000</v>
          </cell>
        </row>
        <row r="574">
          <cell r="G574">
            <v>43279153.152099714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1">
          <cell r="G1" t="str">
            <v>Viljandi Veevärk</v>
          </cell>
        </row>
        <row r="2">
          <cell r="H2">
            <v>2006</v>
          </cell>
          <cell r="I2">
            <v>2007</v>
          </cell>
          <cell r="J2">
            <v>2008</v>
          </cell>
          <cell r="K2">
            <v>2009</v>
          </cell>
          <cell r="L2">
            <v>2010</v>
          </cell>
          <cell r="M2">
            <v>2011</v>
          </cell>
          <cell r="N2">
            <v>2012</v>
          </cell>
          <cell r="O2">
            <v>2013</v>
          </cell>
          <cell r="P2">
            <v>2014</v>
          </cell>
          <cell r="Q2">
            <v>2015</v>
          </cell>
          <cell r="R2">
            <v>2016</v>
          </cell>
          <cell r="S2">
            <v>2017</v>
          </cell>
          <cell r="T2">
            <v>2018</v>
          </cell>
          <cell r="U2">
            <v>2019</v>
          </cell>
          <cell r="V2">
            <v>2020</v>
          </cell>
          <cell r="W2">
            <v>2021</v>
          </cell>
          <cell r="X2">
            <v>2022</v>
          </cell>
          <cell r="Y2">
            <v>2023</v>
          </cell>
          <cell r="Z2">
            <v>2024</v>
          </cell>
          <cell r="AA2">
            <v>2025</v>
          </cell>
          <cell r="AB2">
            <v>2026</v>
          </cell>
          <cell r="AC2">
            <v>2027</v>
          </cell>
          <cell r="AD2">
            <v>2028</v>
          </cell>
          <cell r="AE2">
            <v>2029</v>
          </cell>
          <cell r="AF2">
            <v>2030</v>
          </cell>
          <cell r="AG2">
            <v>2031</v>
          </cell>
          <cell r="AH2">
            <v>2032</v>
          </cell>
          <cell r="AI2">
            <v>2033</v>
          </cell>
          <cell r="AJ2">
            <v>2034</v>
          </cell>
          <cell r="AK2">
            <v>2035</v>
          </cell>
        </row>
        <row r="3">
          <cell r="G3">
            <v>30</v>
          </cell>
        </row>
        <row r="4">
          <cell r="G4">
            <v>2006</v>
          </cell>
        </row>
        <row r="5">
          <cell r="G5">
            <v>2034</v>
          </cell>
        </row>
        <row r="6">
          <cell r="G6">
            <v>2005</v>
          </cell>
        </row>
        <row r="8">
          <cell r="H8">
            <v>4.4999999999999998E-2</v>
          </cell>
          <cell r="I8">
            <v>3.9E-2</v>
          </cell>
          <cell r="J8">
            <v>4.2000000000000003E-2</v>
          </cell>
          <cell r="K8">
            <v>3.2000000000000001E-2</v>
          </cell>
          <cell r="L8">
            <v>3.1E-2</v>
          </cell>
          <cell r="M8">
            <v>2.5000000000000001E-2</v>
          </cell>
          <cell r="N8">
            <v>2.5000000000000001E-2</v>
          </cell>
          <cell r="O8">
            <v>2.5000000000000001E-2</v>
          </cell>
          <cell r="P8">
            <v>2.5000000000000001E-2</v>
          </cell>
          <cell r="Q8">
            <v>2.5000000000000001E-2</v>
          </cell>
          <cell r="R8">
            <v>0.02</v>
          </cell>
          <cell r="S8">
            <v>0.02</v>
          </cell>
          <cell r="T8">
            <v>0.02</v>
          </cell>
          <cell r="U8">
            <v>0.02</v>
          </cell>
          <cell r="V8">
            <v>0.02</v>
          </cell>
          <cell r="W8">
            <v>0.02</v>
          </cell>
          <cell r="X8">
            <v>0.02</v>
          </cell>
          <cell r="Y8">
            <v>0.02</v>
          </cell>
          <cell r="Z8">
            <v>0.02</v>
          </cell>
          <cell r="AA8">
            <v>0.02</v>
          </cell>
          <cell r="AB8">
            <v>0.02</v>
          </cell>
          <cell r="AC8">
            <v>0.02</v>
          </cell>
          <cell r="AD8">
            <v>0.02</v>
          </cell>
          <cell r="AE8">
            <v>0.02</v>
          </cell>
          <cell r="AF8">
            <v>0.02</v>
          </cell>
          <cell r="AG8">
            <v>0.02</v>
          </cell>
          <cell r="AH8">
            <v>0.02</v>
          </cell>
          <cell r="AI8">
            <v>0.02</v>
          </cell>
          <cell r="AJ8">
            <v>0.02</v>
          </cell>
          <cell r="AK8">
            <v>0.02</v>
          </cell>
        </row>
        <row r="9">
          <cell r="H9">
            <v>1.0449999999999999</v>
          </cell>
          <cell r="I9">
            <v>1.0857549999999998</v>
          </cell>
          <cell r="J9">
            <v>1.1313567099999999</v>
          </cell>
          <cell r="K9">
            <v>1.16756012472</v>
          </cell>
          <cell r="L9">
            <v>1.2037544885863198</v>
          </cell>
          <cell r="M9">
            <v>1.2338483508009777</v>
          </cell>
          <cell r="N9">
            <v>1.264694559571002</v>
          </cell>
          <cell r="O9">
            <v>1.2963119235602769</v>
          </cell>
          <cell r="P9">
            <v>1.3287197216492836</v>
          </cell>
          <cell r="Q9">
            <v>1.3619377146905156</v>
          </cell>
          <cell r="R9">
            <v>1.389176468984326</v>
          </cell>
          <cell r="S9">
            <v>1.4169599983640127</v>
          </cell>
          <cell r="T9">
            <v>1.4452991983312928</v>
          </cell>
          <cell r="U9">
            <v>1.4742051822979187</v>
          </cell>
          <cell r="V9">
            <v>1.5036892859438771</v>
          </cell>
          <cell r="W9">
            <v>1.5337630716627546</v>
          </cell>
          <cell r="X9">
            <v>1.5644383330960097</v>
          </cell>
          <cell r="Y9">
            <v>1.5957270997579298</v>
          </cell>
          <cell r="Z9">
            <v>1.6276416417530883</v>
          </cell>
          <cell r="AA9">
            <v>1.6601944745881501</v>
          </cell>
          <cell r="AB9">
            <v>1.6933983640799131</v>
          </cell>
          <cell r="AC9">
            <v>1.7272663313615113</v>
          </cell>
          <cell r="AD9">
            <v>1.7618116579887415</v>
          </cell>
          <cell r="AE9">
            <v>1.7970478911485164</v>
          </cell>
          <cell r="AF9">
            <v>1.8329888489714867</v>
          </cell>
          <cell r="AG9">
            <v>1.8696486259509164</v>
          </cell>
          <cell r="AH9">
            <v>1.9070415984699347</v>
          </cell>
          <cell r="AI9">
            <v>1.9451824304393335</v>
          </cell>
          <cell r="AJ9">
            <v>1.9840860790481203</v>
          </cell>
          <cell r="AK9">
            <v>2.0237678006290829</v>
          </cell>
        </row>
        <row r="11">
          <cell r="H11">
            <v>4.4999999999999998E-2</v>
          </cell>
          <cell r="I11">
            <v>3.9E-2</v>
          </cell>
          <cell r="J11">
            <v>4.2000000000000003E-2</v>
          </cell>
          <cell r="K11">
            <v>3.2000000000000001E-2</v>
          </cell>
          <cell r="L11">
            <v>3.1E-2</v>
          </cell>
          <cell r="M11">
            <v>2.5000000000000001E-2</v>
          </cell>
          <cell r="N11">
            <v>2.5000000000000001E-2</v>
          </cell>
          <cell r="O11">
            <v>2.5000000000000001E-2</v>
          </cell>
          <cell r="P11">
            <v>2.5000000000000001E-2</v>
          </cell>
          <cell r="Q11">
            <v>2.5000000000000001E-2</v>
          </cell>
          <cell r="R11">
            <v>0.02</v>
          </cell>
          <cell r="S11">
            <v>0.02</v>
          </cell>
          <cell r="T11">
            <v>0.02</v>
          </cell>
          <cell r="U11">
            <v>0.02</v>
          </cell>
          <cell r="V11">
            <v>0.02</v>
          </cell>
          <cell r="W11">
            <v>0.02</v>
          </cell>
          <cell r="X11">
            <v>0.02</v>
          </cell>
          <cell r="Y11">
            <v>0.02</v>
          </cell>
          <cell r="Z11">
            <v>0.02</v>
          </cell>
          <cell r="AA11">
            <v>0.02</v>
          </cell>
          <cell r="AB11">
            <v>0.02</v>
          </cell>
          <cell r="AC11">
            <v>0.02</v>
          </cell>
          <cell r="AD11">
            <v>0.02</v>
          </cell>
          <cell r="AE11">
            <v>0.02</v>
          </cell>
          <cell r="AF11">
            <v>0.02</v>
          </cell>
          <cell r="AG11">
            <v>0.02</v>
          </cell>
          <cell r="AH11">
            <v>0.02</v>
          </cell>
          <cell r="AI11">
            <v>0.02</v>
          </cell>
          <cell r="AJ11">
            <v>0.02</v>
          </cell>
          <cell r="AK11">
            <v>0.02</v>
          </cell>
        </row>
        <row r="12">
          <cell r="H12">
            <v>1.0449999999999999</v>
          </cell>
          <cell r="I12">
            <v>1.0857549999999998</v>
          </cell>
          <cell r="J12">
            <v>1.1313567099999999</v>
          </cell>
          <cell r="K12">
            <v>1.16756012472</v>
          </cell>
          <cell r="L12">
            <v>1.2037544885863198</v>
          </cell>
          <cell r="M12">
            <v>1.2338483508009777</v>
          </cell>
          <cell r="N12">
            <v>1.264694559571002</v>
          </cell>
          <cell r="O12">
            <v>1.2963119235602769</v>
          </cell>
          <cell r="P12">
            <v>1.3287197216492836</v>
          </cell>
          <cell r="Q12">
            <v>1.3619377146905156</v>
          </cell>
          <cell r="R12">
            <v>1.389176468984326</v>
          </cell>
          <cell r="S12">
            <v>1.4169599983640127</v>
          </cell>
          <cell r="T12">
            <v>1.4452991983312928</v>
          </cell>
          <cell r="U12">
            <v>1.4742051822979187</v>
          </cell>
          <cell r="V12">
            <v>1.5036892859438771</v>
          </cell>
          <cell r="W12">
            <v>1.5337630716627546</v>
          </cell>
          <cell r="X12">
            <v>1.5644383330960097</v>
          </cell>
          <cell r="Y12">
            <v>1.5957270997579298</v>
          </cell>
          <cell r="Z12">
            <v>1.6276416417530883</v>
          </cell>
          <cell r="AA12">
            <v>1.6601944745881501</v>
          </cell>
          <cell r="AB12">
            <v>1.6933983640799131</v>
          </cell>
          <cell r="AC12">
            <v>1.7272663313615113</v>
          </cell>
          <cell r="AD12">
            <v>1.7618116579887415</v>
          </cell>
          <cell r="AE12">
            <v>1.7970478911485164</v>
          </cell>
          <cell r="AF12">
            <v>1.8329888489714867</v>
          </cell>
          <cell r="AG12">
            <v>1.8696486259509164</v>
          </cell>
          <cell r="AH12">
            <v>1.9070415984699347</v>
          </cell>
          <cell r="AI12">
            <v>1.9451824304393335</v>
          </cell>
          <cell r="AJ12">
            <v>1.9840860790481203</v>
          </cell>
          <cell r="AK12">
            <v>2.0237678006290829</v>
          </cell>
        </row>
        <row r="14">
          <cell r="H14">
            <v>8.6999999999999994E-2</v>
          </cell>
          <cell r="I14">
            <v>7.6999999999999999E-2</v>
          </cell>
          <cell r="J14">
            <v>5.3999999999999999E-2</v>
          </cell>
          <cell r="K14">
            <v>5.6000000000000001E-2</v>
          </cell>
          <cell r="L14">
            <v>5.2999999999999999E-2</v>
          </cell>
          <cell r="M14">
            <v>4.4999999999999998E-2</v>
          </cell>
          <cell r="N14">
            <v>4.4999999999999998E-2</v>
          </cell>
          <cell r="O14">
            <v>4.4999999999999998E-2</v>
          </cell>
          <cell r="P14">
            <v>0.04</v>
          </cell>
          <cell r="Q14">
            <v>0.04</v>
          </cell>
          <cell r="R14">
            <v>0.04</v>
          </cell>
          <cell r="S14">
            <v>3.5000000000000003E-2</v>
          </cell>
          <cell r="T14">
            <v>3.5000000000000003E-2</v>
          </cell>
          <cell r="U14">
            <v>3.5000000000000003E-2</v>
          </cell>
          <cell r="V14">
            <v>3.2000000000000001E-2</v>
          </cell>
          <cell r="W14">
            <v>3.2000000000000001E-2</v>
          </cell>
          <cell r="X14">
            <v>3.2000000000000001E-2</v>
          </cell>
          <cell r="Y14">
            <v>3.2000000000000001E-2</v>
          </cell>
          <cell r="Z14">
            <v>3.2000000000000001E-2</v>
          </cell>
          <cell r="AA14">
            <v>3.2000000000000001E-2</v>
          </cell>
          <cell r="AB14">
            <v>3.2000000000000001E-2</v>
          </cell>
          <cell r="AC14">
            <v>3.2000000000000001E-2</v>
          </cell>
          <cell r="AD14">
            <v>3.2000000000000001E-2</v>
          </cell>
          <cell r="AE14">
            <v>3.2000000000000001E-2</v>
          </cell>
          <cell r="AF14">
            <v>3.2000000000000001E-2</v>
          </cell>
          <cell r="AG14">
            <v>3.2000000000000001E-2</v>
          </cell>
          <cell r="AH14">
            <v>3.2000000000000001E-2</v>
          </cell>
          <cell r="AI14">
            <v>3.2000000000000001E-2</v>
          </cell>
          <cell r="AJ14">
            <v>3.2000000000000001E-2</v>
          </cell>
          <cell r="AK14">
            <v>3.2000000000000001E-2</v>
          </cell>
        </row>
        <row r="15">
          <cell r="H15">
            <v>1.087</v>
          </cell>
          <cell r="I15">
            <v>1.1706989999999999</v>
          </cell>
          <cell r="J15">
            <v>1.233916746</v>
          </cell>
          <cell r="K15">
            <v>1.3030160837760001</v>
          </cell>
          <cell r="L15">
            <v>1.3720759362161281</v>
          </cell>
          <cell r="M15">
            <v>1.4338193533458539</v>
          </cell>
          <cell r="N15">
            <v>1.4983412242464171</v>
          </cell>
          <cell r="O15">
            <v>1.5657665793375057</v>
          </cell>
          <cell r="P15">
            <v>1.628397242511006</v>
          </cell>
          <cell r="Q15">
            <v>1.6935331322114464</v>
          </cell>
          <cell r="R15">
            <v>1.7612744574999044</v>
          </cell>
          <cell r="S15">
            <v>1.8229190635124009</v>
          </cell>
          <cell r="T15">
            <v>1.8867212307353347</v>
          </cell>
          <cell r="U15">
            <v>1.9527564738110712</v>
          </cell>
          <cell r="V15">
            <v>2.0152446809730256</v>
          </cell>
          <cell r="W15">
            <v>2.0797325107641624</v>
          </cell>
          <cell r="X15">
            <v>2.1462839511086158</v>
          </cell>
          <cell r="Y15">
            <v>2.2149650375440917</v>
          </cell>
          <cell r="Z15">
            <v>2.2858439187455026</v>
          </cell>
          <cell r="AA15">
            <v>2.3589909241453588</v>
          </cell>
          <cell r="AB15">
            <v>2.4344786337180104</v>
          </cell>
          <cell r="AC15">
            <v>2.5123819499969868</v>
          </cell>
          <cell r="AD15">
            <v>2.5927781723968906</v>
          </cell>
          <cell r="AE15">
            <v>2.6757470739135911</v>
          </cell>
          <cell r="AF15">
            <v>2.761370980278826</v>
          </cell>
          <cell r="AG15">
            <v>2.8497348516477485</v>
          </cell>
          <cell r="AH15">
            <v>2.9409263669004764</v>
          </cell>
          <cell r="AI15">
            <v>3.0350360106412917</v>
          </cell>
          <cell r="AJ15">
            <v>3.1321571629818132</v>
          </cell>
          <cell r="AK15">
            <v>3.2323861921972314</v>
          </cell>
        </row>
        <row r="16">
          <cell r="H16">
            <v>1.1359149999999998</v>
          </cell>
          <cell r="I16">
            <v>1.2710922927449997</v>
          </cell>
          <cell r="J16">
            <v>1.3959999901684657</v>
          </cell>
          <cell r="K16">
            <v>1.5213496212856727</v>
          </cell>
          <cell r="L16">
            <v>1.6516425669014414</v>
          </cell>
          <cell r="M16">
            <v>1.769115644472306</v>
          </cell>
          <cell r="N16">
            <v>1.8949439946853983</v>
          </cell>
          <cell r="O16">
            <v>2.0297218863073971</v>
          </cell>
          <cell r="P16">
            <v>2.1636835308036848</v>
          </cell>
          <cell r="Q16">
            <v>2.306486643836728</v>
          </cell>
          <cell r="R16">
            <v>2.4467210317820016</v>
          </cell>
          <cell r="S16">
            <v>2.5830033932522589</v>
          </cell>
          <cell r="T16">
            <v>2.7268766822564094</v>
          </cell>
          <cell r="U16">
            <v>2.878763713458091</v>
          </cell>
          <cell r="V16">
            <v>3.0303018353345252</v>
          </cell>
          <cell r="W16">
            <v>3.1898169239465348</v>
          </cell>
          <cell r="X16">
            <v>3.3577288868230806</v>
          </cell>
          <cell r="Y16">
            <v>3.5344797354254474</v>
          </cell>
          <cell r="Z16">
            <v>3.7205347486982432</v>
          </cell>
          <cell r="AA16">
            <v>3.9163836978697186</v>
          </cell>
          <cell r="AB16">
            <v>4.1225421357255811</v>
          </cell>
          <cell r="AC16">
            <v>4.3395527537501755</v>
          </cell>
          <cell r="AD16">
            <v>4.5679868107075849</v>
          </cell>
          <cell r="AE16">
            <v>4.8084456364232322</v>
          </cell>
          <cell r="AF16">
            <v>5.0615622147245514</v>
          </cell>
          <cell r="AG16">
            <v>5.3280028497076515</v>
          </cell>
          <cell r="AH16">
            <v>5.6084689197162625</v>
          </cell>
          <cell r="AI16">
            <v>5.9036987236501268</v>
          </cell>
          <cell r="AJ16">
            <v>6.2144694244630703</v>
          </cell>
          <cell r="AK16">
            <v>6.5415990949668075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</row>
        <row r="19"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H19">
            <v>1</v>
          </cell>
          <cell r="AI19">
            <v>1</v>
          </cell>
          <cell r="AJ19">
            <v>1</v>
          </cell>
          <cell r="AK19">
            <v>1</v>
          </cell>
        </row>
        <row r="20">
          <cell r="H20">
            <v>1.0449999999999999</v>
          </cell>
          <cell r="I20">
            <v>1.0857549999999998</v>
          </cell>
          <cell r="J20">
            <v>1.1313567099999999</v>
          </cell>
          <cell r="K20">
            <v>1.16756012472</v>
          </cell>
          <cell r="L20">
            <v>1.2037544885863198</v>
          </cell>
          <cell r="M20">
            <v>1.2338483508009777</v>
          </cell>
          <cell r="N20">
            <v>1.264694559571002</v>
          </cell>
          <cell r="O20">
            <v>1.2963119235602769</v>
          </cell>
          <cell r="P20">
            <v>1.3287197216492836</v>
          </cell>
          <cell r="Q20">
            <v>1.3619377146905156</v>
          </cell>
          <cell r="R20">
            <v>1.389176468984326</v>
          </cell>
          <cell r="S20">
            <v>1.4169599983640127</v>
          </cell>
          <cell r="T20">
            <v>1.4452991983312928</v>
          </cell>
          <cell r="U20">
            <v>1.4742051822979187</v>
          </cell>
          <cell r="V20">
            <v>1.5036892859438771</v>
          </cell>
          <cell r="W20">
            <v>1.5337630716627546</v>
          </cell>
          <cell r="X20">
            <v>1.5644383330960097</v>
          </cell>
          <cell r="Y20">
            <v>1.5957270997579298</v>
          </cell>
          <cell r="Z20">
            <v>1.6276416417530883</v>
          </cell>
          <cell r="AA20">
            <v>1.6601944745881501</v>
          </cell>
          <cell r="AB20">
            <v>1.6933983640799131</v>
          </cell>
          <cell r="AC20">
            <v>1.7272663313615113</v>
          </cell>
          <cell r="AD20">
            <v>1.7618116579887415</v>
          </cell>
          <cell r="AE20">
            <v>1.7970478911485164</v>
          </cell>
          <cell r="AF20">
            <v>1.8329888489714867</v>
          </cell>
          <cell r="AG20">
            <v>1.8696486259509164</v>
          </cell>
          <cell r="AH20">
            <v>1.9070415984699347</v>
          </cell>
          <cell r="AI20">
            <v>1.9451824304393335</v>
          </cell>
          <cell r="AJ20">
            <v>1.9840860790481203</v>
          </cell>
          <cell r="AK20">
            <v>2.0237678006290829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</row>
        <row r="23"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H23">
            <v>1</v>
          </cell>
          <cell r="AI23">
            <v>1</v>
          </cell>
          <cell r="AJ23">
            <v>1</v>
          </cell>
          <cell r="AK23">
            <v>1</v>
          </cell>
        </row>
        <row r="24">
          <cell r="H24">
            <v>1.0449999999999999</v>
          </cell>
          <cell r="I24">
            <v>1.0857549999999998</v>
          </cell>
          <cell r="J24">
            <v>1.1313567099999999</v>
          </cell>
          <cell r="K24">
            <v>1.16756012472</v>
          </cell>
          <cell r="L24">
            <v>1.2037544885863198</v>
          </cell>
          <cell r="M24">
            <v>1.2338483508009777</v>
          </cell>
          <cell r="N24">
            <v>1.264694559571002</v>
          </cell>
          <cell r="O24">
            <v>1.2963119235602769</v>
          </cell>
          <cell r="P24">
            <v>1.3287197216492836</v>
          </cell>
          <cell r="Q24">
            <v>1.3619377146905156</v>
          </cell>
          <cell r="R24">
            <v>1.389176468984326</v>
          </cell>
          <cell r="S24">
            <v>1.4169599983640127</v>
          </cell>
          <cell r="T24">
            <v>1.4452991983312928</v>
          </cell>
          <cell r="U24">
            <v>1.4742051822979187</v>
          </cell>
          <cell r="V24">
            <v>1.5036892859438771</v>
          </cell>
          <cell r="W24">
            <v>1.5337630716627546</v>
          </cell>
          <cell r="X24">
            <v>1.5644383330960097</v>
          </cell>
          <cell r="Y24">
            <v>1.5957270997579298</v>
          </cell>
          <cell r="Z24">
            <v>1.6276416417530883</v>
          </cell>
          <cell r="AA24">
            <v>1.6601944745881501</v>
          </cell>
          <cell r="AB24">
            <v>1.6933983640799131</v>
          </cell>
          <cell r="AC24">
            <v>1.7272663313615113</v>
          </cell>
          <cell r="AD24">
            <v>1.7618116579887415</v>
          </cell>
          <cell r="AE24">
            <v>1.7970478911485164</v>
          </cell>
          <cell r="AF24">
            <v>1.8329888489714867</v>
          </cell>
          <cell r="AG24">
            <v>1.8696486259509164</v>
          </cell>
          <cell r="AH24">
            <v>1.9070415984699347</v>
          </cell>
          <cell r="AI24">
            <v>1.9451824304393335</v>
          </cell>
          <cell r="AJ24">
            <v>1.9840860790481203</v>
          </cell>
          <cell r="AK24">
            <v>2.0237678006290829</v>
          </cell>
        </row>
        <row r="26">
          <cell r="G26">
            <v>15.65</v>
          </cell>
        </row>
        <row r="27">
          <cell r="H27">
            <v>15.65</v>
          </cell>
          <cell r="I27">
            <v>15.65</v>
          </cell>
          <cell r="J27">
            <v>15.65</v>
          </cell>
          <cell r="K27">
            <v>15.65</v>
          </cell>
          <cell r="L27">
            <v>15.65</v>
          </cell>
          <cell r="M27">
            <v>15.65</v>
          </cell>
          <cell r="N27">
            <v>15.65</v>
          </cell>
          <cell r="O27">
            <v>15.65</v>
          </cell>
          <cell r="P27">
            <v>15.65</v>
          </cell>
          <cell r="Q27">
            <v>15.65</v>
          </cell>
          <cell r="R27">
            <v>15.65</v>
          </cell>
          <cell r="S27">
            <v>15.65</v>
          </cell>
          <cell r="T27">
            <v>15.65</v>
          </cell>
          <cell r="U27">
            <v>15.65</v>
          </cell>
          <cell r="V27">
            <v>15.65</v>
          </cell>
          <cell r="W27">
            <v>15.65</v>
          </cell>
          <cell r="X27">
            <v>15.65</v>
          </cell>
          <cell r="Y27">
            <v>15.65</v>
          </cell>
          <cell r="Z27">
            <v>15.65</v>
          </cell>
          <cell r="AA27">
            <v>15.65</v>
          </cell>
          <cell r="AB27">
            <v>15.65</v>
          </cell>
          <cell r="AC27">
            <v>15.65</v>
          </cell>
          <cell r="AD27">
            <v>15.65</v>
          </cell>
          <cell r="AE27">
            <v>15.65</v>
          </cell>
          <cell r="AF27">
            <v>15.65</v>
          </cell>
          <cell r="AG27">
            <v>15.65</v>
          </cell>
          <cell r="AH27">
            <v>15.65</v>
          </cell>
          <cell r="AI27">
            <v>15.65</v>
          </cell>
          <cell r="AJ27">
            <v>15.65</v>
          </cell>
          <cell r="AK27">
            <v>15.65</v>
          </cell>
        </row>
        <row r="28">
          <cell r="H28">
            <v>15.650000000000002</v>
          </cell>
          <cell r="I28">
            <v>15.650000000000004</v>
          </cell>
          <cell r="J28">
            <v>15.650000000000004</v>
          </cell>
          <cell r="K28">
            <v>15.650000000000004</v>
          </cell>
          <cell r="L28">
            <v>15.650000000000004</v>
          </cell>
          <cell r="M28">
            <v>15.650000000000002</v>
          </cell>
          <cell r="N28">
            <v>15.650000000000002</v>
          </cell>
          <cell r="O28">
            <v>15.650000000000002</v>
          </cell>
          <cell r="P28">
            <v>15.650000000000002</v>
          </cell>
          <cell r="Q28">
            <v>15.650000000000002</v>
          </cell>
          <cell r="R28">
            <v>15.650000000000002</v>
          </cell>
          <cell r="S28">
            <v>15.650000000000002</v>
          </cell>
          <cell r="T28">
            <v>15.650000000000002</v>
          </cell>
          <cell r="U28">
            <v>15.650000000000002</v>
          </cell>
          <cell r="V28">
            <v>15.650000000000002</v>
          </cell>
          <cell r="W28">
            <v>15.650000000000002</v>
          </cell>
          <cell r="X28">
            <v>15.650000000000002</v>
          </cell>
          <cell r="Y28">
            <v>15.650000000000002</v>
          </cell>
          <cell r="Z28">
            <v>15.650000000000002</v>
          </cell>
          <cell r="AA28">
            <v>15.650000000000002</v>
          </cell>
          <cell r="AB28">
            <v>15.650000000000002</v>
          </cell>
          <cell r="AC28">
            <v>15.650000000000002</v>
          </cell>
          <cell r="AD28">
            <v>15.650000000000002</v>
          </cell>
          <cell r="AE28">
            <v>15.650000000000002</v>
          </cell>
          <cell r="AF28">
            <v>15.650000000000002</v>
          </cell>
          <cell r="AG28">
            <v>15.650000000000002</v>
          </cell>
          <cell r="AH28">
            <v>15.650000000000002</v>
          </cell>
          <cell r="AI28">
            <v>15.650000000000002</v>
          </cell>
          <cell r="AJ28">
            <v>15.650000000000002</v>
          </cell>
          <cell r="AK28">
            <v>15.650000000000002</v>
          </cell>
        </row>
        <row r="29">
          <cell r="G29">
            <v>1</v>
          </cell>
        </row>
        <row r="30">
          <cell r="H30">
            <v>15.65</v>
          </cell>
          <cell r="I30">
            <v>15.65</v>
          </cell>
          <cell r="J30">
            <v>15.65</v>
          </cell>
          <cell r="K30">
            <v>15.65</v>
          </cell>
          <cell r="L30">
            <v>15.65</v>
          </cell>
          <cell r="M30">
            <v>15.65</v>
          </cell>
          <cell r="N30">
            <v>15.65</v>
          </cell>
          <cell r="O30">
            <v>15.65</v>
          </cell>
          <cell r="P30">
            <v>15.65</v>
          </cell>
          <cell r="Q30">
            <v>15.65</v>
          </cell>
          <cell r="R30">
            <v>15.65</v>
          </cell>
          <cell r="S30">
            <v>15.65</v>
          </cell>
          <cell r="T30">
            <v>15.65</v>
          </cell>
          <cell r="U30">
            <v>15.65</v>
          </cell>
          <cell r="V30">
            <v>15.65</v>
          </cell>
          <cell r="W30">
            <v>15.65</v>
          </cell>
          <cell r="X30">
            <v>15.65</v>
          </cell>
          <cell r="Y30">
            <v>15.65</v>
          </cell>
          <cell r="Z30">
            <v>15.65</v>
          </cell>
          <cell r="AA30">
            <v>15.65</v>
          </cell>
          <cell r="AB30">
            <v>15.65</v>
          </cell>
          <cell r="AC30">
            <v>15.65</v>
          </cell>
          <cell r="AD30">
            <v>15.65</v>
          </cell>
          <cell r="AE30">
            <v>15.65</v>
          </cell>
          <cell r="AF30">
            <v>15.65</v>
          </cell>
          <cell r="AG30">
            <v>15.65</v>
          </cell>
          <cell r="AH30">
            <v>15.65</v>
          </cell>
          <cell r="AI30">
            <v>15.65</v>
          </cell>
          <cell r="AJ30">
            <v>15.65</v>
          </cell>
          <cell r="AK30">
            <v>15.65</v>
          </cell>
        </row>
        <row r="32">
          <cell r="G32">
            <v>0.18</v>
          </cell>
        </row>
        <row r="35">
          <cell r="G35">
            <v>2</v>
          </cell>
        </row>
        <row r="36">
          <cell r="G36" t="str">
            <v>(closing NBV as residual value included)</v>
          </cell>
        </row>
        <row r="37">
          <cell r="H37" t="b">
            <v>0</v>
          </cell>
          <cell r="I37" t="b">
            <v>0</v>
          </cell>
          <cell r="J37" t="b">
            <v>0</v>
          </cell>
          <cell r="K37" t="b">
            <v>0</v>
          </cell>
          <cell r="L37" t="b">
            <v>0</v>
          </cell>
          <cell r="M37" t="b">
            <v>0</v>
          </cell>
          <cell r="N37" t="b">
            <v>0</v>
          </cell>
          <cell r="O37" t="b">
            <v>0</v>
          </cell>
          <cell r="P37" t="b">
            <v>0</v>
          </cell>
          <cell r="Q37" t="b">
            <v>0</v>
          </cell>
          <cell r="R37" t="b">
            <v>0</v>
          </cell>
          <cell r="S37" t="b">
            <v>0</v>
          </cell>
          <cell r="T37" t="b">
            <v>0</v>
          </cell>
          <cell r="U37" t="b">
            <v>0</v>
          </cell>
          <cell r="V37" t="b">
            <v>0</v>
          </cell>
          <cell r="W37" t="b">
            <v>0</v>
          </cell>
          <cell r="X37" t="b">
            <v>0</v>
          </cell>
          <cell r="Y37" t="b">
            <v>0</v>
          </cell>
          <cell r="Z37" t="b">
            <v>0</v>
          </cell>
          <cell r="AA37" t="b">
            <v>0</v>
          </cell>
          <cell r="AB37" t="b">
            <v>0</v>
          </cell>
          <cell r="AC37" t="b">
            <v>0</v>
          </cell>
          <cell r="AD37" t="b">
            <v>0</v>
          </cell>
          <cell r="AE37" t="b">
            <v>0</v>
          </cell>
          <cell r="AF37" t="b">
            <v>0</v>
          </cell>
          <cell r="AG37" t="b">
            <v>0</v>
          </cell>
          <cell r="AH37" t="b">
            <v>0</v>
          </cell>
          <cell r="AI37" t="b">
            <v>0</v>
          </cell>
          <cell r="AJ37" t="b">
            <v>1</v>
          </cell>
          <cell r="AK37" t="b">
            <v>0</v>
          </cell>
        </row>
        <row r="43">
          <cell r="H43">
            <v>552222</v>
          </cell>
          <cell r="I43">
            <v>557100.96</v>
          </cell>
          <cell r="J43">
            <v>558414.96</v>
          </cell>
          <cell r="K43">
            <v>559728.96</v>
          </cell>
          <cell r="L43">
            <v>555532.92000000004</v>
          </cell>
          <cell r="M43">
            <v>555532.92000000004</v>
          </cell>
          <cell r="N43">
            <v>555532.92000000004</v>
          </cell>
          <cell r="O43">
            <v>555532.92000000004</v>
          </cell>
          <cell r="P43">
            <v>555532.92000000004</v>
          </cell>
          <cell r="Q43">
            <v>555532.92000000004</v>
          </cell>
          <cell r="R43">
            <v>555532.92000000004</v>
          </cell>
          <cell r="S43">
            <v>555532.92000000004</v>
          </cell>
          <cell r="T43">
            <v>555532.92000000004</v>
          </cell>
          <cell r="U43">
            <v>555532.92000000004</v>
          </cell>
          <cell r="V43">
            <v>555532.92000000004</v>
          </cell>
          <cell r="W43">
            <v>555532.92000000004</v>
          </cell>
          <cell r="X43">
            <v>555532.92000000004</v>
          </cell>
          <cell r="Y43">
            <v>555532.92000000004</v>
          </cell>
          <cell r="Z43">
            <v>555532.92000000004</v>
          </cell>
          <cell r="AA43">
            <v>555532.92000000004</v>
          </cell>
          <cell r="AB43">
            <v>555532.92000000004</v>
          </cell>
          <cell r="AC43">
            <v>555532.92000000004</v>
          </cell>
          <cell r="AD43">
            <v>555532.92000000004</v>
          </cell>
          <cell r="AE43">
            <v>555532.92000000004</v>
          </cell>
          <cell r="AF43">
            <v>555532.92000000004</v>
          </cell>
          <cell r="AG43">
            <v>555532.92000000004</v>
          </cell>
          <cell r="AH43">
            <v>555532.92000000004</v>
          </cell>
          <cell r="AI43">
            <v>555532.92000000004</v>
          </cell>
          <cell r="AJ43">
            <v>555532.92000000004</v>
          </cell>
          <cell r="AK43">
            <v>555532.92000000004</v>
          </cell>
        </row>
        <row r="44"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  <cell r="T44">
            <v>1</v>
          </cell>
          <cell r="U44">
            <v>1</v>
          </cell>
          <cell r="V44">
            <v>1</v>
          </cell>
          <cell r="W44">
            <v>1</v>
          </cell>
          <cell r="X44">
            <v>1</v>
          </cell>
          <cell r="Y44">
            <v>1</v>
          </cell>
          <cell r="Z44">
            <v>1</v>
          </cell>
          <cell r="AA44">
            <v>1</v>
          </cell>
          <cell r="AB44">
            <v>1</v>
          </cell>
          <cell r="AC44">
            <v>1</v>
          </cell>
          <cell r="AD44">
            <v>1</v>
          </cell>
          <cell r="AE44">
            <v>1</v>
          </cell>
          <cell r="AF44">
            <v>1</v>
          </cell>
          <cell r="AG44">
            <v>1</v>
          </cell>
          <cell r="AH44">
            <v>1</v>
          </cell>
          <cell r="AI44">
            <v>1</v>
          </cell>
          <cell r="AJ44">
            <v>1</v>
          </cell>
          <cell r="AK44">
            <v>1</v>
          </cell>
        </row>
        <row r="45">
          <cell r="G45">
            <v>511625</v>
          </cell>
          <cell r="H45">
            <v>552222</v>
          </cell>
          <cell r="I45">
            <v>557100.96</v>
          </cell>
          <cell r="J45">
            <v>558414.96</v>
          </cell>
          <cell r="K45">
            <v>559728.96</v>
          </cell>
          <cell r="L45">
            <v>555532.92000000004</v>
          </cell>
          <cell r="M45">
            <v>555532.92000000004</v>
          </cell>
          <cell r="N45">
            <v>555532.92000000004</v>
          </cell>
          <cell r="O45">
            <v>555532.92000000004</v>
          </cell>
          <cell r="P45">
            <v>555532.92000000004</v>
          </cell>
          <cell r="Q45">
            <v>555532.92000000004</v>
          </cell>
          <cell r="R45">
            <v>555532.92000000004</v>
          </cell>
          <cell r="S45">
            <v>555532.92000000004</v>
          </cell>
          <cell r="T45">
            <v>555532.92000000004</v>
          </cell>
          <cell r="U45">
            <v>555532.92000000004</v>
          </cell>
          <cell r="V45">
            <v>555532.92000000004</v>
          </cell>
          <cell r="W45">
            <v>555532.92000000004</v>
          </cell>
          <cell r="X45">
            <v>555532.92000000004</v>
          </cell>
          <cell r="Y45">
            <v>555532.92000000004</v>
          </cell>
          <cell r="Z45">
            <v>555532.92000000004</v>
          </cell>
          <cell r="AA45">
            <v>555532.92000000004</v>
          </cell>
          <cell r="AB45">
            <v>555532.92000000004</v>
          </cell>
          <cell r="AC45">
            <v>555532.92000000004</v>
          </cell>
          <cell r="AD45">
            <v>555532.92000000004</v>
          </cell>
          <cell r="AE45">
            <v>555532.92000000004</v>
          </cell>
          <cell r="AF45">
            <v>555532.92000000004</v>
          </cell>
          <cell r="AG45">
            <v>555532.92000000004</v>
          </cell>
          <cell r="AH45">
            <v>555532.92000000004</v>
          </cell>
          <cell r="AI45">
            <v>555532.92000000004</v>
          </cell>
          <cell r="AJ45">
            <v>555532.92000000004</v>
          </cell>
          <cell r="AK45">
            <v>555532.92000000004</v>
          </cell>
        </row>
        <row r="47">
          <cell r="H47">
            <v>236400</v>
          </cell>
          <cell r="I47">
            <v>236400</v>
          </cell>
          <cell r="J47">
            <v>236400</v>
          </cell>
          <cell r="K47">
            <v>236400</v>
          </cell>
          <cell r="L47">
            <v>236400</v>
          </cell>
          <cell r="M47">
            <v>236400</v>
          </cell>
          <cell r="N47">
            <v>236400</v>
          </cell>
          <cell r="O47">
            <v>236400</v>
          </cell>
          <cell r="P47">
            <v>236400</v>
          </cell>
          <cell r="Q47">
            <v>236400</v>
          </cell>
          <cell r="R47">
            <v>236400</v>
          </cell>
          <cell r="S47">
            <v>236400</v>
          </cell>
          <cell r="T47">
            <v>236400</v>
          </cell>
          <cell r="U47">
            <v>236400</v>
          </cell>
          <cell r="V47">
            <v>236400</v>
          </cell>
          <cell r="W47">
            <v>236400</v>
          </cell>
          <cell r="X47">
            <v>236400</v>
          </cell>
          <cell r="Y47">
            <v>236400</v>
          </cell>
          <cell r="Z47">
            <v>236400</v>
          </cell>
          <cell r="AA47">
            <v>236400</v>
          </cell>
          <cell r="AB47">
            <v>236400</v>
          </cell>
          <cell r="AC47">
            <v>236400</v>
          </cell>
          <cell r="AD47">
            <v>236400</v>
          </cell>
          <cell r="AE47">
            <v>236400</v>
          </cell>
          <cell r="AF47">
            <v>236400</v>
          </cell>
          <cell r="AG47">
            <v>236400</v>
          </cell>
          <cell r="AH47">
            <v>236400</v>
          </cell>
          <cell r="AI47">
            <v>236400</v>
          </cell>
          <cell r="AJ47">
            <v>236400</v>
          </cell>
          <cell r="AK47">
            <v>236400</v>
          </cell>
        </row>
        <row r="48"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1</v>
          </cell>
          <cell r="AD48">
            <v>1</v>
          </cell>
          <cell r="AE48">
            <v>1</v>
          </cell>
          <cell r="AF48">
            <v>1</v>
          </cell>
          <cell r="AG48">
            <v>1</v>
          </cell>
          <cell r="AH48">
            <v>1</v>
          </cell>
          <cell r="AI48">
            <v>1</v>
          </cell>
          <cell r="AJ48">
            <v>1</v>
          </cell>
          <cell r="AK48">
            <v>1</v>
          </cell>
        </row>
        <row r="49">
          <cell r="H49">
            <v>236400</v>
          </cell>
          <cell r="I49">
            <v>236400</v>
          </cell>
          <cell r="J49">
            <v>236400</v>
          </cell>
          <cell r="K49">
            <v>236400</v>
          </cell>
          <cell r="L49">
            <v>236400</v>
          </cell>
          <cell r="M49">
            <v>236400</v>
          </cell>
          <cell r="N49">
            <v>236400</v>
          </cell>
          <cell r="O49">
            <v>236400</v>
          </cell>
          <cell r="P49">
            <v>236400</v>
          </cell>
          <cell r="Q49">
            <v>236400</v>
          </cell>
          <cell r="R49">
            <v>236400</v>
          </cell>
          <cell r="S49">
            <v>236400</v>
          </cell>
          <cell r="T49">
            <v>236400</v>
          </cell>
          <cell r="U49">
            <v>236400</v>
          </cell>
          <cell r="V49">
            <v>236400</v>
          </cell>
          <cell r="W49">
            <v>236400</v>
          </cell>
          <cell r="X49">
            <v>236400</v>
          </cell>
          <cell r="Y49">
            <v>236400</v>
          </cell>
          <cell r="Z49">
            <v>236400</v>
          </cell>
          <cell r="AA49">
            <v>236400</v>
          </cell>
          <cell r="AB49">
            <v>236400</v>
          </cell>
          <cell r="AC49">
            <v>236400</v>
          </cell>
          <cell r="AD49">
            <v>236400</v>
          </cell>
          <cell r="AE49">
            <v>236400</v>
          </cell>
          <cell r="AF49">
            <v>236400</v>
          </cell>
          <cell r="AG49">
            <v>236400</v>
          </cell>
          <cell r="AH49">
            <v>236400</v>
          </cell>
          <cell r="AI49">
            <v>236400</v>
          </cell>
          <cell r="AJ49">
            <v>236400</v>
          </cell>
          <cell r="AK49">
            <v>236400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</row>
        <row r="52"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  <cell r="T52">
            <v>1</v>
          </cell>
          <cell r="U52">
            <v>1</v>
          </cell>
          <cell r="V52">
            <v>1</v>
          </cell>
          <cell r="W52">
            <v>1</v>
          </cell>
          <cell r="X52">
            <v>1</v>
          </cell>
          <cell r="Y52">
            <v>1</v>
          </cell>
          <cell r="Z52">
            <v>1</v>
          </cell>
          <cell r="AA52">
            <v>1</v>
          </cell>
          <cell r="AB52">
            <v>1</v>
          </cell>
          <cell r="AC52">
            <v>1</v>
          </cell>
          <cell r="AD52">
            <v>1</v>
          </cell>
          <cell r="AE52">
            <v>1</v>
          </cell>
          <cell r="AF52">
            <v>1</v>
          </cell>
          <cell r="AG52">
            <v>1</v>
          </cell>
          <cell r="AH52">
            <v>1</v>
          </cell>
          <cell r="AI52">
            <v>1</v>
          </cell>
          <cell r="AJ52">
            <v>1</v>
          </cell>
          <cell r="AK52">
            <v>1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</row>
        <row r="56"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</row>
        <row r="60"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>
            <v>1</v>
          </cell>
          <cell r="AD60">
            <v>1</v>
          </cell>
          <cell r="AE60">
            <v>1</v>
          </cell>
          <cell r="AF60">
            <v>1</v>
          </cell>
          <cell r="AG60">
            <v>1</v>
          </cell>
          <cell r="AH60">
            <v>1</v>
          </cell>
          <cell r="AI60">
            <v>1</v>
          </cell>
          <cell r="AJ60">
            <v>1</v>
          </cell>
          <cell r="AK60">
            <v>1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</row>
        <row r="64"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  <cell r="AI64">
            <v>1</v>
          </cell>
          <cell r="AJ64">
            <v>1</v>
          </cell>
          <cell r="AK64">
            <v>1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</row>
        <row r="67">
          <cell r="H67">
            <v>561911</v>
          </cell>
          <cell r="I67">
            <v>567027.92486000003</v>
          </cell>
          <cell r="J67">
            <v>566487.30000000005</v>
          </cell>
          <cell r="K67">
            <v>567407.1</v>
          </cell>
          <cell r="L67">
            <v>565309.07999999996</v>
          </cell>
          <cell r="M67">
            <v>565309.07999999996</v>
          </cell>
          <cell r="N67">
            <v>565309.07999999996</v>
          </cell>
          <cell r="O67">
            <v>565309.07999999996</v>
          </cell>
          <cell r="P67">
            <v>565309.07999999996</v>
          </cell>
          <cell r="Q67">
            <v>565309.07999999996</v>
          </cell>
          <cell r="R67">
            <v>565309.07999999996</v>
          </cell>
          <cell r="S67">
            <v>565309.07999999996</v>
          </cell>
          <cell r="T67">
            <v>565309.07999999996</v>
          </cell>
          <cell r="U67">
            <v>565309.07999999996</v>
          </cell>
          <cell r="V67">
            <v>565309.07999999996</v>
          </cell>
          <cell r="W67">
            <v>565309.07999999996</v>
          </cell>
          <cell r="X67">
            <v>565309.07999999996</v>
          </cell>
          <cell r="Y67">
            <v>565309.07999999996</v>
          </cell>
          <cell r="Z67">
            <v>565309.07999999996</v>
          </cell>
          <cell r="AA67">
            <v>565309.07999999996</v>
          </cell>
          <cell r="AB67">
            <v>565309.07999999996</v>
          </cell>
          <cell r="AC67">
            <v>565309.07999999996</v>
          </cell>
          <cell r="AD67">
            <v>565309.07999999996</v>
          </cell>
          <cell r="AE67">
            <v>565309.07999999996</v>
          </cell>
          <cell r="AF67">
            <v>565309.07999999996</v>
          </cell>
          <cell r="AG67">
            <v>565309.07999999996</v>
          </cell>
          <cell r="AH67">
            <v>565309.07999999996</v>
          </cell>
          <cell r="AI67">
            <v>565309.07999999996</v>
          </cell>
          <cell r="AJ67">
            <v>565309.07999999996</v>
          </cell>
          <cell r="AK67">
            <v>565309.07999999996</v>
          </cell>
        </row>
        <row r="68">
          <cell r="H68">
            <v>1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>
            <v>1</v>
          </cell>
          <cell r="AD68">
            <v>1</v>
          </cell>
          <cell r="AE68">
            <v>1</v>
          </cell>
          <cell r="AF68">
            <v>1</v>
          </cell>
          <cell r="AG68">
            <v>1</v>
          </cell>
          <cell r="AH68">
            <v>1</v>
          </cell>
          <cell r="AI68">
            <v>1</v>
          </cell>
          <cell r="AJ68">
            <v>1</v>
          </cell>
          <cell r="AK68">
            <v>1</v>
          </cell>
        </row>
        <row r="69">
          <cell r="G69">
            <v>520193</v>
          </cell>
          <cell r="H69">
            <v>561911</v>
          </cell>
          <cell r="I69">
            <v>567027.92486000003</v>
          </cell>
          <cell r="J69">
            <v>566487.30000000005</v>
          </cell>
          <cell r="K69">
            <v>567407.1</v>
          </cell>
          <cell r="L69">
            <v>565309.07999999996</v>
          </cell>
          <cell r="M69">
            <v>565309.07999999996</v>
          </cell>
          <cell r="N69">
            <v>565309.07999999996</v>
          </cell>
          <cell r="O69">
            <v>565309.07999999996</v>
          </cell>
          <cell r="P69">
            <v>565309.07999999996</v>
          </cell>
          <cell r="Q69">
            <v>565309.07999999996</v>
          </cell>
          <cell r="R69">
            <v>565309.07999999996</v>
          </cell>
          <cell r="S69">
            <v>565309.07999999996</v>
          </cell>
          <cell r="T69">
            <v>565309.07999999996</v>
          </cell>
          <cell r="U69">
            <v>565309.07999999996</v>
          </cell>
          <cell r="V69">
            <v>565309.07999999996</v>
          </cell>
          <cell r="W69">
            <v>565309.07999999996</v>
          </cell>
          <cell r="X69">
            <v>565309.07999999996</v>
          </cell>
          <cell r="Y69">
            <v>565309.07999999996</v>
          </cell>
          <cell r="Z69">
            <v>565309.07999999996</v>
          </cell>
          <cell r="AA69">
            <v>565309.07999999996</v>
          </cell>
          <cell r="AB69">
            <v>565309.07999999996</v>
          </cell>
          <cell r="AC69">
            <v>565309.07999999996</v>
          </cell>
          <cell r="AD69">
            <v>565309.07999999996</v>
          </cell>
          <cell r="AE69">
            <v>565309.07999999996</v>
          </cell>
          <cell r="AF69">
            <v>565309.07999999996</v>
          </cell>
          <cell r="AG69">
            <v>565309.07999999996</v>
          </cell>
          <cell r="AH69">
            <v>565309.07999999996</v>
          </cell>
          <cell r="AI69">
            <v>565309.07999999996</v>
          </cell>
          <cell r="AJ69">
            <v>565309.07999999996</v>
          </cell>
          <cell r="AK69">
            <v>565309.07999999996</v>
          </cell>
        </row>
        <row r="71">
          <cell r="H71">
            <v>445533</v>
          </cell>
          <cell r="I71">
            <v>401268</v>
          </cell>
          <cell r="J71">
            <v>401268</v>
          </cell>
          <cell r="K71">
            <v>401268</v>
          </cell>
          <cell r="L71">
            <v>401268</v>
          </cell>
          <cell r="M71">
            <v>401268</v>
          </cell>
          <cell r="N71">
            <v>401268</v>
          </cell>
          <cell r="O71">
            <v>401268</v>
          </cell>
          <cell r="P71">
            <v>401268</v>
          </cell>
          <cell r="Q71">
            <v>401268</v>
          </cell>
          <cell r="R71">
            <v>401268</v>
          </cell>
          <cell r="S71">
            <v>401268</v>
          </cell>
          <cell r="T71">
            <v>401268</v>
          </cell>
          <cell r="U71">
            <v>401268</v>
          </cell>
          <cell r="V71">
            <v>401268</v>
          </cell>
          <cell r="W71">
            <v>401268</v>
          </cell>
          <cell r="X71">
            <v>401268</v>
          </cell>
          <cell r="Y71">
            <v>401268</v>
          </cell>
          <cell r="Z71">
            <v>401268</v>
          </cell>
          <cell r="AA71">
            <v>401268</v>
          </cell>
          <cell r="AB71">
            <v>401268</v>
          </cell>
          <cell r="AC71">
            <v>401268</v>
          </cell>
          <cell r="AD71">
            <v>401268</v>
          </cell>
          <cell r="AE71">
            <v>401268</v>
          </cell>
          <cell r="AF71">
            <v>401268</v>
          </cell>
          <cell r="AG71">
            <v>401268</v>
          </cell>
          <cell r="AH71">
            <v>401268</v>
          </cell>
          <cell r="AI71">
            <v>401268</v>
          </cell>
          <cell r="AJ71">
            <v>401268</v>
          </cell>
          <cell r="AK71">
            <v>401268</v>
          </cell>
        </row>
        <row r="72">
          <cell r="H72">
            <v>1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  <cell r="S72">
            <v>1</v>
          </cell>
          <cell r="T72">
            <v>1</v>
          </cell>
          <cell r="U72">
            <v>1</v>
          </cell>
          <cell r="V72">
            <v>1</v>
          </cell>
          <cell r="W72">
            <v>1</v>
          </cell>
          <cell r="X72">
            <v>1</v>
          </cell>
          <cell r="Y72">
            <v>1</v>
          </cell>
          <cell r="Z72">
            <v>1</v>
          </cell>
          <cell r="AA72">
            <v>1</v>
          </cell>
          <cell r="AB72">
            <v>1</v>
          </cell>
          <cell r="AC72">
            <v>1</v>
          </cell>
          <cell r="AD72">
            <v>1</v>
          </cell>
          <cell r="AE72">
            <v>1</v>
          </cell>
          <cell r="AF72">
            <v>1</v>
          </cell>
          <cell r="AG72">
            <v>1</v>
          </cell>
          <cell r="AH72">
            <v>1</v>
          </cell>
          <cell r="AI72">
            <v>1</v>
          </cell>
          <cell r="AJ72">
            <v>1</v>
          </cell>
          <cell r="AK72">
            <v>1</v>
          </cell>
        </row>
        <row r="73">
          <cell r="H73">
            <v>445533</v>
          </cell>
          <cell r="I73">
            <v>401268</v>
          </cell>
          <cell r="J73">
            <v>401268</v>
          </cell>
          <cell r="K73">
            <v>401268</v>
          </cell>
          <cell r="L73">
            <v>401268</v>
          </cell>
          <cell r="M73">
            <v>401268</v>
          </cell>
          <cell r="N73">
            <v>401268</v>
          </cell>
          <cell r="O73">
            <v>401268</v>
          </cell>
          <cell r="P73">
            <v>401268</v>
          </cell>
          <cell r="Q73">
            <v>401268</v>
          </cell>
          <cell r="R73">
            <v>401268</v>
          </cell>
          <cell r="S73">
            <v>401268</v>
          </cell>
          <cell r="T73">
            <v>401268</v>
          </cell>
          <cell r="U73">
            <v>401268</v>
          </cell>
          <cell r="V73">
            <v>401268</v>
          </cell>
          <cell r="W73">
            <v>401268</v>
          </cell>
          <cell r="X73">
            <v>401268</v>
          </cell>
          <cell r="Y73">
            <v>401268</v>
          </cell>
          <cell r="Z73">
            <v>401268</v>
          </cell>
          <cell r="AA73">
            <v>401268</v>
          </cell>
          <cell r="AB73">
            <v>401268</v>
          </cell>
          <cell r="AC73">
            <v>401268</v>
          </cell>
          <cell r="AD73">
            <v>401268</v>
          </cell>
          <cell r="AE73">
            <v>401268</v>
          </cell>
          <cell r="AF73">
            <v>401268</v>
          </cell>
          <cell r="AG73">
            <v>401268</v>
          </cell>
          <cell r="AH73">
            <v>401268</v>
          </cell>
          <cell r="AI73">
            <v>401268</v>
          </cell>
          <cell r="AJ73">
            <v>401268</v>
          </cell>
          <cell r="AK73">
            <v>401268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</row>
        <row r="76">
          <cell r="H76">
            <v>0.5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1</v>
          </cell>
          <cell r="V76">
            <v>1</v>
          </cell>
          <cell r="W76">
            <v>1</v>
          </cell>
          <cell r="X76">
            <v>1</v>
          </cell>
          <cell r="Y76">
            <v>1</v>
          </cell>
          <cell r="Z76">
            <v>1</v>
          </cell>
          <cell r="AA76">
            <v>1</v>
          </cell>
          <cell r="AB76">
            <v>1</v>
          </cell>
          <cell r="AC76">
            <v>1</v>
          </cell>
          <cell r="AD76">
            <v>1</v>
          </cell>
          <cell r="AE76">
            <v>1</v>
          </cell>
          <cell r="AF76">
            <v>1</v>
          </cell>
          <cell r="AG76">
            <v>1</v>
          </cell>
          <cell r="AH76">
            <v>1</v>
          </cell>
          <cell r="AI76">
            <v>1</v>
          </cell>
          <cell r="AJ76">
            <v>1</v>
          </cell>
          <cell r="AK76">
            <v>1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</row>
        <row r="82">
          <cell r="H82">
            <v>788622</v>
          </cell>
          <cell r="I82">
            <v>793500.96</v>
          </cell>
          <cell r="J82">
            <v>794814.96</v>
          </cell>
          <cell r="K82">
            <v>796128.96</v>
          </cell>
          <cell r="L82">
            <v>791932.92</v>
          </cell>
          <cell r="M82">
            <v>791932.92</v>
          </cell>
          <cell r="N82">
            <v>791932.92</v>
          </cell>
          <cell r="O82">
            <v>791932.92</v>
          </cell>
          <cell r="P82">
            <v>791932.92</v>
          </cell>
          <cell r="Q82">
            <v>791932.92</v>
          </cell>
          <cell r="R82">
            <v>791932.92</v>
          </cell>
          <cell r="S82">
            <v>791932.92</v>
          </cell>
          <cell r="T82">
            <v>791932.92</v>
          </cell>
          <cell r="U82">
            <v>791932.92</v>
          </cell>
          <cell r="V82">
            <v>791932.92</v>
          </cell>
          <cell r="W82">
            <v>791932.92</v>
          </cell>
          <cell r="X82">
            <v>791932.92</v>
          </cell>
          <cell r="Y82">
            <v>791932.92</v>
          </cell>
          <cell r="Z82">
            <v>791932.92</v>
          </cell>
          <cell r="AA82">
            <v>791932.92</v>
          </cell>
          <cell r="AB82">
            <v>791932.92</v>
          </cell>
          <cell r="AC82">
            <v>791932.92</v>
          </cell>
          <cell r="AD82">
            <v>791932.92</v>
          </cell>
          <cell r="AE82">
            <v>791932.92</v>
          </cell>
          <cell r="AF82">
            <v>791932.92</v>
          </cell>
          <cell r="AG82">
            <v>791932.92</v>
          </cell>
          <cell r="AH82">
            <v>791932.92</v>
          </cell>
          <cell r="AI82">
            <v>791932.92</v>
          </cell>
          <cell r="AJ82">
            <v>791932.92</v>
          </cell>
          <cell r="AK82">
            <v>791932.92</v>
          </cell>
        </row>
        <row r="85">
          <cell r="H85">
            <v>8385.2000000000007</v>
          </cell>
          <cell r="I85">
            <v>8415.6</v>
          </cell>
          <cell r="J85">
            <v>8435.6</v>
          </cell>
          <cell r="K85">
            <v>8455.6</v>
          </cell>
          <cell r="L85">
            <v>8455.6</v>
          </cell>
          <cell r="M85">
            <v>8455.6</v>
          </cell>
          <cell r="N85">
            <v>8455.6</v>
          </cell>
          <cell r="O85">
            <v>8455.6</v>
          </cell>
          <cell r="P85">
            <v>8455.6</v>
          </cell>
          <cell r="Q85">
            <v>8455.6</v>
          </cell>
          <cell r="R85">
            <v>8455.6</v>
          </cell>
          <cell r="S85">
            <v>8455.6</v>
          </cell>
          <cell r="T85">
            <v>8455.6</v>
          </cell>
          <cell r="U85">
            <v>8455.6</v>
          </cell>
          <cell r="V85">
            <v>8455.6</v>
          </cell>
          <cell r="W85">
            <v>8455.6</v>
          </cell>
          <cell r="X85">
            <v>8455.6</v>
          </cell>
          <cell r="Y85">
            <v>8455.6</v>
          </cell>
          <cell r="Z85">
            <v>8455.6</v>
          </cell>
          <cell r="AA85">
            <v>8455.6</v>
          </cell>
          <cell r="AB85">
            <v>8455.6</v>
          </cell>
          <cell r="AC85">
            <v>8455.6</v>
          </cell>
          <cell r="AD85">
            <v>8455.6</v>
          </cell>
          <cell r="AE85">
            <v>8455.6</v>
          </cell>
          <cell r="AF85">
            <v>8455.6</v>
          </cell>
          <cell r="AG85">
            <v>8455.6</v>
          </cell>
          <cell r="AH85">
            <v>8455.6</v>
          </cell>
          <cell r="AI85">
            <v>8455.6</v>
          </cell>
          <cell r="AJ85">
            <v>8455.6</v>
          </cell>
          <cell r="AK85">
            <v>8455.6</v>
          </cell>
        </row>
        <row r="86">
          <cell r="H86">
            <v>100</v>
          </cell>
          <cell r="I86">
            <v>100</v>
          </cell>
          <cell r="J86">
            <v>100</v>
          </cell>
          <cell r="K86">
            <v>100</v>
          </cell>
          <cell r="L86">
            <v>100</v>
          </cell>
          <cell r="M86">
            <v>100</v>
          </cell>
          <cell r="N86">
            <v>100</v>
          </cell>
          <cell r="O86">
            <v>100</v>
          </cell>
          <cell r="P86">
            <v>100</v>
          </cell>
          <cell r="Q86">
            <v>100</v>
          </cell>
          <cell r="R86">
            <v>100</v>
          </cell>
          <cell r="S86">
            <v>100</v>
          </cell>
          <cell r="T86">
            <v>100</v>
          </cell>
          <cell r="U86">
            <v>100</v>
          </cell>
          <cell r="V86">
            <v>100</v>
          </cell>
          <cell r="W86">
            <v>100</v>
          </cell>
          <cell r="X86">
            <v>100</v>
          </cell>
          <cell r="Y86">
            <v>100</v>
          </cell>
          <cell r="Z86">
            <v>100</v>
          </cell>
          <cell r="AA86">
            <v>100</v>
          </cell>
          <cell r="AB86">
            <v>100</v>
          </cell>
          <cell r="AC86">
            <v>100</v>
          </cell>
          <cell r="AD86">
            <v>100</v>
          </cell>
          <cell r="AE86">
            <v>100</v>
          </cell>
          <cell r="AF86">
            <v>100</v>
          </cell>
          <cell r="AG86">
            <v>100</v>
          </cell>
          <cell r="AH86">
            <v>100</v>
          </cell>
          <cell r="AI86">
            <v>100</v>
          </cell>
          <cell r="AJ86">
            <v>100</v>
          </cell>
          <cell r="AK86">
            <v>100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</row>
        <row r="93"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</v>
          </cell>
          <cell r="U93">
            <v>1</v>
          </cell>
          <cell r="V93">
            <v>1</v>
          </cell>
          <cell r="W93">
            <v>1</v>
          </cell>
          <cell r="X93">
            <v>1</v>
          </cell>
          <cell r="Y93">
            <v>1</v>
          </cell>
          <cell r="Z93">
            <v>1</v>
          </cell>
          <cell r="AA93">
            <v>1</v>
          </cell>
          <cell r="AB93">
            <v>1</v>
          </cell>
          <cell r="AC93">
            <v>1</v>
          </cell>
          <cell r="AD93">
            <v>1</v>
          </cell>
          <cell r="AE93">
            <v>1</v>
          </cell>
          <cell r="AF93">
            <v>1</v>
          </cell>
          <cell r="AG93">
            <v>1</v>
          </cell>
          <cell r="AH93">
            <v>1</v>
          </cell>
          <cell r="AI93">
            <v>1</v>
          </cell>
          <cell r="AJ93">
            <v>1</v>
          </cell>
          <cell r="AK93">
            <v>1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</row>
        <row r="101">
          <cell r="G101">
            <v>5932</v>
          </cell>
        </row>
        <row r="102">
          <cell r="G102">
            <v>5932</v>
          </cell>
        </row>
        <row r="105">
          <cell r="H105">
            <v>1</v>
          </cell>
          <cell r="I105">
            <v>1</v>
          </cell>
          <cell r="J105">
            <v>1</v>
          </cell>
          <cell r="K105">
            <v>1</v>
          </cell>
          <cell r="L105">
            <v>1</v>
          </cell>
          <cell r="M105">
            <v>1</v>
          </cell>
          <cell r="N105">
            <v>1</v>
          </cell>
          <cell r="O105">
            <v>1</v>
          </cell>
          <cell r="P105">
            <v>1</v>
          </cell>
          <cell r="Q105">
            <v>1</v>
          </cell>
          <cell r="R105">
            <v>1</v>
          </cell>
          <cell r="S105">
            <v>1</v>
          </cell>
          <cell r="T105">
            <v>1</v>
          </cell>
          <cell r="U105">
            <v>1</v>
          </cell>
          <cell r="V105">
            <v>1</v>
          </cell>
          <cell r="W105">
            <v>1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>
            <v>1</v>
          </cell>
          <cell r="AD105">
            <v>1</v>
          </cell>
          <cell r="AE105">
            <v>1</v>
          </cell>
          <cell r="AF105">
            <v>1</v>
          </cell>
          <cell r="AG105">
            <v>1</v>
          </cell>
          <cell r="AH105">
            <v>1</v>
          </cell>
          <cell r="AI105">
            <v>1</v>
          </cell>
          <cell r="AJ105">
            <v>1</v>
          </cell>
          <cell r="AK105">
            <v>1</v>
          </cell>
        </row>
        <row r="106"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</row>
        <row r="110"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</row>
        <row r="111"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</row>
        <row r="113"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</row>
        <row r="118">
          <cell r="G118">
            <v>8385.2000000000007</v>
          </cell>
        </row>
        <row r="120">
          <cell r="G120">
            <v>1145357.25</v>
          </cell>
        </row>
        <row r="121">
          <cell r="H121">
            <v>1145357.25</v>
          </cell>
          <cell r="I121">
            <v>1149509.6685946668</v>
          </cell>
          <cell r="J121">
            <v>1152241.5229332633</v>
          </cell>
          <cell r="K121">
            <v>1154973.3772718599</v>
          </cell>
          <cell r="L121">
            <v>1154973.3772718599</v>
          </cell>
          <cell r="M121">
            <v>1154973.3772718599</v>
          </cell>
          <cell r="N121">
            <v>1154973.3772718599</v>
          </cell>
          <cell r="O121">
            <v>1154973.3772718599</v>
          </cell>
          <cell r="P121">
            <v>1154973.3772718599</v>
          </cell>
          <cell r="Q121">
            <v>1154973.3772718599</v>
          </cell>
          <cell r="R121">
            <v>1154973.3772718599</v>
          </cell>
          <cell r="S121">
            <v>1154973.3772718599</v>
          </cell>
          <cell r="T121">
            <v>1154973.3772718599</v>
          </cell>
          <cell r="U121">
            <v>1154973.3772718599</v>
          </cell>
          <cell r="V121">
            <v>1154973.3772718599</v>
          </cell>
          <cell r="W121">
            <v>1154973.3772718599</v>
          </cell>
          <cell r="X121">
            <v>1154973.3772718599</v>
          </cell>
          <cell r="Y121">
            <v>1154973.3772718599</v>
          </cell>
          <cell r="Z121">
            <v>1154973.3772718599</v>
          </cell>
          <cell r="AA121">
            <v>1154973.3772718599</v>
          </cell>
          <cell r="AB121">
            <v>1154973.3772718599</v>
          </cell>
          <cell r="AC121">
            <v>1154973.3772718599</v>
          </cell>
          <cell r="AD121">
            <v>1154973.3772718599</v>
          </cell>
          <cell r="AE121">
            <v>1154973.3772718599</v>
          </cell>
          <cell r="AF121">
            <v>1154973.3772718599</v>
          </cell>
          <cell r="AG121">
            <v>1154973.3772718599</v>
          </cell>
          <cell r="AH121">
            <v>1154973.3772718599</v>
          </cell>
          <cell r="AI121">
            <v>1154973.3772718599</v>
          </cell>
          <cell r="AJ121">
            <v>1154973.3772718599</v>
          </cell>
          <cell r="AK121">
            <v>1154973.3772718599</v>
          </cell>
        </row>
        <row r="122">
          <cell r="H122">
            <v>1196898.3262499999</v>
          </cell>
          <cell r="I122">
            <v>1248085.8702250023</v>
          </cell>
          <cell r="J122">
            <v>1303596.1785111662</v>
          </cell>
          <cell r="K122">
            <v>1348500.8604158123</v>
          </cell>
          <cell r="L122">
            <v>1390304.3870887023</v>
          </cell>
          <cell r="M122">
            <v>1425061.9967659197</v>
          </cell>
          <cell r="N122">
            <v>1460688.5466850675</v>
          </cell>
          <cell r="O122">
            <v>1497205.7603521941</v>
          </cell>
          <cell r="P122">
            <v>1534635.9043609987</v>
          </cell>
          <cell r="Q122">
            <v>1573001.8019700237</v>
          </cell>
          <cell r="R122">
            <v>1604461.838009424</v>
          </cell>
          <cell r="S122">
            <v>1636551.0747696129</v>
          </cell>
          <cell r="T122">
            <v>1669282.0962650049</v>
          </cell>
          <cell r="U122">
            <v>1702667.7381903052</v>
          </cell>
          <cell r="V122">
            <v>1736721.0929541111</v>
          </cell>
          <cell r="W122">
            <v>1771455.5148131934</v>
          </cell>
          <cell r="X122">
            <v>1806884.6251094572</v>
          </cell>
          <cell r="Y122">
            <v>1843022.3176116464</v>
          </cell>
          <cell r="Z122">
            <v>1879882.7639638791</v>
          </cell>
          <cell r="AA122">
            <v>1917480.4192431567</v>
          </cell>
          <cell r="AB122">
            <v>1955830.0276280199</v>
          </cell>
          <cell r="AC122">
            <v>1994946.6281805802</v>
          </cell>
          <cell r="AD122">
            <v>2034845.5607441918</v>
          </cell>
          <cell r="AE122">
            <v>2075542.4719590757</v>
          </cell>
          <cell r="AF122">
            <v>2117053.3213982573</v>
          </cell>
          <cell r="AG122">
            <v>2159394.3878262225</v>
          </cell>
          <cell r="AH122">
            <v>2202582.2755827466</v>
          </cell>
          <cell r="AI122">
            <v>2246633.9210944017</v>
          </cell>
          <cell r="AJ122">
            <v>2291566.5995162898</v>
          </cell>
          <cell r="AK122">
            <v>2337397.9315066161</v>
          </cell>
        </row>
        <row r="124">
          <cell r="G124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</row>
        <row r="130"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</row>
        <row r="135">
          <cell r="G135">
            <v>7.63</v>
          </cell>
        </row>
        <row r="136">
          <cell r="H136">
            <v>-4.3062200956937691E-2</v>
          </cell>
          <cell r="I136">
            <v>0.13527852797263229</v>
          </cell>
          <cell r="J136">
            <v>6.6325442525058564E-2</v>
          </cell>
          <cell r="K136">
            <v>6.5891472868217171E-2</v>
          </cell>
          <cell r="L136">
            <v>0</v>
          </cell>
          <cell r="M136">
            <v>0</v>
          </cell>
          <cell r="N136">
            <v>0</v>
          </cell>
          <cell r="O136">
            <v>0.03</v>
          </cell>
          <cell r="P136">
            <v>0.03</v>
          </cell>
          <cell r="Q136">
            <v>0</v>
          </cell>
          <cell r="R136">
            <v>0.03</v>
          </cell>
          <cell r="S136">
            <v>0.03</v>
          </cell>
          <cell r="T136">
            <v>0.03</v>
          </cell>
          <cell r="U136">
            <v>0.03</v>
          </cell>
          <cell r="V136">
            <v>0.03</v>
          </cell>
          <cell r="W136">
            <v>0</v>
          </cell>
          <cell r="X136">
            <v>0</v>
          </cell>
          <cell r="Y136">
            <v>0.03</v>
          </cell>
          <cell r="Z136">
            <v>0</v>
          </cell>
          <cell r="AA136">
            <v>0.03</v>
          </cell>
          <cell r="AB136">
            <v>0.03</v>
          </cell>
          <cell r="AC136">
            <v>0.03</v>
          </cell>
          <cell r="AD136">
            <v>0.03</v>
          </cell>
          <cell r="AE136">
            <v>0.03</v>
          </cell>
          <cell r="AF136">
            <v>0.03</v>
          </cell>
          <cell r="AG136">
            <v>0.03</v>
          </cell>
          <cell r="AH136">
            <v>0.03</v>
          </cell>
          <cell r="AI136">
            <v>0.03</v>
          </cell>
          <cell r="AJ136">
            <v>0.03</v>
          </cell>
          <cell r="AK136">
            <v>0.03</v>
          </cell>
        </row>
        <row r="137">
          <cell r="H137">
            <v>0.95693779904306231</v>
          </cell>
          <cell r="I137">
            <v>1.0863909358589785</v>
          </cell>
          <cell r="J137">
            <v>1.1584462954350379</v>
          </cell>
          <cell r="K137">
            <v>1.2347780280799823</v>
          </cell>
          <cell r="L137">
            <v>1.2347780280799823</v>
          </cell>
          <cell r="M137">
            <v>1.2347780280799823</v>
          </cell>
          <cell r="N137">
            <v>1.2347780280799823</v>
          </cell>
          <cell r="O137">
            <v>1.2718213689223818</v>
          </cell>
          <cell r="P137">
            <v>1.3099760099900533</v>
          </cell>
          <cell r="Q137">
            <v>1.3099760099900533</v>
          </cell>
          <cell r="R137">
            <v>1.3492752902897549</v>
          </cell>
          <cell r="S137">
            <v>1.3897535489984476</v>
          </cell>
          <cell r="T137">
            <v>1.431446155468401</v>
          </cell>
          <cell r="U137">
            <v>1.4743895401324532</v>
          </cell>
          <cell r="V137">
            <v>1.5186212263364267</v>
          </cell>
          <cell r="W137">
            <v>1.5186212263364267</v>
          </cell>
          <cell r="X137">
            <v>1.5186212263364267</v>
          </cell>
          <cell r="Y137">
            <v>1.5641798631265196</v>
          </cell>
          <cell r="Z137">
            <v>1.5641798631265196</v>
          </cell>
          <cell r="AA137">
            <v>1.6111052590203152</v>
          </cell>
          <cell r="AB137">
            <v>1.6594384167909246</v>
          </cell>
          <cell r="AC137">
            <v>1.7092215692946524</v>
          </cell>
          <cell r="AD137">
            <v>1.7604982163734921</v>
          </cell>
          <cell r="AE137">
            <v>1.813313162864697</v>
          </cell>
          <cell r="AF137">
            <v>1.8677125577506379</v>
          </cell>
          <cell r="AG137">
            <v>1.9237439344831571</v>
          </cell>
          <cell r="AH137">
            <v>1.9814562525176518</v>
          </cell>
          <cell r="AI137">
            <v>2.0408999400931815</v>
          </cell>
          <cell r="AJ137">
            <v>2.1021269382959771</v>
          </cell>
          <cell r="AK137">
            <v>2.1651907464448565</v>
          </cell>
        </row>
        <row r="138">
          <cell r="H138">
            <v>7.3014354066985652</v>
          </cell>
          <cell r="I138">
            <v>8.2891628406040052</v>
          </cell>
          <cell r="J138">
            <v>8.8389452341693389</v>
          </cell>
          <cell r="K138">
            <v>9.4213563542502641</v>
          </cell>
          <cell r="L138">
            <v>9.4213563542502641</v>
          </cell>
          <cell r="M138">
            <v>9.4213563542502641</v>
          </cell>
          <cell r="N138">
            <v>9.4213563542502641</v>
          </cell>
          <cell r="O138">
            <v>9.7039970448777737</v>
          </cell>
          <cell r="P138">
            <v>9.9951169562241056</v>
          </cell>
          <cell r="Q138">
            <v>9.9951169562241056</v>
          </cell>
          <cell r="R138">
            <v>10.294970464910829</v>
          </cell>
          <cell r="S138">
            <v>10.603819578858156</v>
          </cell>
          <cell r="T138">
            <v>10.921934166223899</v>
          </cell>
          <cell r="U138">
            <v>11.249592191210617</v>
          </cell>
          <cell r="V138">
            <v>11.587079956946935</v>
          </cell>
          <cell r="W138">
            <v>11.587079956946935</v>
          </cell>
          <cell r="X138">
            <v>11.587079956946935</v>
          </cell>
          <cell r="Y138">
            <v>11.934692355655343</v>
          </cell>
          <cell r="Z138">
            <v>11.934692355655343</v>
          </cell>
          <cell r="AA138">
            <v>12.292733126325006</v>
          </cell>
          <cell r="AB138">
            <v>12.661515120114755</v>
          </cell>
          <cell r="AC138">
            <v>13.041360573718197</v>
          </cell>
          <cell r="AD138">
            <v>13.432601390929745</v>
          </cell>
          <cell r="AE138">
            <v>13.835579432657639</v>
          </cell>
          <cell r="AF138">
            <v>14.250646815637367</v>
          </cell>
          <cell r="AG138">
            <v>14.678166220106489</v>
          </cell>
          <cell r="AH138">
            <v>15.118511206709682</v>
          </cell>
          <cell r="AI138">
            <v>15.572066542910974</v>
          </cell>
          <cell r="AJ138">
            <v>16.039228539198305</v>
          </cell>
          <cell r="AK138">
            <v>16.520405395374254</v>
          </cell>
        </row>
        <row r="139">
          <cell r="H139">
            <v>7.63</v>
          </cell>
          <cell r="I139">
            <v>9</v>
          </cell>
          <cell r="J139">
            <v>10.000000000000002</v>
          </cell>
          <cell r="K139">
            <v>11.000000000000004</v>
          </cell>
          <cell r="L139">
            <v>11.341000000000001</v>
          </cell>
          <cell r="M139">
            <v>11.624525</v>
          </cell>
          <cell r="N139">
            <v>11.915138124999999</v>
          </cell>
          <cell r="O139">
            <v>12.579407075468749</v>
          </cell>
          <cell r="P139">
            <v>13.280709019926128</v>
          </cell>
          <cell r="Q139">
            <v>13.612726745424281</v>
          </cell>
          <cell r="R139">
            <v>14.30153071874275</v>
          </cell>
          <cell r="S139">
            <v>15.025188173111138</v>
          </cell>
          <cell r="T139">
            <v>15.785462694670558</v>
          </cell>
          <cell r="U139">
            <v>16.584207107020891</v>
          </cell>
          <cell r="V139">
            <v>17.423367986636148</v>
          </cell>
          <cell r="W139">
            <v>17.771835346368871</v>
          </cell>
          <cell r="X139">
            <v>18.127272053296245</v>
          </cell>
          <cell r="Y139">
            <v>19.044512019193036</v>
          </cell>
          <cell r="Z139">
            <v>19.425402259576895</v>
          </cell>
          <cell r="AA139">
            <v>20.408327613911489</v>
          </cell>
          <cell r="AB139">
            <v>21.440988991175409</v>
          </cell>
          <cell r="AC139">
            <v>22.525903034128884</v>
          </cell>
          <cell r="AD139">
            <v>23.66571372765581</v>
          </cell>
          <cell r="AE139">
            <v>24.863198842275196</v>
          </cell>
          <cell r="AF139">
            <v>26.121276703694321</v>
          </cell>
          <cell r="AG139">
            <v>27.443013304901253</v>
          </cell>
          <cell r="AH139">
            <v>28.831629778129255</v>
          </cell>
          <cell r="AI139">
            <v>30.290510244902599</v>
          </cell>
          <cell r="AJ139">
            <v>31.823210063294674</v>
          </cell>
          <cell r="AK139">
            <v>33.433464492497393</v>
          </cell>
        </row>
        <row r="140">
          <cell r="G140">
            <v>8.92</v>
          </cell>
        </row>
        <row r="141">
          <cell r="H141">
            <v>-5.0571802518934894E-2</v>
          </cell>
          <cell r="I141">
            <v>8.7529839099960371E-2</v>
          </cell>
          <cell r="J141">
            <v>5.5662188099808052E-2</v>
          </cell>
          <cell r="K141">
            <v>1.3037350246652535E-2</v>
          </cell>
          <cell r="L141">
            <v>0</v>
          </cell>
          <cell r="M141">
            <v>0</v>
          </cell>
          <cell r="N141">
            <v>0</v>
          </cell>
          <cell r="O141">
            <v>0.03</v>
          </cell>
          <cell r="P141">
            <v>0.03</v>
          </cell>
          <cell r="Q141">
            <v>0</v>
          </cell>
          <cell r="R141">
            <v>0.03</v>
          </cell>
          <cell r="S141">
            <v>0.03</v>
          </cell>
          <cell r="T141">
            <v>0.03</v>
          </cell>
          <cell r="U141">
            <v>0.03</v>
          </cell>
          <cell r="V141">
            <v>0.03</v>
          </cell>
          <cell r="W141">
            <v>0</v>
          </cell>
          <cell r="X141">
            <v>0</v>
          </cell>
          <cell r="Y141">
            <v>0.03</v>
          </cell>
          <cell r="Z141">
            <v>0</v>
          </cell>
          <cell r="AA141">
            <v>0.03</v>
          </cell>
          <cell r="AB141">
            <v>0.03</v>
          </cell>
          <cell r="AC141">
            <v>0.03</v>
          </cell>
          <cell r="AD141">
            <v>0.03</v>
          </cell>
          <cell r="AE141">
            <v>0.03</v>
          </cell>
          <cell r="AF141">
            <v>0.03</v>
          </cell>
          <cell r="AG141">
            <v>0.03</v>
          </cell>
          <cell r="AH141">
            <v>0.03</v>
          </cell>
          <cell r="AI141">
            <v>0.03</v>
          </cell>
          <cell r="AJ141">
            <v>0.03</v>
          </cell>
          <cell r="AK141">
            <v>0.03</v>
          </cell>
        </row>
        <row r="142">
          <cell r="H142">
            <v>0.94942819748106511</v>
          </cell>
          <cell r="I142">
            <v>1.0325314948435482</v>
          </cell>
          <cell r="J142">
            <v>1.0900044571285057</v>
          </cell>
          <cell r="K142">
            <v>1.1042152270065024</v>
          </cell>
          <cell r="L142">
            <v>1.1042152270065024</v>
          </cell>
          <cell r="M142">
            <v>1.1042152270065024</v>
          </cell>
          <cell r="N142">
            <v>1.1042152270065024</v>
          </cell>
          <cell r="O142">
            <v>1.1373416838166974</v>
          </cell>
          <cell r="P142">
            <v>1.1714619343311983</v>
          </cell>
          <cell r="Q142">
            <v>1.1714619343311983</v>
          </cell>
          <cell r="R142">
            <v>1.2066057923611342</v>
          </cell>
          <cell r="S142">
            <v>1.2428039661319683</v>
          </cell>
          <cell r="T142">
            <v>1.2800880851159273</v>
          </cell>
          <cell r="U142">
            <v>1.3184907276694051</v>
          </cell>
          <cell r="V142">
            <v>1.3580454494994874</v>
          </cell>
          <cell r="W142">
            <v>1.3580454494994874</v>
          </cell>
          <cell r="X142">
            <v>1.3580454494994874</v>
          </cell>
          <cell r="Y142">
            <v>1.398786812984472</v>
          </cell>
          <cell r="Z142">
            <v>1.398786812984472</v>
          </cell>
          <cell r="AA142">
            <v>1.4407504173740062</v>
          </cell>
          <cell r="AB142">
            <v>1.4839729298952264</v>
          </cell>
          <cell r="AC142">
            <v>1.5284921177920834</v>
          </cell>
          <cell r="AD142">
            <v>1.5743468813258459</v>
          </cell>
          <cell r="AE142">
            <v>1.6215772877656214</v>
          </cell>
          <cell r="AF142">
            <v>1.6702246063985902</v>
          </cell>
          <cell r="AG142">
            <v>1.7203313445905479</v>
          </cell>
          <cell r="AH142">
            <v>1.7719412849282643</v>
          </cell>
          <cell r="AI142">
            <v>1.8250995234761123</v>
          </cell>
          <cell r="AJ142">
            <v>1.8798525091803957</v>
          </cell>
          <cell r="AK142">
            <v>1.9362480844558076</v>
          </cell>
        </row>
        <row r="143">
          <cell r="H143">
            <v>8.4688995215311014</v>
          </cell>
          <cell r="I143">
            <v>9.21018093400445</v>
          </cell>
          <cell r="J143">
            <v>9.7228397575862715</v>
          </cell>
          <cell r="K143">
            <v>9.8495998248980019</v>
          </cell>
          <cell r="L143">
            <v>9.8495998248980019</v>
          </cell>
          <cell r="M143">
            <v>9.8495998248980019</v>
          </cell>
          <cell r="N143">
            <v>9.8495998248980019</v>
          </cell>
          <cell r="O143">
            <v>10.145087819644941</v>
          </cell>
          <cell r="P143">
            <v>10.449440454234288</v>
          </cell>
          <cell r="Q143">
            <v>10.449440454234288</v>
          </cell>
          <cell r="R143">
            <v>10.762923667861317</v>
          </cell>
          <cell r="S143">
            <v>11.085811377897157</v>
          </cell>
          <cell r="T143">
            <v>11.418385719234072</v>
          </cell>
          <cell r="U143">
            <v>11.760937290811093</v>
          </cell>
          <cell r="V143">
            <v>12.113765409535427</v>
          </cell>
          <cell r="W143">
            <v>12.113765409535427</v>
          </cell>
          <cell r="X143">
            <v>12.113765409535427</v>
          </cell>
          <cell r="Y143">
            <v>12.477178371821491</v>
          </cell>
          <cell r="Z143">
            <v>12.477178371821491</v>
          </cell>
          <cell r="AA143">
            <v>12.851493722976135</v>
          </cell>
          <cell r="AB143">
            <v>13.23703853466542</v>
          </cell>
          <cell r="AC143">
            <v>13.634149690705383</v>
          </cell>
          <cell r="AD143">
            <v>14.043174181426545</v>
          </cell>
          <cell r="AE143">
            <v>14.464469406869343</v>
          </cell>
          <cell r="AF143">
            <v>14.898403489075424</v>
          </cell>
          <cell r="AG143">
            <v>15.345355593747687</v>
          </cell>
          <cell r="AH143">
            <v>15.805716261560118</v>
          </cell>
          <cell r="AI143">
            <v>16.279887749406921</v>
          </cell>
          <cell r="AJ143">
            <v>16.768284381889128</v>
          </cell>
          <cell r="AK143">
            <v>17.271332913345805</v>
          </cell>
        </row>
        <row r="144">
          <cell r="H144">
            <v>8.85</v>
          </cell>
          <cell r="I144">
            <v>10</v>
          </cell>
          <cell r="J144">
            <v>11.000000000000002</v>
          </cell>
          <cell r="K144">
            <v>11.500000000000002</v>
          </cell>
          <cell r="L144">
            <v>11.8565</v>
          </cell>
          <cell r="M144">
            <v>12.152912499999998</v>
          </cell>
          <cell r="N144">
            <v>12.456735312499996</v>
          </cell>
          <cell r="O144">
            <v>13.151198306171869</v>
          </cell>
          <cell r="P144">
            <v>13.884377611740948</v>
          </cell>
          <cell r="Q144">
            <v>14.231487052034471</v>
          </cell>
          <cell r="R144">
            <v>14.951600296867415</v>
          </cell>
          <cell r="S144">
            <v>15.708151271888909</v>
          </cell>
          <cell r="T144">
            <v>16.502983726246487</v>
          </cell>
          <cell r="U144">
            <v>17.338034702794559</v>
          </cell>
          <cell r="V144">
            <v>18.215339258755964</v>
          </cell>
          <cell r="W144">
            <v>18.579646043931081</v>
          </cell>
          <cell r="X144">
            <v>18.951238964809704</v>
          </cell>
          <cell r="Y144">
            <v>19.910171656429078</v>
          </cell>
          <cell r="Z144">
            <v>20.308375089557657</v>
          </cell>
          <cell r="AA144">
            <v>21.335978869089274</v>
          </cell>
          <cell r="AB144">
            <v>22.415579399865191</v>
          </cell>
          <cell r="AC144">
            <v>23.549807717498371</v>
          </cell>
          <cell r="AD144">
            <v>24.741427988003789</v>
          </cell>
          <cell r="AE144">
            <v>25.993344244196784</v>
          </cell>
          <cell r="AF144">
            <v>27.308607462953145</v>
          </cell>
          <cell r="AG144">
            <v>28.690423000578573</v>
          </cell>
          <cell r="AH144">
            <v>30.142158404407848</v>
          </cell>
          <cell r="AI144">
            <v>31.667351619670885</v>
          </cell>
          <cell r="AJ144">
            <v>33.269719611626236</v>
          </cell>
          <cell r="AK144">
            <v>34.953167423974534</v>
          </cell>
        </row>
        <row r="145">
          <cell r="G145">
            <v>0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</row>
        <row r="147">
          <cell r="H147">
            <v>1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1</v>
          </cell>
          <cell r="V147">
            <v>1</v>
          </cell>
          <cell r="W147">
            <v>1</v>
          </cell>
          <cell r="X147">
            <v>1</v>
          </cell>
          <cell r="Y147">
            <v>1</v>
          </cell>
          <cell r="Z147">
            <v>1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  <cell r="AI147">
            <v>1</v>
          </cell>
          <cell r="AJ147">
            <v>1</v>
          </cell>
          <cell r="AK147">
            <v>1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</row>
        <row r="150">
          <cell r="G150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</row>
        <row r="152">
          <cell r="H152">
            <v>1</v>
          </cell>
          <cell r="I152">
            <v>1</v>
          </cell>
          <cell r="J152">
            <v>1</v>
          </cell>
          <cell r="K152">
            <v>1</v>
          </cell>
          <cell r="L152">
            <v>1</v>
          </cell>
          <cell r="M152">
            <v>1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S152">
            <v>1</v>
          </cell>
          <cell r="T152">
            <v>1</v>
          </cell>
          <cell r="U152">
            <v>1</v>
          </cell>
          <cell r="V152">
            <v>1</v>
          </cell>
          <cell r="W152">
            <v>1</v>
          </cell>
          <cell r="X152">
            <v>1</v>
          </cell>
          <cell r="Y152">
            <v>1</v>
          </cell>
          <cell r="Z152">
            <v>1</v>
          </cell>
          <cell r="AA152">
            <v>1</v>
          </cell>
          <cell r="AB152">
            <v>1</v>
          </cell>
          <cell r="AC152">
            <v>1</v>
          </cell>
          <cell r="AD152">
            <v>1</v>
          </cell>
          <cell r="AE152">
            <v>1</v>
          </cell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1</v>
          </cell>
          <cell r="AK152">
            <v>1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</row>
        <row r="155">
          <cell r="G155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</row>
        <row r="157">
          <cell r="H157">
            <v>1</v>
          </cell>
          <cell r="I157">
            <v>1</v>
          </cell>
          <cell r="J157">
            <v>1</v>
          </cell>
          <cell r="K157">
            <v>1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S157">
            <v>1</v>
          </cell>
          <cell r="T157">
            <v>1</v>
          </cell>
          <cell r="U157">
            <v>1</v>
          </cell>
          <cell r="V157">
            <v>1</v>
          </cell>
          <cell r="W157">
            <v>1</v>
          </cell>
          <cell r="X157">
            <v>1</v>
          </cell>
          <cell r="Y157">
            <v>1</v>
          </cell>
          <cell r="Z157">
            <v>1</v>
          </cell>
          <cell r="AA157">
            <v>1</v>
          </cell>
          <cell r="AB157">
            <v>1</v>
          </cell>
          <cell r="AC157">
            <v>1</v>
          </cell>
          <cell r="AD157">
            <v>1</v>
          </cell>
          <cell r="AE157">
            <v>1</v>
          </cell>
          <cell r="AF157">
            <v>1</v>
          </cell>
          <cell r="AG157">
            <v>1</v>
          </cell>
          <cell r="AH157">
            <v>1</v>
          </cell>
          <cell r="AI157">
            <v>1</v>
          </cell>
          <cell r="AJ157">
            <v>1</v>
          </cell>
          <cell r="AK157">
            <v>1</v>
          </cell>
        </row>
        <row r="158"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</row>
        <row r="159"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</row>
        <row r="160">
          <cell r="G160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</row>
        <row r="162">
          <cell r="H162">
            <v>1</v>
          </cell>
          <cell r="I162">
            <v>1</v>
          </cell>
          <cell r="J162">
            <v>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  <cell r="T162">
            <v>1</v>
          </cell>
          <cell r="U162">
            <v>1</v>
          </cell>
          <cell r="V162">
            <v>1</v>
          </cell>
          <cell r="W162">
            <v>1</v>
          </cell>
          <cell r="X162">
            <v>1</v>
          </cell>
          <cell r="Y162">
            <v>1</v>
          </cell>
          <cell r="Z162">
            <v>1</v>
          </cell>
          <cell r="AA162">
            <v>1</v>
          </cell>
          <cell r="AB162">
            <v>1</v>
          </cell>
          <cell r="AC162">
            <v>1</v>
          </cell>
          <cell r="AD162">
            <v>1</v>
          </cell>
          <cell r="AE162">
            <v>1</v>
          </cell>
          <cell r="AF162">
            <v>1</v>
          </cell>
          <cell r="AG162">
            <v>1</v>
          </cell>
          <cell r="AH162">
            <v>1</v>
          </cell>
          <cell r="AI162">
            <v>1</v>
          </cell>
          <cell r="AJ162">
            <v>1</v>
          </cell>
          <cell r="AK162">
            <v>1</v>
          </cell>
        </row>
        <row r="163"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</row>
        <row r="165">
          <cell r="G165">
            <v>10.17</v>
          </cell>
        </row>
        <row r="166">
          <cell r="H166">
            <v>-4.3062200956937691E-2</v>
          </cell>
          <cell r="I166">
            <v>8.8331852255638887E-2</v>
          </cell>
          <cell r="J166">
            <v>8.4870232829842074E-2</v>
          </cell>
          <cell r="K166">
            <v>8.0799045915324941E-2</v>
          </cell>
          <cell r="L166">
            <v>0</v>
          </cell>
          <cell r="M166">
            <v>0</v>
          </cell>
          <cell r="N166">
            <v>0</v>
          </cell>
          <cell r="O166">
            <v>0.03</v>
          </cell>
          <cell r="P166">
            <v>0.03</v>
          </cell>
          <cell r="Q166">
            <v>0</v>
          </cell>
          <cell r="R166">
            <v>0.03</v>
          </cell>
          <cell r="S166">
            <v>0.03</v>
          </cell>
          <cell r="T166">
            <v>0.03</v>
          </cell>
          <cell r="U166">
            <v>0.03</v>
          </cell>
          <cell r="V166">
            <v>0.03</v>
          </cell>
          <cell r="W166">
            <v>0</v>
          </cell>
          <cell r="X166">
            <v>0</v>
          </cell>
          <cell r="Y166">
            <v>0.03</v>
          </cell>
          <cell r="Z166">
            <v>0</v>
          </cell>
          <cell r="AA166">
            <v>0.03</v>
          </cell>
          <cell r="AB166">
            <v>0.03</v>
          </cell>
          <cell r="AC166">
            <v>0.03</v>
          </cell>
          <cell r="AD166">
            <v>0.03</v>
          </cell>
          <cell r="AE166">
            <v>0.03</v>
          </cell>
          <cell r="AF166">
            <v>0.03</v>
          </cell>
          <cell r="AG166">
            <v>0.03</v>
          </cell>
          <cell r="AH166">
            <v>0.03</v>
          </cell>
          <cell r="AI166">
            <v>0.03</v>
          </cell>
          <cell r="AJ166">
            <v>0.03</v>
          </cell>
          <cell r="AK166">
            <v>0.03</v>
          </cell>
        </row>
        <row r="167">
          <cell r="H167">
            <v>0.95693779904306231</v>
          </cell>
          <cell r="I167">
            <v>1.0414658873259703</v>
          </cell>
          <cell r="J167">
            <v>1.1298553396676636</v>
          </cell>
          <cell r="K167">
            <v>1.2211465731351463</v>
          </cell>
          <cell r="L167">
            <v>1.2211465731351463</v>
          </cell>
          <cell r="M167">
            <v>1.2211465731351463</v>
          </cell>
          <cell r="N167">
            <v>1.2211465731351463</v>
          </cell>
          <cell r="O167">
            <v>1.2577809703292007</v>
          </cell>
          <cell r="P167">
            <v>1.2955143994390768</v>
          </cell>
          <cell r="Q167">
            <v>1.2955143994390768</v>
          </cell>
          <cell r="R167">
            <v>1.334379831422249</v>
          </cell>
          <cell r="S167">
            <v>1.3744112263649166</v>
          </cell>
          <cell r="T167">
            <v>1.4156435631558641</v>
          </cell>
          <cell r="U167">
            <v>1.4581128700505401</v>
          </cell>
          <cell r="V167">
            <v>1.5018562561520563</v>
          </cell>
          <cell r="W167">
            <v>1.5018562561520563</v>
          </cell>
          <cell r="X167">
            <v>1.5018562561520563</v>
          </cell>
          <cell r="Y167">
            <v>1.5469119438366181</v>
          </cell>
          <cell r="Z167">
            <v>1.5469119438366181</v>
          </cell>
          <cell r="AA167">
            <v>1.5933193021517167</v>
          </cell>
          <cell r="AB167">
            <v>1.6411188812162683</v>
          </cell>
          <cell r="AC167">
            <v>1.6903524476527563</v>
          </cell>
          <cell r="AD167">
            <v>1.741063021082339</v>
          </cell>
          <cell r="AE167">
            <v>1.7932949117148091</v>
          </cell>
          <cell r="AF167">
            <v>1.8470937590662535</v>
          </cell>
          <cell r="AG167">
            <v>1.9025065718382412</v>
          </cell>
          <cell r="AH167">
            <v>1.9595817689933885</v>
          </cell>
          <cell r="AI167">
            <v>2.0183692220631904</v>
          </cell>
          <cell r="AJ167">
            <v>2.0789202987250861</v>
          </cell>
          <cell r="AK167">
            <v>2.1412879076868387</v>
          </cell>
        </row>
        <row r="168">
          <cell r="H168">
            <v>9.7320574162679439</v>
          </cell>
          <cell r="I168">
            <v>10.591708074105119</v>
          </cell>
          <cell r="J168">
            <v>11.490628804420139</v>
          </cell>
          <cell r="K168">
            <v>12.419060648784438</v>
          </cell>
          <cell r="L168">
            <v>12.419060648784438</v>
          </cell>
          <cell r="M168">
            <v>12.419060648784438</v>
          </cell>
          <cell r="N168">
            <v>12.419060648784438</v>
          </cell>
          <cell r="O168">
            <v>12.79163246824797</v>
          </cell>
          <cell r="P168">
            <v>13.175381442295411</v>
          </cell>
          <cell r="Q168">
            <v>13.175381442295411</v>
          </cell>
          <cell r="R168">
            <v>13.570642885564272</v>
          </cell>
          <cell r="S168">
            <v>13.977762172131202</v>
          </cell>
          <cell r="T168">
            <v>14.397095037295138</v>
          </cell>
          <cell r="U168">
            <v>14.829007888413994</v>
          </cell>
          <cell r="V168">
            <v>15.273878125066412</v>
          </cell>
          <cell r="W168">
            <v>15.273878125066412</v>
          </cell>
          <cell r="X168">
            <v>15.273878125066412</v>
          </cell>
          <cell r="Y168">
            <v>15.732094468818406</v>
          </cell>
          <cell r="Z168">
            <v>15.732094468818406</v>
          </cell>
          <cell r="AA168">
            <v>16.204057302882958</v>
          </cell>
          <cell r="AB168">
            <v>16.690179021969449</v>
          </cell>
          <cell r="AC168">
            <v>17.190884392628533</v>
          </cell>
          <cell r="AD168">
            <v>17.706610924407389</v>
          </cell>
          <cell r="AE168">
            <v>18.237809252139609</v>
          </cell>
          <cell r="AF168">
            <v>18.784943529703799</v>
          </cell>
          <cell r="AG168">
            <v>19.348491835594913</v>
          </cell>
          <cell r="AH168">
            <v>19.928946590662761</v>
          </cell>
          <cell r="AI168">
            <v>20.526814988382647</v>
          </cell>
          <cell r="AJ168">
            <v>21.142619438034124</v>
          </cell>
          <cell r="AK168">
            <v>21.77689802117515</v>
          </cell>
        </row>
        <row r="169">
          <cell r="H169">
            <v>10.17</v>
          </cell>
          <cell r="I169">
            <v>11.500000000000002</v>
          </cell>
          <cell r="J169">
            <v>13</v>
          </cell>
          <cell r="K169">
            <v>14.500000000000004</v>
          </cell>
          <cell r="L169">
            <v>14.9495</v>
          </cell>
          <cell r="M169">
            <v>15.323237499999998</v>
          </cell>
          <cell r="N169">
            <v>15.706318437499997</v>
          </cell>
          <cell r="O169">
            <v>16.581945690390619</v>
          </cell>
          <cell r="P169">
            <v>17.506389162629894</v>
          </cell>
          <cell r="Q169">
            <v>17.94404889169564</v>
          </cell>
          <cell r="R169">
            <v>18.85201776561544</v>
          </cell>
          <cell r="S169">
            <v>19.805929864555587</v>
          </cell>
          <cell r="T169">
            <v>20.808109915702097</v>
          </cell>
          <cell r="U169">
            <v>21.861000277436627</v>
          </cell>
          <cell r="V169">
            <v>22.967166891474918</v>
          </cell>
          <cell r="W169">
            <v>23.426510229304416</v>
          </cell>
          <cell r="X169">
            <v>23.895040433890504</v>
          </cell>
          <cell r="Y169">
            <v>25.104129479845366</v>
          </cell>
          <cell r="Z169">
            <v>25.606212069442272</v>
          </cell>
          <cell r="AA169">
            <v>26.901886400156048</v>
          </cell>
          <cell r="AB169">
            <v>28.263121852003948</v>
          </cell>
          <cell r="AC169">
            <v>29.693235817715347</v>
          </cell>
          <cell r="AD169">
            <v>31.195713550091746</v>
          </cell>
          <cell r="AE169">
            <v>32.774216655726384</v>
          </cell>
          <cell r="AF169">
            <v>34.432592018506142</v>
          </cell>
          <cell r="AG169">
            <v>36.174881174642557</v>
          </cell>
          <cell r="AH169">
            <v>38.005330162079467</v>
          </cell>
          <cell r="AI169">
            <v>39.928399868280692</v>
          </cell>
          <cell r="AJ169">
            <v>41.948776901615702</v>
          </cell>
          <cell r="AK169">
            <v>44.07138501283746</v>
          </cell>
        </row>
        <row r="170">
          <cell r="G170">
            <v>13.48</v>
          </cell>
        </row>
        <row r="171">
          <cell r="H171">
            <v>-5.4377919441170874E-3</v>
          </cell>
          <cell r="I171">
            <v>9.6425693458337181E-2</v>
          </cell>
          <cell r="J171">
            <v>2.8843702346076139E-2</v>
          </cell>
          <cell r="K171">
            <v>6.9799156393423489E-2</v>
          </cell>
          <cell r="L171">
            <v>0</v>
          </cell>
          <cell r="M171">
            <v>0</v>
          </cell>
          <cell r="N171">
            <v>0</v>
          </cell>
          <cell r="O171">
            <v>0.03</v>
          </cell>
          <cell r="P171">
            <v>0.03</v>
          </cell>
          <cell r="Q171">
            <v>0</v>
          </cell>
          <cell r="R171">
            <v>0.03</v>
          </cell>
          <cell r="S171">
            <v>0.03</v>
          </cell>
          <cell r="T171">
            <v>0.03</v>
          </cell>
          <cell r="U171">
            <v>0.03</v>
          </cell>
          <cell r="V171">
            <v>0.03</v>
          </cell>
          <cell r="W171">
            <v>0</v>
          </cell>
          <cell r="X171">
            <v>0</v>
          </cell>
          <cell r="Y171">
            <v>0.03</v>
          </cell>
          <cell r="Z171">
            <v>0</v>
          </cell>
          <cell r="AA171">
            <v>0.03</v>
          </cell>
          <cell r="AB171">
            <v>0.03</v>
          </cell>
          <cell r="AC171">
            <v>0.03</v>
          </cell>
          <cell r="AD171">
            <v>0.03</v>
          </cell>
          <cell r="AE171">
            <v>0.03</v>
          </cell>
          <cell r="AF171">
            <v>0.03</v>
          </cell>
          <cell r="AG171">
            <v>0.03</v>
          </cell>
          <cell r="AH171">
            <v>0.03</v>
          </cell>
          <cell r="AI171">
            <v>0.03</v>
          </cell>
          <cell r="AJ171">
            <v>0.03</v>
          </cell>
          <cell r="AK171">
            <v>0.03</v>
          </cell>
        </row>
        <row r="172">
          <cell r="H172">
            <v>0.99456220805588291</v>
          </cell>
          <cell r="I172">
            <v>1.0904635586551263</v>
          </cell>
          <cell r="J172">
            <v>1.1219165649602179</v>
          </cell>
          <cell r="K172">
            <v>1.2002253947382486</v>
          </cell>
          <cell r="L172">
            <v>1.2002253947382486</v>
          </cell>
          <cell r="M172">
            <v>1.2002253947382486</v>
          </cell>
          <cell r="N172">
            <v>1.2002253947382486</v>
          </cell>
          <cell r="O172">
            <v>1.2362321565803962</v>
          </cell>
          <cell r="P172">
            <v>1.2733191212778081</v>
          </cell>
          <cell r="Q172">
            <v>1.2733191212778081</v>
          </cell>
          <cell r="R172">
            <v>1.3115186949161424</v>
          </cell>
          <cell r="S172">
            <v>1.3508642557636266</v>
          </cell>
          <cell r="T172">
            <v>1.3913901834365354</v>
          </cell>
          <cell r="U172">
            <v>1.4331318889396316</v>
          </cell>
          <cell r="V172">
            <v>1.4761258456078206</v>
          </cell>
          <cell r="W172">
            <v>1.4761258456078206</v>
          </cell>
          <cell r="X172">
            <v>1.4761258456078206</v>
          </cell>
          <cell r="Y172">
            <v>1.5204096209760551</v>
          </cell>
          <cell r="Z172">
            <v>1.5204096209760551</v>
          </cell>
          <cell r="AA172">
            <v>1.5660219096053369</v>
          </cell>
          <cell r="AB172">
            <v>1.6130025668934971</v>
          </cell>
          <cell r="AC172">
            <v>1.6613926439003019</v>
          </cell>
          <cell r="AD172">
            <v>1.7112344232173111</v>
          </cell>
          <cell r="AE172">
            <v>1.7625714559138306</v>
          </cell>
          <cell r="AF172">
            <v>1.8154485995912455</v>
          </cell>
          <cell r="AG172">
            <v>1.8699120575789829</v>
          </cell>
          <cell r="AH172">
            <v>1.9260094193063524</v>
          </cell>
          <cell r="AI172">
            <v>1.983789701885543</v>
          </cell>
          <cell r="AJ172">
            <v>2.0433033929421094</v>
          </cell>
          <cell r="AK172">
            <v>2.1046024947303725</v>
          </cell>
        </row>
        <row r="173">
          <cell r="H173">
            <v>13.406698564593302</v>
          </cell>
          <cell r="I173">
            <v>14.699448770671104</v>
          </cell>
          <cell r="J173">
            <v>15.123435295663738</v>
          </cell>
          <cell r="K173">
            <v>16.179038321071591</v>
          </cell>
          <cell r="L173">
            <v>16.179038321071591</v>
          </cell>
          <cell r="M173">
            <v>16.179038321071591</v>
          </cell>
          <cell r="N173">
            <v>16.179038321071591</v>
          </cell>
          <cell r="O173">
            <v>16.664409470703742</v>
          </cell>
          <cell r="P173">
            <v>17.164341754824854</v>
          </cell>
          <cell r="Q173">
            <v>17.164341754824854</v>
          </cell>
          <cell r="R173">
            <v>17.679272007469599</v>
          </cell>
          <cell r="S173">
            <v>18.209650167693688</v>
          </cell>
          <cell r="T173">
            <v>18.755939672724498</v>
          </cell>
          <cell r="U173">
            <v>19.318617862906233</v>
          </cell>
          <cell r="V173">
            <v>19.898176398793421</v>
          </cell>
          <cell r="W173">
            <v>19.898176398793421</v>
          </cell>
          <cell r="X173">
            <v>19.898176398793421</v>
          </cell>
          <cell r="Y173">
            <v>20.495121690757223</v>
          </cell>
          <cell r="Z173">
            <v>20.495121690757223</v>
          </cell>
          <cell r="AA173">
            <v>21.109975341479942</v>
          </cell>
          <cell r="AB173">
            <v>21.743274601724341</v>
          </cell>
          <cell r="AC173">
            <v>22.395572839776072</v>
          </cell>
          <cell r="AD173">
            <v>23.067440024969354</v>
          </cell>
          <cell r="AE173">
            <v>23.759463225718438</v>
          </cell>
          <cell r="AF173">
            <v>24.472247122489989</v>
          </cell>
          <cell r="AG173">
            <v>25.20641453616469</v>
          </cell>
          <cell r="AH173">
            <v>25.962606972249631</v>
          </cell>
          <cell r="AI173">
            <v>26.741485181417122</v>
          </cell>
          <cell r="AJ173">
            <v>27.543729736859635</v>
          </cell>
          <cell r="AK173">
            <v>28.370041628965424</v>
          </cell>
        </row>
        <row r="174">
          <cell r="H174">
            <v>14.01</v>
          </cell>
          <cell r="I174">
            <v>15.960000000000003</v>
          </cell>
          <cell r="J174">
            <v>17.110000000000003</v>
          </cell>
          <cell r="K174">
            <v>18.890000000000008</v>
          </cell>
          <cell r="L174">
            <v>19.475590000000004</v>
          </cell>
          <cell r="M174">
            <v>19.96247975</v>
          </cell>
          <cell r="N174">
            <v>20.461541743749997</v>
          </cell>
          <cell r="O174">
            <v>21.602272695964064</v>
          </cell>
          <cell r="P174">
            <v>22.806599398764057</v>
          </cell>
          <cell r="Q174">
            <v>23.376764383733157</v>
          </cell>
          <cell r="R174">
            <v>24.559628661550054</v>
          </cell>
          <cell r="S174">
            <v>25.802345871824492</v>
          </cell>
          <cell r="T174">
            <v>27.107944572938809</v>
          </cell>
          <cell r="U174">
            <v>28.479606568329512</v>
          </cell>
          <cell r="V174">
            <v>29.920674660686988</v>
          </cell>
          <cell r="W174">
            <v>30.519088153900725</v>
          </cell>
          <cell r="X174">
            <v>31.129469916978739</v>
          </cell>
          <cell r="Y174">
            <v>32.704621094777863</v>
          </cell>
          <cell r="Z174">
            <v>33.358713516673419</v>
          </cell>
          <cell r="AA174">
            <v>35.046664420617098</v>
          </cell>
          <cell r="AB174">
            <v>36.820025640300322</v>
          </cell>
          <cell r="AC174">
            <v>38.683118937699518</v>
          </cell>
          <cell r="AD174">
            <v>40.640484755947114</v>
          </cell>
          <cell r="AE174">
            <v>42.696893284598048</v>
          </cell>
          <cell r="AF174">
            <v>44.857356084798703</v>
          </cell>
          <cell r="AG174">
            <v>47.127138302689517</v>
          </cell>
          <cell r="AH174">
            <v>49.511771500805608</v>
          </cell>
          <cell r="AI174">
            <v>52.017067138746377</v>
          </cell>
          <cell r="AJ174">
            <v>54.649130735966949</v>
          </cell>
          <cell r="AK174">
            <v>57.414376751206881</v>
          </cell>
        </row>
        <row r="175">
          <cell r="G175">
            <v>0</v>
          </cell>
        </row>
        <row r="176">
          <cell r="H176">
            <v>0</v>
          </cell>
          <cell r="I176">
            <v>0.05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0.05</v>
          </cell>
          <cell r="T176">
            <v>0</v>
          </cell>
          <cell r="U176">
            <v>0</v>
          </cell>
          <cell r="V176">
            <v>0.05</v>
          </cell>
          <cell r="W176">
            <v>0</v>
          </cell>
          <cell r="X176">
            <v>0.05</v>
          </cell>
          <cell r="Y176">
            <v>0</v>
          </cell>
          <cell r="Z176">
            <v>0.05</v>
          </cell>
          <cell r="AA176">
            <v>0</v>
          </cell>
          <cell r="AB176">
            <v>0.05</v>
          </cell>
          <cell r="AC176">
            <v>0</v>
          </cell>
          <cell r="AD176">
            <v>0.05</v>
          </cell>
          <cell r="AE176">
            <v>0</v>
          </cell>
          <cell r="AF176">
            <v>0.05</v>
          </cell>
          <cell r="AG176">
            <v>0</v>
          </cell>
          <cell r="AH176">
            <v>0.05</v>
          </cell>
          <cell r="AI176">
            <v>0</v>
          </cell>
          <cell r="AJ176">
            <v>0.05</v>
          </cell>
          <cell r="AK176">
            <v>0</v>
          </cell>
        </row>
        <row r="177">
          <cell r="H177">
            <v>1</v>
          </cell>
          <cell r="I177">
            <v>1.05</v>
          </cell>
          <cell r="J177">
            <v>1.05</v>
          </cell>
          <cell r="K177">
            <v>1.05</v>
          </cell>
          <cell r="L177">
            <v>1.05</v>
          </cell>
          <cell r="M177">
            <v>1.05</v>
          </cell>
          <cell r="N177">
            <v>1.05</v>
          </cell>
          <cell r="O177">
            <v>1.05</v>
          </cell>
          <cell r="P177">
            <v>1.05</v>
          </cell>
          <cell r="Q177">
            <v>1.05</v>
          </cell>
          <cell r="R177">
            <v>1.05</v>
          </cell>
          <cell r="S177">
            <v>1.1025</v>
          </cell>
          <cell r="T177">
            <v>1.1025</v>
          </cell>
          <cell r="U177">
            <v>1.1025</v>
          </cell>
          <cell r="V177">
            <v>1.1576250000000001</v>
          </cell>
          <cell r="W177">
            <v>1.1576250000000001</v>
          </cell>
          <cell r="X177">
            <v>1.2155062500000002</v>
          </cell>
          <cell r="Y177">
            <v>1.2155062500000002</v>
          </cell>
          <cell r="Z177">
            <v>1.2762815625000004</v>
          </cell>
          <cell r="AA177">
            <v>1.2762815625000004</v>
          </cell>
          <cell r="AB177">
            <v>1.3400956406250004</v>
          </cell>
          <cell r="AC177">
            <v>1.3400956406250004</v>
          </cell>
          <cell r="AD177">
            <v>1.4071004226562505</v>
          </cell>
          <cell r="AE177">
            <v>1.4071004226562505</v>
          </cell>
          <cell r="AF177">
            <v>1.477455443789063</v>
          </cell>
          <cell r="AG177">
            <v>1.477455443789063</v>
          </cell>
          <cell r="AH177">
            <v>1.5513282159785162</v>
          </cell>
          <cell r="AI177">
            <v>1.5513282159785162</v>
          </cell>
          <cell r="AJ177">
            <v>1.628894626777442</v>
          </cell>
          <cell r="AK177">
            <v>1.628894626777442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</row>
        <row r="180">
          <cell r="G180">
            <v>0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</row>
        <row r="182">
          <cell r="H182">
            <v>1</v>
          </cell>
          <cell r="I182">
            <v>1</v>
          </cell>
          <cell r="J182">
            <v>1</v>
          </cell>
          <cell r="K182">
            <v>1</v>
          </cell>
          <cell r="L182">
            <v>1</v>
          </cell>
          <cell r="M182">
            <v>1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1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W182">
            <v>1</v>
          </cell>
          <cell r="X182">
            <v>1</v>
          </cell>
          <cell r="Y182">
            <v>1</v>
          </cell>
          <cell r="Z182">
            <v>1</v>
          </cell>
          <cell r="AA182">
            <v>1</v>
          </cell>
          <cell r="AB182">
            <v>1</v>
          </cell>
          <cell r="AC182">
            <v>1</v>
          </cell>
          <cell r="AD182">
            <v>1</v>
          </cell>
          <cell r="AE182">
            <v>1</v>
          </cell>
          <cell r="AF182">
            <v>1</v>
          </cell>
          <cell r="AG182">
            <v>1</v>
          </cell>
          <cell r="AH182">
            <v>1</v>
          </cell>
          <cell r="AI182">
            <v>1</v>
          </cell>
          <cell r="AJ182">
            <v>1</v>
          </cell>
          <cell r="AK182">
            <v>1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</row>
        <row r="185">
          <cell r="H185">
            <v>-4.3062200956937802E-2</v>
          </cell>
          <cell r="I185">
            <v>0.10845562392533892</v>
          </cell>
          <cell r="J185">
            <v>7.6728617574083557E-2</v>
          </cell>
          <cell r="K185">
            <v>7.4317492416582365E-2</v>
          </cell>
          <cell r="L185">
            <v>0</v>
          </cell>
          <cell r="M185">
            <v>0</v>
          </cell>
          <cell r="N185">
            <v>0</v>
          </cell>
          <cell r="O185">
            <v>3.0000000000000027E-2</v>
          </cell>
          <cell r="P185">
            <v>3.0000000000000027E-2</v>
          </cell>
          <cell r="Q185">
            <v>0</v>
          </cell>
          <cell r="R185">
            <v>3.0000000000000027E-2</v>
          </cell>
          <cell r="S185">
            <v>3.0000000000000249E-2</v>
          </cell>
          <cell r="T185">
            <v>3.0000000000000027E-2</v>
          </cell>
          <cell r="U185">
            <v>3.0000000000000027E-2</v>
          </cell>
          <cell r="V185">
            <v>3.0000000000000027E-2</v>
          </cell>
          <cell r="W185">
            <v>0</v>
          </cell>
          <cell r="X185">
            <v>0</v>
          </cell>
          <cell r="Y185">
            <v>3.0000000000000027E-2</v>
          </cell>
          <cell r="Z185">
            <v>0</v>
          </cell>
          <cell r="AA185">
            <v>3.0000000000000027E-2</v>
          </cell>
          <cell r="AB185">
            <v>3.0000000000000249E-2</v>
          </cell>
          <cell r="AC185">
            <v>3.0000000000000027E-2</v>
          </cell>
          <cell r="AD185">
            <v>3.0000000000000027E-2</v>
          </cell>
          <cell r="AE185">
            <v>3.0000000000000249E-2</v>
          </cell>
          <cell r="AF185">
            <v>2.9999999999999805E-2</v>
          </cell>
          <cell r="AG185">
            <v>3.0000000000000249E-2</v>
          </cell>
          <cell r="AH185">
            <v>3.0000000000000027E-2</v>
          </cell>
          <cell r="AI185">
            <v>3.0000000000000027E-2</v>
          </cell>
          <cell r="AJ185">
            <v>3.0000000000000027E-2</v>
          </cell>
          <cell r="AK185">
            <v>3.0000000000000027E-2</v>
          </cell>
        </row>
        <row r="186">
          <cell r="H186">
            <v>-4.3062200956937802E-2</v>
          </cell>
          <cell r="I186">
            <v>6.0723085096018092E-2</v>
          </cell>
          <cell r="J186">
            <v>0.14211090104435264</v>
          </cell>
          <cell r="K186">
            <v>0.22698971927161238</v>
          </cell>
          <cell r="L186">
            <v>0.22698971927161238</v>
          </cell>
          <cell r="M186">
            <v>0.22698971927161238</v>
          </cell>
          <cell r="N186">
            <v>0.22698971927161238</v>
          </cell>
          <cell r="O186">
            <v>0.26379941084976077</v>
          </cell>
          <cell r="P186">
            <v>0.30171339317525359</v>
          </cell>
          <cell r="Q186">
            <v>0.30171339317525359</v>
          </cell>
          <cell r="R186">
            <v>0.34076479497051126</v>
          </cell>
          <cell r="S186">
            <v>0.38098773881962678</v>
          </cell>
          <cell r="T186">
            <v>0.42241737098421539</v>
          </cell>
          <cell r="U186">
            <v>0.46508989211374208</v>
          </cell>
          <cell r="V186">
            <v>0.50904258887715437</v>
          </cell>
          <cell r="W186">
            <v>0.50904258887715437</v>
          </cell>
          <cell r="X186">
            <v>0.50904258887715437</v>
          </cell>
          <cell r="Y186">
            <v>0.55431386654346904</v>
          </cell>
          <cell r="Z186">
            <v>0.55431386654346904</v>
          </cell>
          <cell r="AA186">
            <v>0.60094328253977314</v>
          </cell>
          <cell r="AB186">
            <v>0.64897158101596664</v>
          </cell>
          <cell r="AC186">
            <v>0.69844072844644556</v>
          </cell>
          <cell r="AD186">
            <v>0.7493939502998388</v>
          </cell>
          <cell r="AE186">
            <v>0.80187576880883427</v>
          </cell>
          <cell r="AF186">
            <v>0.8559320418730989</v>
          </cell>
          <cell r="AG186">
            <v>0.91161000312929219</v>
          </cell>
          <cell r="AH186">
            <v>0.968958303223171</v>
          </cell>
          <cell r="AI186">
            <v>1.0280270523198665</v>
          </cell>
          <cell r="AJ186">
            <v>1.0888678638894622</v>
          </cell>
          <cell r="AK186">
            <v>1.1515338998061462</v>
          </cell>
        </row>
        <row r="187">
          <cell r="H187">
            <v>0</v>
          </cell>
          <cell r="I187">
            <v>0.151685393258427</v>
          </cell>
          <cell r="J187">
            <v>0.12195121951219523</v>
          </cell>
          <cell r="K187">
            <v>0.1086956521739133</v>
          </cell>
          <cell r="L187">
            <v>3.0999999999999694E-2</v>
          </cell>
          <cell r="M187">
            <v>2.4999999999999689E-2</v>
          </cell>
          <cell r="N187">
            <v>2.4999999999999911E-2</v>
          </cell>
          <cell r="O187">
            <v>5.5749999999999966E-2</v>
          </cell>
          <cell r="P187">
            <v>5.5749999999999744E-2</v>
          </cell>
          <cell r="Q187">
            <v>2.4999999999999911E-2</v>
          </cell>
          <cell r="R187">
            <v>5.0599999999999978E-2</v>
          </cell>
          <cell r="S187">
            <v>5.0600000000000422E-2</v>
          </cell>
          <cell r="T187">
            <v>5.0599999999999756E-2</v>
          </cell>
          <cell r="U187">
            <v>5.06000000000002E-2</v>
          </cell>
          <cell r="V187">
            <v>5.0599999999999978E-2</v>
          </cell>
          <cell r="W187">
            <v>2.0000000000000018E-2</v>
          </cell>
          <cell r="X187">
            <v>2.0000000000000018E-2</v>
          </cell>
          <cell r="Y187">
            <v>5.0599999999999978E-2</v>
          </cell>
          <cell r="Z187">
            <v>1.9999999999999796E-2</v>
          </cell>
          <cell r="AA187">
            <v>5.06000000000002E-2</v>
          </cell>
          <cell r="AB187">
            <v>5.0599999999999978E-2</v>
          </cell>
          <cell r="AC187">
            <v>5.0599999999999978E-2</v>
          </cell>
          <cell r="AD187">
            <v>5.0599999999999978E-2</v>
          </cell>
          <cell r="AE187">
            <v>5.0599999999999978E-2</v>
          </cell>
          <cell r="AF187">
            <v>5.0599999999999978E-2</v>
          </cell>
          <cell r="AG187">
            <v>5.0599999999999978E-2</v>
          </cell>
          <cell r="AH187">
            <v>5.0599999999999756E-2</v>
          </cell>
          <cell r="AI187">
            <v>5.06000000000002E-2</v>
          </cell>
          <cell r="AJ187">
            <v>5.0600000000000422E-2</v>
          </cell>
          <cell r="AK187">
            <v>5.0599999999999978E-2</v>
          </cell>
        </row>
        <row r="188">
          <cell r="H188">
            <v>0</v>
          </cell>
          <cell r="I188">
            <v>0.151685393258427</v>
          </cell>
          <cell r="J188">
            <v>0.2921348314606742</v>
          </cell>
          <cell r="K188">
            <v>0.43258426966292163</v>
          </cell>
          <cell r="L188">
            <v>0.47699438202247202</v>
          </cell>
          <cell r="M188">
            <v>0.51391924157303337</v>
          </cell>
          <cell r="N188">
            <v>0.55176722261235911</v>
          </cell>
          <cell r="O188">
            <v>0.63827824527299826</v>
          </cell>
          <cell r="P188">
            <v>0.72961225744696745</v>
          </cell>
          <cell r="Q188">
            <v>0.77285256388314139</v>
          </cell>
          <cell r="R188">
            <v>0.86255890361562848</v>
          </cell>
          <cell r="S188">
            <v>0.95680438413858004</v>
          </cell>
          <cell r="T188">
            <v>1.0558186859759915</v>
          </cell>
          <cell r="U188">
            <v>1.1598431114863774</v>
          </cell>
          <cell r="V188">
            <v>1.269131172927588</v>
          </cell>
          <cell r="W188">
            <v>1.3145137963861395</v>
          </cell>
          <cell r="X188">
            <v>1.3608040723138624</v>
          </cell>
          <cell r="Y188">
            <v>1.4802607583729439</v>
          </cell>
          <cell r="Z188">
            <v>1.5298659735404025</v>
          </cell>
          <cell r="AA188">
            <v>1.6578771918015471</v>
          </cell>
          <cell r="AB188">
            <v>1.7923657777067055</v>
          </cell>
          <cell r="AC188">
            <v>1.9336594860586649</v>
          </cell>
          <cell r="AD188">
            <v>2.082102656053233</v>
          </cell>
          <cell r="AE188">
            <v>2.2380570504495267</v>
          </cell>
          <cell r="AF188">
            <v>2.4019027372022732</v>
          </cell>
          <cell r="AG188">
            <v>2.5740390157047082</v>
          </cell>
          <cell r="AH188">
            <v>2.7548853898993659</v>
          </cell>
          <cell r="AI188">
            <v>2.9448825906282741</v>
          </cell>
          <cell r="AJ188">
            <v>3.1444936497140663</v>
          </cell>
          <cell r="AK188">
            <v>3.3542050283895977</v>
          </cell>
        </row>
        <row r="191">
          <cell r="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</row>
        <row r="193">
          <cell r="H193">
            <v>1</v>
          </cell>
          <cell r="I193">
            <v>1</v>
          </cell>
          <cell r="J193">
            <v>1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1</v>
          </cell>
          <cell r="Q193">
            <v>1</v>
          </cell>
          <cell r="R193">
            <v>1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W193">
            <v>1</v>
          </cell>
          <cell r="X193">
            <v>1</v>
          </cell>
          <cell r="Y193">
            <v>1</v>
          </cell>
          <cell r="Z193">
            <v>1</v>
          </cell>
          <cell r="AA193">
            <v>1</v>
          </cell>
          <cell r="AB193">
            <v>1</v>
          </cell>
          <cell r="AC193">
            <v>1</v>
          </cell>
          <cell r="AD193">
            <v>1</v>
          </cell>
          <cell r="AE193">
            <v>1</v>
          </cell>
          <cell r="AF193">
            <v>1</v>
          </cell>
          <cell r="AG193">
            <v>1</v>
          </cell>
          <cell r="AH193">
            <v>1</v>
          </cell>
          <cell r="AI193">
            <v>1</v>
          </cell>
          <cell r="AJ193">
            <v>1</v>
          </cell>
          <cell r="AK193">
            <v>1</v>
          </cell>
        </row>
        <row r="194"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</row>
        <row r="196">
          <cell r="G196">
            <v>0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</row>
        <row r="198">
          <cell r="H198">
            <v>1</v>
          </cell>
          <cell r="I198">
            <v>1</v>
          </cell>
          <cell r="J198">
            <v>1</v>
          </cell>
          <cell r="K198">
            <v>1</v>
          </cell>
          <cell r="L198">
            <v>1</v>
          </cell>
          <cell r="M198">
            <v>1</v>
          </cell>
          <cell r="N198">
            <v>1</v>
          </cell>
          <cell r="O198">
            <v>1</v>
          </cell>
          <cell r="P198">
            <v>1</v>
          </cell>
          <cell r="Q198">
            <v>1</v>
          </cell>
          <cell r="R198">
            <v>1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W198">
            <v>1</v>
          </cell>
          <cell r="X198">
            <v>1</v>
          </cell>
          <cell r="Y198">
            <v>1</v>
          </cell>
          <cell r="Z198">
            <v>1</v>
          </cell>
          <cell r="AA198">
            <v>1</v>
          </cell>
          <cell r="AB198">
            <v>1</v>
          </cell>
          <cell r="AC198">
            <v>1</v>
          </cell>
          <cell r="AD198">
            <v>1</v>
          </cell>
          <cell r="AE198">
            <v>1</v>
          </cell>
          <cell r="AF198">
            <v>1</v>
          </cell>
          <cell r="AG198">
            <v>1</v>
          </cell>
          <cell r="AH198">
            <v>1</v>
          </cell>
          <cell r="AI198">
            <v>1</v>
          </cell>
          <cell r="AJ198">
            <v>1</v>
          </cell>
          <cell r="AK198">
            <v>1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</row>
        <row r="201">
          <cell r="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</row>
        <row r="203">
          <cell r="H203">
            <v>1</v>
          </cell>
          <cell r="I203">
            <v>1</v>
          </cell>
          <cell r="J203">
            <v>1</v>
          </cell>
          <cell r="K203">
            <v>1</v>
          </cell>
          <cell r="L203">
            <v>1</v>
          </cell>
          <cell r="M203">
            <v>1</v>
          </cell>
          <cell r="N203">
            <v>1</v>
          </cell>
          <cell r="O203">
            <v>1</v>
          </cell>
          <cell r="P203">
            <v>1</v>
          </cell>
          <cell r="Q203">
            <v>1</v>
          </cell>
          <cell r="R203">
            <v>1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W203">
            <v>1</v>
          </cell>
          <cell r="X203">
            <v>1</v>
          </cell>
          <cell r="Y203">
            <v>1</v>
          </cell>
          <cell r="Z203">
            <v>1</v>
          </cell>
          <cell r="AA203">
            <v>1</v>
          </cell>
          <cell r="AB203">
            <v>1</v>
          </cell>
          <cell r="AC203">
            <v>1</v>
          </cell>
          <cell r="AD203">
            <v>1</v>
          </cell>
          <cell r="AE203">
            <v>1</v>
          </cell>
          <cell r="AF203">
            <v>1</v>
          </cell>
          <cell r="AG203">
            <v>1</v>
          </cell>
          <cell r="AH203">
            <v>1</v>
          </cell>
          <cell r="AI203">
            <v>1</v>
          </cell>
          <cell r="AJ203">
            <v>1</v>
          </cell>
          <cell r="AK203">
            <v>1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</row>
        <row r="206">
          <cell r="G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</row>
        <row r="208">
          <cell r="H208">
            <v>1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  <cell r="U208">
            <v>1</v>
          </cell>
          <cell r="V208">
            <v>1</v>
          </cell>
          <cell r="W208">
            <v>1</v>
          </cell>
          <cell r="X208">
            <v>1</v>
          </cell>
          <cell r="Y208">
            <v>1</v>
          </cell>
          <cell r="Z208">
            <v>1</v>
          </cell>
          <cell r="AA208">
            <v>1</v>
          </cell>
          <cell r="AB208">
            <v>1</v>
          </cell>
          <cell r="AC208">
            <v>1</v>
          </cell>
          <cell r="AD208">
            <v>1</v>
          </cell>
          <cell r="AE208">
            <v>1</v>
          </cell>
          <cell r="AF208">
            <v>1</v>
          </cell>
          <cell r="AG208">
            <v>1</v>
          </cell>
          <cell r="AH208">
            <v>1</v>
          </cell>
          <cell r="AI208">
            <v>1</v>
          </cell>
          <cell r="AJ208">
            <v>1</v>
          </cell>
          <cell r="AK208">
            <v>1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</row>
        <row r="211">
          <cell r="G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</row>
        <row r="213">
          <cell r="H213">
            <v>1</v>
          </cell>
          <cell r="I213">
            <v>1</v>
          </cell>
          <cell r="J213">
            <v>1</v>
          </cell>
          <cell r="K213">
            <v>1</v>
          </cell>
          <cell r="L213">
            <v>1</v>
          </cell>
          <cell r="M213">
            <v>1</v>
          </cell>
          <cell r="N213">
            <v>1</v>
          </cell>
          <cell r="O213">
            <v>1</v>
          </cell>
          <cell r="P213">
            <v>1</v>
          </cell>
          <cell r="Q213">
            <v>1</v>
          </cell>
          <cell r="R213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  <cell r="W213">
            <v>1</v>
          </cell>
          <cell r="X213">
            <v>1</v>
          </cell>
          <cell r="Y213">
            <v>1</v>
          </cell>
          <cell r="Z213">
            <v>1</v>
          </cell>
          <cell r="AA213">
            <v>1</v>
          </cell>
          <cell r="AB213">
            <v>1</v>
          </cell>
          <cell r="AC213">
            <v>1</v>
          </cell>
          <cell r="AD213">
            <v>1</v>
          </cell>
          <cell r="AE213">
            <v>1</v>
          </cell>
          <cell r="AF213">
            <v>1</v>
          </cell>
          <cell r="AG213">
            <v>1</v>
          </cell>
          <cell r="AH213">
            <v>1</v>
          </cell>
          <cell r="AI213">
            <v>1</v>
          </cell>
          <cell r="AJ213">
            <v>1</v>
          </cell>
          <cell r="AK213">
            <v>1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</row>
        <row r="216">
          <cell r="G216">
            <v>0</v>
          </cell>
        </row>
        <row r="217"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</row>
        <row r="218">
          <cell r="H218">
            <v>1</v>
          </cell>
          <cell r="I218">
            <v>1</v>
          </cell>
          <cell r="J218">
            <v>1</v>
          </cell>
          <cell r="K218">
            <v>1</v>
          </cell>
          <cell r="L218">
            <v>1</v>
          </cell>
          <cell r="M218">
            <v>1</v>
          </cell>
          <cell r="N218">
            <v>1</v>
          </cell>
          <cell r="O218">
            <v>1</v>
          </cell>
          <cell r="P218">
            <v>1</v>
          </cell>
          <cell r="Q218">
            <v>1</v>
          </cell>
          <cell r="R218">
            <v>1</v>
          </cell>
          <cell r="S218">
            <v>1</v>
          </cell>
          <cell r="T218">
            <v>1</v>
          </cell>
          <cell r="U218">
            <v>1</v>
          </cell>
          <cell r="V218">
            <v>1</v>
          </cell>
          <cell r="W218">
            <v>1</v>
          </cell>
          <cell r="X218">
            <v>1</v>
          </cell>
          <cell r="Y218">
            <v>1</v>
          </cell>
          <cell r="Z218">
            <v>1</v>
          </cell>
          <cell r="AA218">
            <v>1</v>
          </cell>
          <cell r="AB218">
            <v>1</v>
          </cell>
          <cell r="AC218">
            <v>1</v>
          </cell>
          <cell r="AD218">
            <v>1</v>
          </cell>
          <cell r="AE218">
            <v>1</v>
          </cell>
          <cell r="AF218">
            <v>1</v>
          </cell>
          <cell r="AG218">
            <v>1</v>
          </cell>
          <cell r="AH218">
            <v>1</v>
          </cell>
          <cell r="AI218">
            <v>1</v>
          </cell>
          <cell r="AJ218">
            <v>1</v>
          </cell>
          <cell r="AK218">
            <v>1</v>
          </cell>
        </row>
        <row r="219"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</row>
        <row r="220"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</row>
        <row r="221">
          <cell r="G221">
            <v>0</v>
          </cell>
        </row>
        <row r="222"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</row>
        <row r="223">
          <cell r="H223">
            <v>1</v>
          </cell>
          <cell r="I223">
            <v>1</v>
          </cell>
          <cell r="J223">
            <v>1</v>
          </cell>
          <cell r="K223">
            <v>1</v>
          </cell>
          <cell r="L223">
            <v>1</v>
          </cell>
          <cell r="M223">
            <v>1</v>
          </cell>
          <cell r="N223">
            <v>1</v>
          </cell>
          <cell r="O223">
            <v>1</v>
          </cell>
          <cell r="P223">
            <v>1</v>
          </cell>
          <cell r="Q223">
            <v>1</v>
          </cell>
          <cell r="R223">
            <v>1</v>
          </cell>
          <cell r="S223">
            <v>1</v>
          </cell>
          <cell r="T223">
            <v>1</v>
          </cell>
          <cell r="U223">
            <v>1</v>
          </cell>
          <cell r="V223">
            <v>1</v>
          </cell>
          <cell r="W223">
            <v>1</v>
          </cell>
          <cell r="X223">
            <v>1</v>
          </cell>
          <cell r="Y223">
            <v>1</v>
          </cell>
          <cell r="Z223">
            <v>1</v>
          </cell>
          <cell r="AA223">
            <v>1</v>
          </cell>
          <cell r="AB223">
            <v>1</v>
          </cell>
          <cell r="AC223">
            <v>1</v>
          </cell>
          <cell r="AD223">
            <v>1</v>
          </cell>
          <cell r="AE223">
            <v>1</v>
          </cell>
          <cell r="AF223">
            <v>1</v>
          </cell>
          <cell r="AG223">
            <v>1</v>
          </cell>
          <cell r="AH223">
            <v>1</v>
          </cell>
          <cell r="AI223">
            <v>1</v>
          </cell>
          <cell r="AJ223">
            <v>1</v>
          </cell>
          <cell r="AK223">
            <v>1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</row>
        <row r="226">
          <cell r="G226">
            <v>0</v>
          </cell>
        </row>
        <row r="227"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</row>
        <row r="228">
          <cell r="H228">
            <v>1</v>
          </cell>
          <cell r="I228">
            <v>1</v>
          </cell>
          <cell r="J228">
            <v>1</v>
          </cell>
          <cell r="K228">
            <v>1</v>
          </cell>
          <cell r="L228">
            <v>1</v>
          </cell>
          <cell r="M228">
            <v>1</v>
          </cell>
          <cell r="N228">
            <v>1</v>
          </cell>
          <cell r="O228">
            <v>1</v>
          </cell>
          <cell r="P228">
            <v>1</v>
          </cell>
          <cell r="Q228">
            <v>1</v>
          </cell>
          <cell r="R228">
            <v>1</v>
          </cell>
          <cell r="S228">
            <v>1</v>
          </cell>
          <cell r="T228">
            <v>1</v>
          </cell>
          <cell r="U228">
            <v>1</v>
          </cell>
          <cell r="V228">
            <v>1</v>
          </cell>
          <cell r="W228">
            <v>1</v>
          </cell>
          <cell r="X228">
            <v>1</v>
          </cell>
          <cell r="Y228">
            <v>1</v>
          </cell>
          <cell r="Z228">
            <v>1</v>
          </cell>
          <cell r="AA228">
            <v>1</v>
          </cell>
          <cell r="AB228">
            <v>1</v>
          </cell>
          <cell r="AC228">
            <v>1</v>
          </cell>
          <cell r="AD228">
            <v>1</v>
          </cell>
          <cell r="AE228">
            <v>1</v>
          </cell>
          <cell r="AF228">
            <v>1</v>
          </cell>
          <cell r="AG228">
            <v>1</v>
          </cell>
          <cell r="AH228">
            <v>1</v>
          </cell>
          <cell r="AI228">
            <v>1</v>
          </cell>
          <cell r="AJ228">
            <v>1</v>
          </cell>
          <cell r="AK228">
            <v>1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</row>
        <row r="231">
          <cell r="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</row>
        <row r="233">
          <cell r="H233">
            <v>1</v>
          </cell>
          <cell r="I233">
            <v>1</v>
          </cell>
          <cell r="J233">
            <v>1</v>
          </cell>
          <cell r="K233">
            <v>1</v>
          </cell>
          <cell r="L233">
            <v>1</v>
          </cell>
          <cell r="M233">
            <v>1</v>
          </cell>
          <cell r="N233">
            <v>1</v>
          </cell>
          <cell r="O233">
            <v>1</v>
          </cell>
          <cell r="P233">
            <v>1</v>
          </cell>
          <cell r="Q233">
            <v>1</v>
          </cell>
          <cell r="R233">
            <v>1</v>
          </cell>
          <cell r="S233">
            <v>1</v>
          </cell>
          <cell r="T233">
            <v>1</v>
          </cell>
          <cell r="U233">
            <v>1</v>
          </cell>
          <cell r="V233">
            <v>1</v>
          </cell>
          <cell r="W233">
            <v>1</v>
          </cell>
          <cell r="X233">
            <v>1</v>
          </cell>
          <cell r="Y233">
            <v>1</v>
          </cell>
          <cell r="Z233">
            <v>1</v>
          </cell>
          <cell r="AA233">
            <v>1</v>
          </cell>
          <cell r="AB233">
            <v>1</v>
          </cell>
          <cell r="AC233">
            <v>1</v>
          </cell>
          <cell r="AD233">
            <v>1</v>
          </cell>
          <cell r="AE233">
            <v>1</v>
          </cell>
          <cell r="AF233">
            <v>1</v>
          </cell>
          <cell r="AG233">
            <v>1</v>
          </cell>
          <cell r="AH233">
            <v>1</v>
          </cell>
          <cell r="AI233">
            <v>1</v>
          </cell>
          <cell r="AJ233">
            <v>1</v>
          </cell>
          <cell r="AK233">
            <v>1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</row>
        <row r="236">
          <cell r="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</row>
        <row r="238">
          <cell r="H238">
            <v>1</v>
          </cell>
          <cell r="I238">
            <v>1</v>
          </cell>
          <cell r="J238">
            <v>1</v>
          </cell>
          <cell r="K238">
            <v>1</v>
          </cell>
          <cell r="L238">
            <v>1</v>
          </cell>
          <cell r="M238">
            <v>1</v>
          </cell>
          <cell r="N238">
            <v>1</v>
          </cell>
          <cell r="O238">
            <v>1</v>
          </cell>
          <cell r="P238">
            <v>1</v>
          </cell>
          <cell r="Q238">
            <v>1</v>
          </cell>
          <cell r="R238">
            <v>1</v>
          </cell>
          <cell r="S238">
            <v>1</v>
          </cell>
          <cell r="T238">
            <v>1</v>
          </cell>
          <cell r="U238">
            <v>1</v>
          </cell>
          <cell r="V238">
            <v>1</v>
          </cell>
          <cell r="W238">
            <v>1</v>
          </cell>
          <cell r="X238">
            <v>1</v>
          </cell>
          <cell r="Y238">
            <v>1</v>
          </cell>
          <cell r="Z238">
            <v>1</v>
          </cell>
          <cell r="AA238">
            <v>1</v>
          </cell>
          <cell r="AB238">
            <v>1</v>
          </cell>
          <cell r="AC238">
            <v>1</v>
          </cell>
          <cell r="AD238">
            <v>1</v>
          </cell>
          <cell r="AE238">
            <v>1</v>
          </cell>
          <cell r="AF238">
            <v>1</v>
          </cell>
          <cell r="AG238">
            <v>1</v>
          </cell>
          <cell r="AH238">
            <v>1</v>
          </cell>
          <cell r="AI238">
            <v>1</v>
          </cell>
          <cell r="AJ238">
            <v>1</v>
          </cell>
          <cell r="AK238">
            <v>1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</row>
        <row r="243">
          <cell r="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</row>
        <row r="245">
          <cell r="H245">
            <v>1</v>
          </cell>
          <cell r="I245">
            <v>1</v>
          </cell>
          <cell r="J245">
            <v>1</v>
          </cell>
          <cell r="K245">
            <v>1</v>
          </cell>
          <cell r="L245">
            <v>1</v>
          </cell>
          <cell r="M245">
            <v>1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1</v>
          </cell>
          <cell r="T245">
            <v>1</v>
          </cell>
          <cell r="U245">
            <v>1</v>
          </cell>
          <cell r="V245">
            <v>1</v>
          </cell>
          <cell r="W245">
            <v>1</v>
          </cell>
          <cell r="X245">
            <v>1</v>
          </cell>
          <cell r="Y245">
            <v>1</v>
          </cell>
          <cell r="Z245">
            <v>1</v>
          </cell>
          <cell r="AA245">
            <v>1</v>
          </cell>
          <cell r="AB245">
            <v>1</v>
          </cell>
          <cell r="AC245">
            <v>1</v>
          </cell>
          <cell r="AD245">
            <v>1</v>
          </cell>
          <cell r="AE245">
            <v>1</v>
          </cell>
          <cell r="AF245">
            <v>1</v>
          </cell>
          <cell r="AG245">
            <v>1</v>
          </cell>
          <cell r="AH245">
            <v>1</v>
          </cell>
          <cell r="AI245">
            <v>1</v>
          </cell>
          <cell r="AJ245">
            <v>1</v>
          </cell>
          <cell r="AK245">
            <v>1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</row>
        <row r="247"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</row>
        <row r="248">
          <cell r="G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</row>
        <row r="250">
          <cell r="H250">
            <v>1</v>
          </cell>
          <cell r="I250">
            <v>1</v>
          </cell>
          <cell r="J250">
            <v>1</v>
          </cell>
          <cell r="K250">
            <v>1</v>
          </cell>
          <cell r="L250">
            <v>1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  <cell r="T250">
            <v>1</v>
          </cell>
          <cell r="U250">
            <v>1</v>
          </cell>
          <cell r="V250">
            <v>1</v>
          </cell>
          <cell r="W250">
            <v>1</v>
          </cell>
          <cell r="X250">
            <v>1</v>
          </cell>
          <cell r="Y250">
            <v>1</v>
          </cell>
          <cell r="Z250">
            <v>1</v>
          </cell>
          <cell r="AA250">
            <v>1</v>
          </cell>
          <cell r="AB250">
            <v>1</v>
          </cell>
          <cell r="AC250">
            <v>1</v>
          </cell>
          <cell r="AD250">
            <v>1</v>
          </cell>
          <cell r="AE250">
            <v>1</v>
          </cell>
          <cell r="AF250">
            <v>1</v>
          </cell>
          <cell r="AG250">
            <v>1</v>
          </cell>
          <cell r="AH250">
            <v>1</v>
          </cell>
          <cell r="AI250">
            <v>1</v>
          </cell>
          <cell r="AJ250">
            <v>1</v>
          </cell>
          <cell r="AK250">
            <v>1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</row>
        <row r="253">
          <cell r="H253">
            <v>19459044.386250004</v>
          </cell>
          <cell r="I253">
            <v>21551052.926115002</v>
          </cell>
          <cell r="J253">
            <v>23718176.158511169</v>
          </cell>
          <cell r="K253">
            <v>26031474.890415821</v>
          </cell>
          <cell r="L253">
            <v>26759498.9723887</v>
          </cell>
          <cell r="M253">
            <v>27428486.446698412</v>
          </cell>
          <cell r="N253">
            <v>28114198.607865874</v>
          </cell>
          <cell r="O253">
            <v>29636649.007443834</v>
          </cell>
          <cell r="P253">
            <v>31242853.112477992</v>
          </cell>
          <cell r="Q253">
            <v>32023924.440289941</v>
          </cell>
          <cell r="R253">
            <v>33596201.161828324</v>
          </cell>
          <cell r="S253">
            <v>35247072.408373766</v>
          </cell>
          <cell r="T253">
            <v>36980495.809349515</v>
          </cell>
          <cell r="U253">
            <v>38800628.865156904</v>
          </cell>
          <cell r="V253">
            <v>40711839.052945212</v>
          </cell>
          <cell r="W253">
            <v>41526075.834004119</v>
          </cell>
          <cell r="X253">
            <v>42356597.350684196</v>
          </cell>
          <cell r="Y253">
            <v>44444550.507100478</v>
          </cell>
          <cell r="Z253">
            <v>45333441.517242476</v>
          </cell>
          <cell r="AA253">
            <v>47569789.245437652</v>
          </cell>
          <cell r="AB253">
            <v>49918145.680427954</v>
          </cell>
          <cell r="AC253">
            <v>52384155.453012198</v>
          </cell>
          <cell r="AD253">
            <v>54973748.352112286</v>
          </cell>
          <cell r="AE253">
            <v>57693153.744570404</v>
          </cell>
          <cell r="AF253">
            <v>60548915.724403717</v>
          </cell>
          <cell r="AG253">
            <v>63547909.028423756</v>
          </cell>
          <cell r="AH253">
            <v>66697355.756994516</v>
          </cell>
          <cell r="AI253">
            <v>70004842.940665618</v>
          </cell>
          <cell r="AJ253">
            <v>73478340.995477811</v>
          </cell>
          <cell r="AK253">
            <v>77126223.111903802</v>
          </cell>
        </row>
        <row r="254">
          <cell r="G254">
            <v>12</v>
          </cell>
          <cell r="H254">
            <v>1</v>
          </cell>
          <cell r="I254">
            <v>1.1333763652429021</v>
          </cell>
          <cell r="J254">
            <v>1.2507043113182776</v>
          </cell>
          <cell r="K254">
            <v>1.3755344502780544</v>
          </cell>
          <cell r="L254">
            <v>1.4188363844811571</v>
          </cell>
          <cell r="M254">
            <v>1.4543072940931858</v>
          </cell>
          <cell r="N254">
            <v>1.4906649764455155</v>
          </cell>
          <cell r="O254">
            <v>1.5737695488823533</v>
          </cell>
          <cell r="P254">
            <v>1.661507201232544</v>
          </cell>
          <cell r="Q254">
            <v>1.7030448812633574</v>
          </cell>
          <cell r="R254">
            <v>1.7892189522552833</v>
          </cell>
          <cell r="S254">
            <v>1.8797534312394013</v>
          </cell>
          <cell r="T254">
            <v>1.9748689548601146</v>
          </cell>
          <cell r="U254">
            <v>2.0747973239760369</v>
          </cell>
          <cell r="V254">
            <v>2.1797820685692235</v>
          </cell>
          <cell r="W254">
            <v>2.2233777099406087</v>
          </cell>
          <cell r="X254">
            <v>2.2678452641394204</v>
          </cell>
          <cell r="Y254">
            <v>2.3825982345048757</v>
          </cell>
          <cell r="Z254">
            <v>2.430250199194973</v>
          </cell>
          <cell r="AA254">
            <v>2.5532208592742385</v>
          </cell>
          <cell r="AB254">
            <v>2.6824138347535147</v>
          </cell>
          <cell r="AC254">
            <v>2.8181439747920431</v>
          </cell>
          <cell r="AD254">
            <v>2.96074205991652</v>
          </cell>
          <cell r="AE254">
            <v>3.1105556081482963</v>
          </cell>
          <cell r="AF254">
            <v>3.2679497219206</v>
          </cell>
          <cell r="AG254">
            <v>3.433307977849783</v>
          </cell>
          <cell r="AH254">
            <v>3.6070333615289818</v>
          </cell>
          <cell r="AI254">
            <v>3.7895492496223482</v>
          </cell>
          <cell r="AJ254">
            <v>3.9813004416532398</v>
          </cell>
          <cell r="AK254">
            <v>4.1827542440008942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</row>
        <row r="266">
          <cell r="H266">
            <v>10.167859120989988</v>
          </cell>
          <cell r="I266">
            <v>11.524011212849523</v>
          </cell>
          <cell r="J266">
            <v>12.716985239499051</v>
          </cell>
          <cell r="K266">
            <v>13.986240506495665</v>
          </cell>
          <cell r="L266">
            <v>14.426528473139191</v>
          </cell>
          <cell r="M266">
            <v>14.787191684967668</v>
          </cell>
          <cell r="N266">
            <v>15.15687147709186</v>
          </cell>
          <cell r="O266">
            <v>16.001867061939734</v>
          </cell>
          <cell r="P266">
            <v>16.893971150642869</v>
          </cell>
          <cell r="Q266">
            <v>17.31632042940894</v>
          </cell>
          <cell r="R266">
            <v>18.192526243137031</v>
          </cell>
          <cell r="S266">
            <v>19.113068071039773</v>
          </cell>
          <cell r="T266">
            <v>20.080189315434382</v>
          </cell>
          <cell r="U266">
            <v>21.096246894795364</v>
          </cell>
          <cell r="V266">
            <v>22.163716987672004</v>
          </cell>
          <cell r="W266">
            <v>22.606991327425451</v>
          </cell>
          <cell r="X266">
            <v>23.059131153973954</v>
          </cell>
          <cell r="Y266">
            <v>24.225923190365041</v>
          </cell>
          <cell r="Z266">
            <v>24.710441654172339</v>
          </cell>
          <cell r="AA266">
            <v>25.960790001873459</v>
          </cell>
          <cell r="AB266">
            <v>27.274405975968254</v>
          </cell>
          <cell r="AC266">
            <v>28.654490918352252</v>
          </cell>
          <cell r="AD266">
            <v>30.104408158820874</v>
          </cell>
          <cell r="AE266">
            <v>31.627691211657215</v>
          </cell>
          <cell r="AF266">
            <v>33.228052386967065</v>
          </cell>
          <cell r="AG266">
            <v>34.909391837747606</v>
          </cell>
          <cell r="AH266">
            <v>36.675807064737633</v>
          </cell>
          <cell r="AI266">
            <v>38.531602902213358</v>
          </cell>
          <cell r="AJ266">
            <v>40.481302009065359</v>
          </cell>
          <cell r="AK266">
            <v>42.529655890724072</v>
          </cell>
        </row>
        <row r="267">
          <cell r="H267">
            <v>4213453.8600000003</v>
          </cell>
          <cell r="I267">
            <v>5013908.6399999997</v>
          </cell>
          <cell r="J267">
            <v>5584149.6000000006</v>
          </cell>
          <cell r="K267">
            <v>6157018.5600000015</v>
          </cell>
          <cell r="L267">
            <v>6300298.8457200015</v>
          </cell>
          <cell r="M267">
            <v>6457806.3168630004</v>
          </cell>
          <cell r="N267">
            <v>6619251.4747845745</v>
          </cell>
          <cell r="O267">
            <v>6988274.7445038147</v>
          </cell>
          <cell r="P267">
            <v>7377871.0615099007</v>
          </cell>
          <cell r="Q267">
            <v>7562317.8380476478</v>
          </cell>
          <cell r="R267">
            <v>7944971.1206528591</v>
          </cell>
          <cell r="S267">
            <v>8346986.6593578961</v>
          </cell>
          <cell r="T267">
            <v>8769344.1843214035</v>
          </cell>
          <cell r="U267">
            <v>9213073.0000480693</v>
          </cell>
          <cell r="V267">
            <v>9679254.4938505013</v>
          </cell>
          <cell r="W267">
            <v>9872839.5837275106</v>
          </cell>
          <cell r="X267">
            <v>10070296.375402059</v>
          </cell>
          <cell r="Y267">
            <v>10579853.371997405</v>
          </cell>
          <cell r="Z267">
            <v>10791450.439437352</v>
          </cell>
          <cell r="AA267">
            <v>11337497.831672883</v>
          </cell>
          <cell r="AB267">
            <v>11911175.22195553</v>
          </cell>
          <cell r="AC267">
            <v>12513880.68818648</v>
          </cell>
          <cell r="AD267">
            <v>13147083.051008718</v>
          </cell>
          <cell r="AE267">
            <v>13812325.45338976</v>
          </cell>
          <cell r="AF267">
            <v>14511229.121331282</v>
          </cell>
          <cell r="AG267">
            <v>15245497.314870644</v>
          </cell>
          <cell r="AH267">
            <v>16016919.479003098</v>
          </cell>
          <cell r="AI267">
            <v>16827375.604640659</v>
          </cell>
          <cell r="AJ267">
            <v>17678840.810235478</v>
          </cell>
          <cell r="AK267">
            <v>18573390.155233394</v>
          </cell>
        </row>
        <row r="268">
          <cell r="H268">
            <v>2092140</v>
          </cell>
          <cell r="I268">
            <v>2364000</v>
          </cell>
          <cell r="J268">
            <v>2600400.0000000005</v>
          </cell>
          <cell r="K268">
            <v>2718600.0000000005</v>
          </cell>
          <cell r="L268">
            <v>2802876.6</v>
          </cell>
          <cell r="M268">
            <v>2872948.5149999992</v>
          </cell>
          <cell r="N268">
            <v>2944772.2278749989</v>
          </cell>
          <cell r="O268">
            <v>3108943.2795790299</v>
          </cell>
          <cell r="P268">
            <v>3282266.8674155604</v>
          </cell>
          <cell r="Q268">
            <v>3364323.5391009487</v>
          </cell>
          <cell r="R268">
            <v>3534558.3101794571</v>
          </cell>
          <cell r="S268">
            <v>3713406.9606745378</v>
          </cell>
          <cell r="T268">
            <v>3901305.3528846698</v>
          </cell>
          <cell r="U268">
            <v>4098711.4037406337</v>
          </cell>
          <cell r="V268">
            <v>4306106.2007699097</v>
          </cell>
          <cell r="W268">
            <v>4392228.324785308</v>
          </cell>
          <cell r="X268">
            <v>4480072.8912810143</v>
          </cell>
          <cell r="Y268">
            <v>4706764.5795798339</v>
          </cell>
          <cell r="Z268">
            <v>4800899.8711714298</v>
          </cell>
          <cell r="AA268">
            <v>5043825.4046527045</v>
          </cell>
          <cell r="AB268">
            <v>5299042.9701281311</v>
          </cell>
          <cell r="AC268">
            <v>5567174.5444166148</v>
          </cell>
          <cell r="AD268">
            <v>5848873.5763640953</v>
          </cell>
          <cell r="AE268">
            <v>6144826.5793281198</v>
          </cell>
          <cell r="AF268">
            <v>6455754.8042421229</v>
          </cell>
          <cell r="AG268">
            <v>6782415.9973367751</v>
          </cell>
          <cell r="AH268">
            <v>7125606.2468020152</v>
          </cell>
          <cell r="AI268">
            <v>7486161.9228901975</v>
          </cell>
          <cell r="AJ268">
            <v>7864961.716188442</v>
          </cell>
          <cell r="AK268">
            <v>8262928.7790275803</v>
          </cell>
        </row>
        <row r="269"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</row>
        <row r="270"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</row>
        <row r="271"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</row>
        <row r="273">
          <cell r="H273">
            <v>5714634.8700000001</v>
          </cell>
          <cell r="I273">
            <v>6520821.1358900014</v>
          </cell>
          <cell r="J273">
            <v>7364334.9000000004</v>
          </cell>
          <cell r="K273">
            <v>8227402.950000002</v>
          </cell>
          <cell r="L273">
            <v>8451088.0914599989</v>
          </cell>
          <cell r="M273">
            <v>8662365.2937464975</v>
          </cell>
          <cell r="N273">
            <v>8878924.4260901604</v>
          </cell>
          <cell r="O273">
            <v>9373924.4628446847</v>
          </cell>
          <cell r="P273">
            <v>9896520.7516482752</v>
          </cell>
          <cell r="Q273">
            <v>10143933.770439481</v>
          </cell>
          <cell r="R273">
            <v>10657216.819223719</v>
          </cell>
          <cell r="S273">
            <v>11196471.990276443</v>
          </cell>
          <cell r="T273">
            <v>11763013.472984429</v>
          </cell>
          <cell r="U273">
            <v>12358221.954717444</v>
          </cell>
          <cell r="V273">
            <v>12983547.985626144</v>
          </cell>
          <cell r="W273">
            <v>13243218.945338668</v>
          </cell>
          <cell r="X273">
            <v>13508083.32424544</v>
          </cell>
          <cell r="Y273">
            <v>14191592.340452261</v>
          </cell>
          <cell r="Z273">
            <v>14475424.187261306</v>
          </cell>
          <cell r="AA273">
            <v>15207880.651136726</v>
          </cell>
          <cell r="AB273">
            <v>15977399.412084246</v>
          </cell>
          <cell r="AC273">
            <v>16785855.822335709</v>
          </cell>
          <cell r="AD273">
            <v>17635220.126945898</v>
          </cell>
          <cell r="AE273">
            <v>18527562.265369359</v>
          </cell>
          <cell r="AF273">
            <v>19465056.915997047</v>
          </cell>
          <cell r="AG273">
            <v>20449988.795946501</v>
          </cell>
          <cell r="AH273">
            <v>21484758.229021393</v>
          </cell>
          <cell r="AI273">
            <v>22571886.995409876</v>
          </cell>
          <cell r="AJ273">
            <v>23714024.47737762</v>
          </cell>
          <cell r="AK273">
            <v>24913954.11593293</v>
          </cell>
        </row>
        <row r="274">
          <cell r="H274">
            <v>6241917.3300000001</v>
          </cell>
          <cell r="I274">
            <v>6404237.2800000012</v>
          </cell>
          <cell r="J274">
            <v>6865695.4800000014</v>
          </cell>
          <cell r="K274">
            <v>7579952.5200000033</v>
          </cell>
          <cell r="L274">
            <v>7814931.0481200013</v>
          </cell>
          <cell r="M274">
            <v>8010304.3243230004</v>
          </cell>
          <cell r="N274">
            <v>8210561.9324310739</v>
          </cell>
          <cell r="O274">
            <v>8668300.7601641081</v>
          </cell>
          <cell r="P274">
            <v>9151558.5275432561</v>
          </cell>
          <cell r="Q274">
            <v>9380347.4907318372</v>
          </cell>
          <cell r="R274">
            <v>9854993.0737628676</v>
          </cell>
          <cell r="S274">
            <v>10353655.72329527</v>
          </cell>
          <cell r="T274">
            <v>10877550.70289401</v>
          </cell>
          <cell r="U274">
            <v>11427954.768460447</v>
          </cell>
          <cell r="V274">
            <v>12006209.279744547</v>
          </cell>
          <cell r="W274">
            <v>12246333.465339435</v>
          </cell>
          <cell r="X274">
            <v>12491260.134646224</v>
          </cell>
          <cell r="Y274">
            <v>13123317.897459324</v>
          </cell>
          <cell r="Z274">
            <v>13385784.255408509</v>
          </cell>
          <cell r="AA274">
            <v>14063104.938732183</v>
          </cell>
          <cell r="AB274">
            <v>14774698.048632029</v>
          </cell>
          <cell r="AC274">
            <v>15522297.76989281</v>
          </cell>
          <cell r="AD274">
            <v>16307726.037049387</v>
          </cell>
          <cell r="AE274">
            <v>17132896.974524088</v>
          </cell>
          <cell r="AF274">
            <v>17999821.561435007</v>
          </cell>
          <cell r="AG274">
            <v>18910612.532443617</v>
          </cell>
          <cell r="AH274">
            <v>19867489.526585266</v>
          </cell>
          <cell r="AI274">
            <v>20872784.496630482</v>
          </cell>
          <cell r="AJ274">
            <v>21928947.392159987</v>
          </cell>
          <cell r="AK274">
            <v>23038552.130203284</v>
          </cell>
        </row>
        <row r="275"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</row>
        <row r="277">
          <cell r="H277">
            <v>18262146.060000002</v>
          </cell>
          <cell r="I277">
            <v>20302967.055890001</v>
          </cell>
          <cell r="J277">
            <v>22414579.980000004</v>
          </cell>
          <cell r="K277">
            <v>24682974.030000009</v>
          </cell>
          <cell r="L277">
            <v>25369194.585299999</v>
          </cell>
          <cell r="M277">
            <v>26003424.449932493</v>
          </cell>
          <cell r="N277">
            <v>26653510.061180808</v>
          </cell>
          <cell r="O277">
            <v>28139443.24709164</v>
          </cell>
          <cell r="P277">
            <v>29708217.208116993</v>
          </cell>
          <cell r="Q277">
            <v>30450922.638319917</v>
          </cell>
          <cell r="R277">
            <v>31991739.323818903</v>
          </cell>
          <cell r="S277">
            <v>33610521.33360415</v>
          </cell>
          <cell r="T277">
            <v>35311213.713084511</v>
          </cell>
          <cell r="U277">
            <v>37097961.126966596</v>
          </cell>
          <cell r="V277">
            <v>38975117.959991097</v>
          </cell>
          <cell r="W277">
            <v>39754620.319190927</v>
          </cell>
          <cell r="X277">
            <v>40549712.725574739</v>
          </cell>
          <cell r="Y277">
            <v>42601528.189488828</v>
          </cell>
          <cell r="Z277">
            <v>43453558.753278598</v>
          </cell>
          <cell r="AA277">
            <v>45652308.826194495</v>
          </cell>
          <cell r="AB277">
            <v>47962315.652799934</v>
          </cell>
          <cell r="AC277">
            <v>50389208.82483162</v>
          </cell>
          <cell r="AD277">
            <v>52938902.791368097</v>
          </cell>
          <cell r="AE277">
            <v>55617611.272611327</v>
          </cell>
          <cell r="AF277">
            <v>58431862.403005458</v>
          </cell>
          <cell r="AG277">
            <v>61388514.640597537</v>
          </cell>
          <cell r="AH277">
            <v>64494773.48141177</v>
          </cell>
          <cell r="AI277">
            <v>67758209.019571215</v>
          </cell>
          <cell r="AJ277">
            <v>71186774.395961523</v>
          </cell>
          <cell r="AK277">
            <v>74788825.180397183</v>
          </cell>
        </row>
        <row r="279"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</row>
        <row r="283">
          <cell r="H283">
            <v>18621095.106459331</v>
          </cell>
          <cell r="I283">
            <v>19848909.676782522</v>
          </cell>
          <cell r="J283">
            <v>20964366.011946108</v>
          </cell>
          <cell r="K283">
            <v>22295618.30630229</v>
          </cell>
          <cell r="L283">
            <v>22230030.480563238</v>
          </cell>
          <cell r="M283">
            <v>22230030.480563238</v>
          </cell>
          <cell r="N283">
            <v>22230030.480563238</v>
          </cell>
          <cell r="O283">
            <v>22862282.193661984</v>
          </cell>
          <cell r="P283">
            <v>23513501.458153687</v>
          </cell>
          <cell r="Q283">
            <v>23513501.458153687</v>
          </cell>
          <cell r="R283">
            <v>24184257.30058014</v>
          </cell>
          <cell r="S283">
            <v>24875135.818279393</v>
          </cell>
          <cell r="T283">
            <v>25586740.691509619</v>
          </cell>
          <cell r="U283">
            <v>26319693.710936747</v>
          </cell>
          <cell r="V283">
            <v>27074635.320946693</v>
          </cell>
          <cell r="W283">
            <v>27074635.320946693</v>
          </cell>
          <cell r="X283">
            <v>27074635.320946693</v>
          </cell>
          <cell r="Y283">
            <v>27852225.179256946</v>
          </cell>
          <cell r="Z283">
            <v>27852225.179256946</v>
          </cell>
          <cell r="AA283">
            <v>28653142.733316496</v>
          </cell>
          <cell r="AB283">
            <v>29478087.813997842</v>
          </cell>
          <cell r="AC283">
            <v>30327781.247099616</v>
          </cell>
          <cell r="AD283">
            <v>31202965.483194456</v>
          </cell>
          <cell r="AE283">
            <v>32104405.246372133</v>
          </cell>
          <cell r="AF283">
            <v>33032888.202445138</v>
          </cell>
          <cell r="AG283">
            <v>33989225.647200339</v>
          </cell>
          <cell r="AH283">
            <v>34974253.215298191</v>
          </cell>
          <cell r="AI283">
            <v>35988831.610438988</v>
          </cell>
          <cell r="AJ283">
            <v>37033847.357433997</v>
          </cell>
          <cell r="AK283">
            <v>38110213.576838866</v>
          </cell>
        </row>
        <row r="284">
          <cell r="H284">
            <v>23.612193302316356</v>
          </cell>
          <cell r="I284">
            <v>25.014348661635548</v>
          </cell>
          <cell r="J284">
            <v>26.376410947204754</v>
          </cell>
          <cell r="K284">
            <v>28.005033639653419</v>
          </cell>
          <cell r="L284">
            <v>28.070597798312562</v>
          </cell>
          <cell r="M284">
            <v>28.070597798312562</v>
          </cell>
          <cell r="N284">
            <v>28.070597798312562</v>
          </cell>
          <cell r="O284">
            <v>28.868963034977739</v>
          </cell>
          <cell r="P284">
            <v>29.691279228742868</v>
          </cell>
          <cell r="Q284">
            <v>29.691279228742868</v>
          </cell>
          <cell r="R284">
            <v>30.538264908320947</v>
          </cell>
          <cell r="S284">
            <v>31.410660158286376</v>
          </cell>
          <cell r="T284">
            <v>32.309227265750764</v>
          </cell>
          <cell r="U284">
            <v>33.234751386439079</v>
          </cell>
          <cell r="V284">
            <v>34.188041230748041</v>
          </cell>
          <cell r="W284">
            <v>34.188041230748041</v>
          </cell>
          <cell r="X284">
            <v>34.188041230748041</v>
          </cell>
          <cell r="Y284">
            <v>35.16992977038629</v>
          </cell>
          <cell r="Z284">
            <v>35.16992977038629</v>
          </cell>
          <cell r="AA284">
            <v>36.181274966213671</v>
          </cell>
          <cell r="AB284">
            <v>37.222960517915887</v>
          </cell>
          <cell r="AC284">
            <v>38.295896636169154</v>
          </cell>
          <cell r="AD284">
            <v>39.40102083797003</v>
          </cell>
          <cell r="AE284">
            <v>40.539298765824931</v>
          </cell>
          <cell r="AF284">
            <v>41.711725031515471</v>
          </cell>
          <cell r="AG284">
            <v>42.919324085176733</v>
          </cell>
          <cell r="AH284">
            <v>44.163151110447828</v>
          </cell>
          <cell r="AI284">
            <v>45.444292946477063</v>
          </cell>
          <cell r="AJ284">
            <v>46.76386903758717</v>
          </cell>
          <cell r="AK284">
            <v>48.123032411430586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</row>
        <row r="287"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</row>
        <row r="290"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</row>
        <row r="292"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</row>
        <row r="293"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</row>
        <row r="297">
          <cell r="H297">
            <v>4032013.2631578948</v>
          </cell>
          <cell r="I297">
            <v>4617900.5760968179</v>
          </cell>
          <cell r="J297">
            <v>4935799.2493808614</v>
          </cell>
          <cell r="K297">
            <v>5273405.9939538911</v>
          </cell>
          <cell r="L297">
            <v>5233873.6058372036</v>
          </cell>
          <cell r="M297">
            <v>5233873.6058372036</v>
          </cell>
          <cell r="N297">
            <v>5233873.6058372036</v>
          </cell>
          <cell r="O297">
            <v>5390889.8140123207</v>
          </cell>
          <cell r="P297">
            <v>5552616.5084326901</v>
          </cell>
          <cell r="Q297">
            <v>5552616.5084326901</v>
          </cell>
          <cell r="R297">
            <v>5719195.0036856709</v>
          </cell>
          <cell r="S297">
            <v>5890770.8537962418</v>
          </cell>
          <cell r="T297">
            <v>6067493.9794101287</v>
          </cell>
          <cell r="U297">
            <v>6249518.798792433</v>
          </cell>
          <cell r="V297">
            <v>6437004.3627562057</v>
          </cell>
          <cell r="W297">
            <v>6437004.3627562057</v>
          </cell>
          <cell r="X297">
            <v>6437004.3627562057</v>
          </cell>
          <cell r="Y297">
            <v>6630114.4936388917</v>
          </cell>
          <cell r="Z297">
            <v>6630114.4936388917</v>
          </cell>
          <cell r="AA297">
            <v>6829017.9284480596</v>
          </cell>
          <cell r="AB297">
            <v>7033888.4663015008</v>
          </cell>
          <cell r="AC297">
            <v>7244905.1202905457</v>
          </cell>
          <cell r="AD297">
            <v>7462252.2738992637</v>
          </cell>
          <cell r="AE297">
            <v>7686119.8421162423</v>
          </cell>
          <cell r="AF297">
            <v>7916703.437379729</v>
          </cell>
          <cell r="AG297">
            <v>8154204.5405011205</v>
          </cell>
          <cell r="AH297">
            <v>8398830.6767161544</v>
          </cell>
          <cell r="AI297">
            <v>8650795.5970176402</v>
          </cell>
          <cell r="AJ297">
            <v>8910319.4649281688</v>
          </cell>
          <cell r="AK297">
            <v>9177629.0488760155</v>
          </cell>
        </row>
        <row r="298">
          <cell r="H298">
            <v>2002047.8468899524</v>
          </cell>
          <cell r="I298">
            <v>2177286.7727986518</v>
          </cell>
          <cell r="J298">
            <v>2298479.3186933948</v>
          </cell>
          <cell r="K298">
            <v>2328445.3986058878</v>
          </cell>
          <cell r="L298">
            <v>2328445.3986058878</v>
          </cell>
          <cell r="M298">
            <v>2328445.3986058878</v>
          </cell>
          <cell r="N298">
            <v>2328445.3986058878</v>
          </cell>
          <cell r="O298">
            <v>2398298.7605640641</v>
          </cell>
          <cell r="P298">
            <v>2470247.7233809857</v>
          </cell>
          <cell r="Q298">
            <v>2470247.7233809857</v>
          </cell>
          <cell r="R298">
            <v>2544355.1550824153</v>
          </cell>
          <cell r="S298">
            <v>2620685.8097348879</v>
          </cell>
          <cell r="T298">
            <v>2699306.3840269349</v>
          </cell>
          <cell r="U298">
            <v>2780285.5755477422</v>
          </cell>
          <cell r="V298">
            <v>2863694.1428141748</v>
          </cell>
          <cell r="W298">
            <v>2863694.1428141748</v>
          </cell>
          <cell r="X298">
            <v>2863694.1428141748</v>
          </cell>
          <cell r="Y298">
            <v>2949604.9670986007</v>
          </cell>
          <cell r="Z298">
            <v>2949604.9670986007</v>
          </cell>
          <cell r="AA298">
            <v>3038093.1161115584</v>
          </cell>
          <cell r="AB298">
            <v>3129235.9095949051</v>
          </cell>
          <cell r="AC298">
            <v>3223112.9868827527</v>
          </cell>
          <cell r="AD298">
            <v>3319806.3764892356</v>
          </cell>
          <cell r="AE298">
            <v>3419400.5677839126</v>
          </cell>
          <cell r="AF298">
            <v>3521982.58481743</v>
          </cell>
          <cell r="AG298">
            <v>3627642.0623619533</v>
          </cell>
          <cell r="AH298">
            <v>3736471.324232812</v>
          </cell>
          <cell r="AI298">
            <v>3848565.4639597959</v>
          </cell>
          <cell r="AJ298">
            <v>3964022.4278785898</v>
          </cell>
          <cell r="AK298">
            <v>4082943.1007149485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</row>
        <row r="303">
          <cell r="H303">
            <v>5468550.1148325363</v>
          </cell>
          <cell r="I303">
            <v>6005794.2499827333</v>
          </cell>
          <cell r="J303">
            <v>6509295.2867181925</v>
          </cell>
          <cell r="K303">
            <v>7046663.187450896</v>
          </cell>
          <cell r="L303">
            <v>7020607.7498285333</v>
          </cell>
          <cell r="M303">
            <v>7020607.7498285333</v>
          </cell>
          <cell r="N303">
            <v>7020607.7498285333</v>
          </cell>
          <cell r="O303">
            <v>7231225.9823233886</v>
          </cell>
          <cell r="P303">
            <v>7448162.761793091</v>
          </cell>
          <cell r="Q303">
            <v>7448162.761793091</v>
          </cell>
          <cell r="R303">
            <v>7671607.644646883</v>
          </cell>
          <cell r="S303">
            <v>7901755.8739862908</v>
          </cell>
          <cell r="T303">
            <v>8138808.5502058798</v>
          </cell>
          <cell r="U303">
            <v>8382972.8067120565</v>
          </cell>
          <cell r="V303">
            <v>8634461.9909134172</v>
          </cell>
          <cell r="W303">
            <v>8634461.9909134172</v>
          </cell>
          <cell r="X303">
            <v>8634461.9909134172</v>
          </cell>
          <cell r="Y303">
            <v>8893495.8506408222</v>
          </cell>
          <cell r="Z303">
            <v>8893495.8506408222</v>
          </cell>
          <cell r="AA303">
            <v>9160300.7261600457</v>
          </cell>
          <cell r="AB303">
            <v>9435109.7479448486</v>
          </cell>
          <cell r="AC303">
            <v>9718163.0403831936</v>
          </cell>
          <cell r="AD303">
            <v>10009707.93159469</v>
          </cell>
          <cell r="AE303">
            <v>10309999.169542531</v>
          </cell>
          <cell r="AF303">
            <v>10619299.144628806</v>
          </cell>
          <cell r="AG303">
            <v>10937878.118967671</v>
          </cell>
          <cell r="AH303">
            <v>11266014.462536702</v>
          </cell>
          <cell r="AI303">
            <v>11603994.896412805</v>
          </cell>
          <cell r="AJ303">
            <v>11952114.743305188</v>
          </cell>
          <cell r="AK303">
            <v>12310678.185604343</v>
          </cell>
        </row>
        <row r="304">
          <cell r="H304">
            <v>5973126.6315789474</v>
          </cell>
          <cell r="I304">
            <v>5898418.4093096526</v>
          </cell>
          <cell r="J304">
            <v>6068550.6342203971</v>
          </cell>
          <cell r="K304">
            <v>6492130.3490197547</v>
          </cell>
          <cell r="L304">
            <v>6492130.3490197547</v>
          </cell>
          <cell r="M304">
            <v>6492130.3490197547</v>
          </cell>
          <cell r="N304">
            <v>6492130.3490197547</v>
          </cell>
          <cell r="O304">
            <v>6686894.2594903493</v>
          </cell>
          <cell r="P304">
            <v>6887501.087275059</v>
          </cell>
          <cell r="Q304">
            <v>6887501.087275059</v>
          </cell>
          <cell r="R304">
            <v>7094126.1198933115</v>
          </cell>
          <cell r="S304">
            <v>7306949.9034901112</v>
          </cell>
          <cell r="T304">
            <v>7526158.4005948137</v>
          </cell>
          <cell r="U304">
            <v>7751943.1526126582</v>
          </cell>
          <cell r="V304">
            <v>7984501.4471910382</v>
          </cell>
          <cell r="W304">
            <v>7984501.4471910382</v>
          </cell>
          <cell r="X304">
            <v>7984501.4471910382</v>
          </cell>
          <cell r="Y304">
            <v>8224036.490606769</v>
          </cell>
          <cell r="Z304">
            <v>8224036.490606769</v>
          </cell>
          <cell r="AA304">
            <v>8470757.5853249729</v>
          </cell>
          <cell r="AB304">
            <v>8724880.3128847238</v>
          </cell>
          <cell r="AC304">
            <v>8986626.7222712655</v>
          </cell>
          <cell r="AD304">
            <v>9256225.5239394028</v>
          </cell>
          <cell r="AE304">
            <v>9533912.2896575853</v>
          </cell>
          <cell r="AF304">
            <v>9819929.6583473124</v>
          </cell>
          <cell r="AG304">
            <v>10114527.548097733</v>
          </cell>
          <cell r="AH304">
            <v>10417963.374540664</v>
          </cell>
          <cell r="AI304">
            <v>10730502.275776885</v>
          </cell>
          <cell r="AJ304">
            <v>11052417.344050191</v>
          </cell>
          <cell r="AK304">
            <v>11383989.864371698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</row>
        <row r="307">
          <cell r="H307">
            <v>17475737.856459331</v>
          </cell>
          <cell r="I307">
            <v>18699400.008187857</v>
          </cell>
          <cell r="J307">
            <v>19812124.489012845</v>
          </cell>
          <cell r="K307">
            <v>21140644.92903043</v>
          </cell>
          <cell r="L307">
            <v>21075057.103291377</v>
          </cell>
          <cell r="M307">
            <v>21075057.103291377</v>
          </cell>
          <cell r="N307">
            <v>21075057.103291377</v>
          </cell>
          <cell r="O307">
            <v>21707308.816390123</v>
          </cell>
          <cell r="P307">
            <v>22358528.080881827</v>
          </cell>
          <cell r="Q307">
            <v>22358528.080881827</v>
          </cell>
          <cell r="R307">
            <v>23029283.923308279</v>
          </cell>
          <cell r="S307">
            <v>23720162.441007532</v>
          </cell>
          <cell r="T307">
            <v>24431767.314237759</v>
          </cell>
          <cell r="U307">
            <v>25164720.333664887</v>
          </cell>
          <cell r="V307">
            <v>25919661.943674833</v>
          </cell>
          <cell r="W307">
            <v>25919661.943674833</v>
          </cell>
          <cell r="X307">
            <v>25919661.943674833</v>
          </cell>
          <cell r="Y307">
            <v>26697251.801985085</v>
          </cell>
          <cell r="Z307">
            <v>26697251.801985085</v>
          </cell>
          <cell r="AA307">
            <v>27498169.356044635</v>
          </cell>
          <cell r="AB307">
            <v>28323114.436725982</v>
          </cell>
          <cell r="AC307">
            <v>29172807.869827755</v>
          </cell>
          <cell r="AD307">
            <v>30047992.105922595</v>
          </cell>
          <cell r="AE307">
            <v>30949431.869100273</v>
          </cell>
          <cell r="AF307">
            <v>31877914.825173277</v>
          </cell>
          <cell r="AG307">
            <v>32834252.269928478</v>
          </cell>
          <cell r="AH307">
            <v>33819279.83802633</v>
          </cell>
          <cell r="AI307">
            <v>34833858.233167127</v>
          </cell>
          <cell r="AJ307">
            <v>35878873.980162136</v>
          </cell>
          <cell r="AK307">
            <v>36955240.199567005</v>
          </cell>
        </row>
        <row r="309"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</row>
        <row r="311"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</row>
        <row r="317">
          <cell r="H317">
            <v>-9.6942809406566077E-3</v>
          </cell>
          <cell r="I317">
            <v>7.0020628701307652E-2</v>
          </cell>
          <cell r="J317">
            <v>5.9505892185725884E-2</v>
          </cell>
          <cell r="K317">
            <v>6.7055930359933846E-2</v>
          </cell>
          <cell r="L317">
            <v>-3.1024515079474124E-3</v>
          </cell>
          <cell r="M317">
            <v>0</v>
          </cell>
          <cell r="N317">
            <v>0</v>
          </cell>
          <cell r="O317">
            <v>3.0000000000000249E-2</v>
          </cell>
          <cell r="P317">
            <v>3.0000000000000027E-2</v>
          </cell>
          <cell r="Q317">
            <v>0</v>
          </cell>
          <cell r="R317">
            <v>2.9999999999999805E-2</v>
          </cell>
          <cell r="S317">
            <v>3.0000000000000249E-2</v>
          </cell>
          <cell r="T317">
            <v>3.0000000000000027E-2</v>
          </cell>
          <cell r="U317">
            <v>2.9999999999999805E-2</v>
          </cell>
          <cell r="V317">
            <v>3.0000000000000027E-2</v>
          </cell>
          <cell r="W317">
            <v>0</v>
          </cell>
          <cell r="X317">
            <v>0</v>
          </cell>
          <cell r="Y317">
            <v>3.0000000000000249E-2</v>
          </cell>
          <cell r="Z317">
            <v>0</v>
          </cell>
          <cell r="AA317">
            <v>2.9999999999999805E-2</v>
          </cell>
          <cell r="AB317">
            <v>3.0000000000000249E-2</v>
          </cell>
          <cell r="AC317">
            <v>2.9999999999999805E-2</v>
          </cell>
          <cell r="AD317">
            <v>3.0000000000000249E-2</v>
          </cell>
          <cell r="AE317">
            <v>3.0000000000000027E-2</v>
          </cell>
          <cell r="AF317">
            <v>2.9999999999999805E-2</v>
          </cell>
          <cell r="AG317">
            <v>3.0000000000000027E-2</v>
          </cell>
          <cell r="AH317">
            <v>3.0000000000000027E-2</v>
          </cell>
          <cell r="AI317">
            <v>3.0000000000000249E-2</v>
          </cell>
          <cell r="AJ317">
            <v>2.9999999999999805E-2</v>
          </cell>
          <cell r="AK317">
            <v>3.0000000000000027E-2</v>
          </cell>
        </row>
        <row r="318">
          <cell r="H318">
            <v>-9.6942809406566077E-3</v>
          </cell>
          <cell r="I318">
            <v>5.9647548114379223E-2</v>
          </cell>
          <cell r="J318">
            <v>0.12270282086734219</v>
          </cell>
          <cell r="K318">
            <v>0.197986703038324</v>
          </cell>
          <cell r="L318">
            <v>0.19427000738498168</v>
          </cell>
          <cell r="M318">
            <v>0.19427000738498168</v>
          </cell>
          <cell r="N318">
            <v>0.19427000738498168</v>
          </cell>
          <cell r="O318">
            <v>0.23009810760653138</v>
          </cell>
          <cell r="P318">
            <v>0.26700105083472736</v>
          </cell>
          <cell r="Q318">
            <v>0.26700105083472736</v>
          </cell>
          <cell r="R318">
            <v>0.30501108235976915</v>
          </cell>
          <cell r="S318">
            <v>0.34416141483056251</v>
          </cell>
          <cell r="T318">
            <v>0.38448625727547925</v>
          </cell>
          <cell r="U318">
            <v>0.42602084499374349</v>
          </cell>
          <cell r="V318">
            <v>0.46880147034355568</v>
          </cell>
          <cell r="W318">
            <v>0.46880147034355568</v>
          </cell>
          <cell r="X318">
            <v>0.46880147034355568</v>
          </cell>
          <cell r="Y318">
            <v>0.51286551445386275</v>
          </cell>
          <cell r="Z318">
            <v>0.51286551445386275</v>
          </cell>
          <cell r="AA318">
            <v>0.55825147988747847</v>
          </cell>
          <cell r="AB318">
            <v>0.60499902428410324</v>
          </cell>
          <cell r="AC318">
            <v>0.65314899501262613</v>
          </cell>
          <cell r="AD318">
            <v>0.70274346486300532</v>
          </cell>
          <cell r="AE318">
            <v>0.7538257688088954</v>
          </cell>
          <cell r="AF318">
            <v>0.80644054187316216</v>
          </cell>
          <cell r="AG318">
            <v>0.86063375812935705</v>
          </cell>
          <cell r="AH318">
            <v>0.91645277087323773</v>
          </cell>
          <cell r="AI318">
            <v>0.97394635399943508</v>
          </cell>
          <cell r="AJ318">
            <v>1.0331647446194179</v>
          </cell>
          <cell r="AK318">
            <v>1.0941596869580006</v>
          </cell>
        </row>
        <row r="330">
          <cell r="H330">
            <v>3.4869476417013878E-2</v>
          </cell>
          <cell r="I330">
            <v>0.11175143322065839</v>
          </cell>
          <cell r="J330">
            <v>0.10400513965752678</v>
          </cell>
          <cell r="K330">
            <v>0.1012017201314519</v>
          </cell>
          <cell r="L330">
            <v>2.7801372495305898E-2</v>
          </cell>
          <cell r="M330">
            <v>2.4999999999999689E-2</v>
          </cell>
          <cell r="N330">
            <v>2.5000000000000133E-2</v>
          </cell>
          <cell r="O330">
            <v>5.5750000000000188E-2</v>
          </cell>
          <cell r="P330">
            <v>5.5749999999999744E-2</v>
          </cell>
          <cell r="Q330">
            <v>2.4999999999999911E-2</v>
          </cell>
          <cell r="R330">
            <v>5.0599999999999978E-2</v>
          </cell>
          <cell r="S330">
            <v>5.06000000000002E-2</v>
          </cell>
          <cell r="T330">
            <v>5.0599999999999756E-2</v>
          </cell>
          <cell r="U330">
            <v>5.06000000000002E-2</v>
          </cell>
          <cell r="V330">
            <v>5.0599999999999756E-2</v>
          </cell>
          <cell r="W330">
            <v>2.000000000000024E-2</v>
          </cell>
          <cell r="X330">
            <v>1.9999999999999796E-2</v>
          </cell>
          <cell r="Y330">
            <v>5.06000000000002E-2</v>
          </cell>
          <cell r="Z330">
            <v>1.9999999999999796E-2</v>
          </cell>
          <cell r="AA330">
            <v>5.0599999999999978E-2</v>
          </cell>
          <cell r="AB330">
            <v>5.0599999999999978E-2</v>
          </cell>
          <cell r="AC330">
            <v>5.06000000000002E-2</v>
          </cell>
          <cell r="AD330">
            <v>5.0599999999999978E-2</v>
          </cell>
          <cell r="AE330">
            <v>5.0599999999999978E-2</v>
          </cell>
          <cell r="AF330">
            <v>5.0599999999999978E-2</v>
          </cell>
          <cell r="AG330">
            <v>5.0599999999999978E-2</v>
          </cell>
          <cell r="AH330">
            <v>5.0599999999999978E-2</v>
          </cell>
          <cell r="AI330">
            <v>5.06000000000002E-2</v>
          </cell>
          <cell r="AJ330">
            <v>5.0599999999999978E-2</v>
          </cell>
          <cell r="AK330">
            <v>5.06000000000002E-2</v>
          </cell>
        </row>
        <row r="331">
          <cell r="H331">
            <v>3.4869476417013878E-2</v>
          </cell>
          <cell r="I331">
            <v>0.15051762360292753</v>
          </cell>
          <cell r="J331">
            <v>0.27017736972419581</v>
          </cell>
          <cell r="K331">
            <v>0.39872150441232734</v>
          </cell>
          <cell r="L331">
            <v>0.43760788197368905</v>
          </cell>
          <cell r="M331">
            <v>0.47354807902303109</v>
          </cell>
          <cell r="N331">
            <v>0.5103867809986069</v>
          </cell>
          <cell r="O331">
            <v>0.59459084403927931</v>
          </cell>
          <cell r="P331">
            <v>0.68348928359446881</v>
          </cell>
          <cell r="Q331">
            <v>0.72557651568433057</v>
          </cell>
          <cell r="R331">
            <v>0.81289068737795755</v>
          </cell>
          <cell r="S331">
            <v>0.9046229561592829</v>
          </cell>
          <cell r="T331">
            <v>1.0009968777409419</v>
          </cell>
          <cell r="U331">
            <v>1.1022473197546341</v>
          </cell>
          <cell r="V331">
            <v>1.2086210341342181</v>
          </cell>
          <cell r="W331">
            <v>1.2527934548169029</v>
          </cell>
          <cell r="X331">
            <v>1.2978493239132409</v>
          </cell>
          <cell r="Y331">
            <v>1.4141204997032513</v>
          </cell>
          <cell r="Z331">
            <v>1.4624029096973157</v>
          </cell>
          <cell r="AA331">
            <v>1.5870004969279998</v>
          </cell>
          <cell r="AB331">
            <v>1.7179027220725565</v>
          </cell>
          <cell r="AC331">
            <v>1.8554285998094286</v>
          </cell>
          <cell r="AD331">
            <v>1.9999132869597855</v>
          </cell>
          <cell r="AE331">
            <v>2.1517088992799507</v>
          </cell>
          <cell r="AF331">
            <v>2.3111853695835163</v>
          </cell>
          <cell r="AG331">
            <v>2.4787313492844421</v>
          </cell>
          <cell r="AH331">
            <v>2.6547551555582349</v>
          </cell>
          <cell r="AI331">
            <v>2.8396857664294819</v>
          </cell>
          <cell r="AJ331">
            <v>3.0339738662108138</v>
          </cell>
          <cell r="AK331">
            <v>3.2380929438410817</v>
          </cell>
        </row>
        <row r="333">
          <cell r="G333">
            <v>2.5</v>
          </cell>
        </row>
        <row r="335">
          <cell r="G335">
            <v>3200</v>
          </cell>
        </row>
        <row r="336">
          <cell r="H336">
            <v>3.5000000000000003E-2</v>
          </cell>
          <cell r="I336">
            <v>3.5000000000000003E-2</v>
          </cell>
          <cell r="J336">
            <v>3.5000000000000003E-2</v>
          </cell>
          <cell r="K336">
            <v>3.5000000000000003E-2</v>
          </cell>
          <cell r="L336">
            <v>0.03</v>
          </cell>
          <cell r="M336">
            <v>2.5000000000000001E-2</v>
          </cell>
          <cell r="N336">
            <v>2.5000000000000001E-2</v>
          </cell>
          <cell r="O336">
            <v>2.5000000000000001E-2</v>
          </cell>
          <cell r="P336">
            <v>2.5000000000000001E-2</v>
          </cell>
          <cell r="Q336">
            <v>2.5000000000000001E-2</v>
          </cell>
          <cell r="R336">
            <v>2.5000000000000001E-2</v>
          </cell>
          <cell r="S336">
            <v>2.5000000000000001E-2</v>
          </cell>
          <cell r="T336">
            <v>2.5000000000000001E-2</v>
          </cell>
          <cell r="U336">
            <v>2.5000000000000001E-2</v>
          </cell>
          <cell r="V336">
            <v>2.5000000000000001E-2</v>
          </cell>
          <cell r="W336">
            <v>2.5000000000000001E-2</v>
          </cell>
          <cell r="X336">
            <v>2.5000000000000001E-2</v>
          </cell>
          <cell r="Y336">
            <v>2.5000000000000001E-2</v>
          </cell>
          <cell r="Z336">
            <v>2.5000000000000001E-2</v>
          </cell>
          <cell r="AA336">
            <v>2.5000000000000001E-2</v>
          </cell>
          <cell r="AB336">
            <v>2.5000000000000001E-2</v>
          </cell>
          <cell r="AC336">
            <v>2.5000000000000001E-2</v>
          </cell>
          <cell r="AD336">
            <v>2.5000000000000001E-2</v>
          </cell>
          <cell r="AE336">
            <v>2.5000000000000001E-2</v>
          </cell>
          <cell r="AF336">
            <v>2.5000000000000001E-2</v>
          </cell>
          <cell r="AG336">
            <v>2.5000000000000001E-2</v>
          </cell>
          <cell r="AH336">
            <v>2.5000000000000001E-2</v>
          </cell>
          <cell r="AI336">
            <v>2.5000000000000001E-2</v>
          </cell>
          <cell r="AJ336">
            <v>2.5000000000000001E-2</v>
          </cell>
          <cell r="AK336">
            <v>2.5000000000000001E-2</v>
          </cell>
        </row>
        <row r="337">
          <cell r="H337">
            <v>1.0349999999999999</v>
          </cell>
          <cell r="I337">
            <v>1.0712249999999999</v>
          </cell>
          <cell r="J337">
            <v>1.1087178749999997</v>
          </cell>
          <cell r="K337">
            <v>1.1475230006249997</v>
          </cell>
          <cell r="L337">
            <v>1.1819486906437497</v>
          </cell>
          <cell r="M337">
            <v>1.2114974079098433</v>
          </cell>
          <cell r="N337">
            <v>1.2417848431075893</v>
          </cell>
          <cell r="O337">
            <v>1.2728294641852789</v>
          </cell>
          <cell r="P337">
            <v>1.3046502007899108</v>
          </cell>
          <cell r="Q337">
            <v>1.3372664558096585</v>
          </cell>
          <cell r="R337">
            <v>1.3706981172049</v>
          </cell>
          <cell r="S337">
            <v>1.4049655701350223</v>
          </cell>
          <cell r="T337">
            <v>1.4400897093883978</v>
          </cell>
          <cell r="U337">
            <v>1.4760919521231075</v>
          </cell>
          <cell r="V337">
            <v>1.5129942509261851</v>
          </cell>
          <cell r="W337">
            <v>1.5508191071993396</v>
          </cell>
          <cell r="X337">
            <v>1.5895895848793229</v>
          </cell>
          <cell r="Y337">
            <v>1.6293293245013059</v>
          </cell>
          <cell r="Z337">
            <v>1.6700625576138384</v>
          </cell>
          <cell r="AA337">
            <v>1.7118141215541842</v>
          </cell>
          <cell r="AB337">
            <v>1.7546094745930387</v>
          </cell>
          <cell r="AC337">
            <v>1.7984747114578645</v>
          </cell>
          <cell r="AD337">
            <v>1.843436579244311</v>
          </cell>
          <cell r="AE337">
            <v>1.8895224937254187</v>
          </cell>
          <cell r="AF337">
            <v>1.9367605560685539</v>
          </cell>
          <cell r="AG337">
            <v>1.9851795699702677</v>
          </cell>
          <cell r="AH337">
            <v>2.034809059219524</v>
          </cell>
          <cell r="AI337">
            <v>2.0856792857000119</v>
          </cell>
          <cell r="AJ337">
            <v>2.1378212678425119</v>
          </cell>
          <cell r="AK337">
            <v>2.1912667995385746</v>
          </cell>
        </row>
        <row r="338">
          <cell r="H338">
            <v>3311.9999999999995</v>
          </cell>
          <cell r="I338">
            <v>3427.9199999999996</v>
          </cell>
          <cell r="J338">
            <v>3547.897199999999</v>
          </cell>
          <cell r="K338">
            <v>3672.073601999999</v>
          </cell>
          <cell r="L338">
            <v>3782.235810059999</v>
          </cell>
          <cell r="M338">
            <v>3876.7917053114984</v>
          </cell>
          <cell r="N338">
            <v>3973.7114979442858</v>
          </cell>
          <cell r="O338">
            <v>4073.0542853928923</v>
          </cell>
          <cell r="P338">
            <v>4174.8806425277144</v>
          </cell>
          <cell r="Q338">
            <v>4279.2526585909072</v>
          </cell>
          <cell r="R338">
            <v>4386.2339750556803</v>
          </cell>
          <cell r="S338">
            <v>4495.8898244320717</v>
          </cell>
          <cell r="T338">
            <v>4608.287070042873</v>
          </cell>
          <cell r="U338">
            <v>4723.4942467939436</v>
          </cell>
          <cell r="V338">
            <v>4841.5816029637926</v>
          </cell>
          <cell r="W338">
            <v>4962.6211430378862</v>
          </cell>
          <cell r="X338">
            <v>5086.6866716138329</v>
          </cell>
          <cell r="Y338">
            <v>5213.8538384041785</v>
          </cell>
          <cell r="Z338">
            <v>5344.2001843642829</v>
          </cell>
          <cell r="AA338">
            <v>5477.8051889733897</v>
          </cell>
          <cell r="AB338">
            <v>5614.7503186977237</v>
          </cell>
          <cell r="AC338">
            <v>5755.1190766651662</v>
          </cell>
          <cell r="AD338">
            <v>5898.9970535817956</v>
          </cell>
          <cell r="AE338">
            <v>6046.4719799213399</v>
          </cell>
          <cell r="AF338">
            <v>6197.6337794193723</v>
          </cell>
          <cell r="AG338">
            <v>6352.5746239048567</v>
          </cell>
          <cell r="AH338">
            <v>6511.3889895024768</v>
          </cell>
          <cell r="AI338">
            <v>6674.173714240038</v>
          </cell>
          <cell r="AJ338">
            <v>6841.0280570960385</v>
          </cell>
          <cell r="AK338">
            <v>7012.0537585234388</v>
          </cell>
        </row>
        <row r="339">
          <cell r="H339">
            <v>529.07348242811486</v>
          </cell>
          <cell r="I339">
            <v>547.59105431309899</v>
          </cell>
          <cell r="J339">
            <v>566.75674121405734</v>
          </cell>
          <cell r="K339">
            <v>586.59322715654935</v>
          </cell>
          <cell r="L339">
            <v>604.19102397124595</v>
          </cell>
          <cell r="M339">
            <v>619.29579957052692</v>
          </cell>
          <cell r="N339">
            <v>634.77819455979011</v>
          </cell>
          <cell r="O339">
            <v>650.64764942378474</v>
          </cell>
          <cell r="P339">
            <v>666.91384065937928</v>
          </cell>
          <cell r="Q339">
            <v>683.58668667586369</v>
          </cell>
          <cell r="R339">
            <v>700.67635384276036</v>
          </cell>
          <cell r="S339">
            <v>718.19326268882924</v>
          </cell>
          <cell r="T339">
            <v>736.14809425604994</v>
          </cell>
          <cell r="U339">
            <v>754.55179661245108</v>
          </cell>
          <cell r="V339">
            <v>773.41559152776244</v>
          </cell>
          <cell r="W339">
            <v>792.75098131595621</v>
          </cell>
          <cell r="X339">
            <v>812.56975584885515</v>
          </cell>
          <cell r="Y339">
            <v>832.88399974507638</v>
          </cell>
          <cell r="Z339">
            <v>853.7060997387033</v>
          </cell>
          <cell r="AA339">
            <v>875.04875223217084</v>
          </cell>
          <cell r="AB339">
            <v>896.92497103797496</v>
          </cell>
          <cell r="AC339">
            <v>919.3480953139242</v>
          </cell>
          <cell r="AD339">
            <v>942.33179769677247</v>
          </cell>
          <cell r="AE339">
            <v>965.89009263919172</v>
          </cell>
          <cell r="AF339">
            <v>990.03734495517119</v>
          </cell>
          <cell r="AG339">
            <v>1014.7882785790506</v>
          </cell>
          <cell r="AH339">
            <v>1040.1579855435266</v>
          </cell>
          <cell r="AI339">
            <v>1066.1619351821146</v>
          </cell>
          <cell r="AJ339">
            <v>1092.8159835616673</v>
          </cell>
          <cell r="AK339">
            <v>1120.136383150709</v>
          </cell>
        </row>
        <row r="340">
          <cell r="H340">
            <v>3461.0399999999995</v>
          </cell>
          <cell r="I340">
            <v>3721.8812795999988</v>
          </cell>
          <cell r="J340">
            <v>4013.9373036102106</v>
          </cell>
          <cell r="K340">
            <v>4287.3667127321387</v>
          </cell>
          <cell r="L340">
            <v>4552.8833332516397</v>
          </cell>
          <cell r="M340">
            <v>4783.3730519975024</v>
          </cell>
          <cell r="N340">
            <v>5025.5313127548752</v>
          </cell>
          <cell r="O340">
            <v>5279.9488354630894</v>
          </cell>
          <cell r="P340">
            <v>5547.2462452584068</v>
          </cell>
          <cell r="Q340">
            <v>5828.075586424613</v>
          </cell>
          <cell r="R340">
            <v>6093.253025606934</v>
          </cell>
          <cell r="S340">
            <v>6370.4960382720492</v>
          </cell>
          <cell r="T340">
            <v>6660.3536080134263</v>
          </cell>
          <cell r="U340">
            <v>6963.3996971780361</v>
          </cell>
          <cell r="V340">
            <v>7280.2343833996374</v>
          </cell>
          <cell r="W340">
            <v>7611.4850478443186</v>
          </cell>
          <cell r="X340">
            <v>7957.8076175212345</v>
          </cell>
          <cell r="Y340">
            <v>8319.8878641184492</v>
          </cell>
          <cell r="Z340">
            <v>8698.4427619358394</v>
          </cell>
          <cell r="AA340">
            <v>9094.2219076039182</v>
          </cell>
          <cell r="AB340">
            <v>9508.0090043998953</v>
          </cell>
          <cell r="AC340">
            <v>9940.6234141000896</v>
          </cell>
          <cell r="AD340">
            <v>10392.921779441644</v>
          </cell>
          <cell r="AE340">
            <v>10865.799720406238</v>
          </cell>
          <cell r="AF340">
            <v>11360.19360768472</v>
          </cell>
          <cell r="AG340">
            <v>11877.082416834375</v>
          </cell>
          <cell r="AH340">
            <v>12417.489666800337</v>
          </cell>
          <cell r="AI340">
            <v>12982.48544663975</v>
          </cell>
          <cell r="AJ340">
            <v>13573.188534461859</v>
          </cell>
          <cell r="AK340">
            <v>14190.768612779873</v>
          </cell>
        </row>
        <row r="341">
          <cell r="H341">
            <v>72.171778194980192</v>
          </cell>
          <cell r="I341">
            <v>72.546413802937394</v>
          </cell>
          <cell r="J341">
            <v>72.54511830812271</v>
          </cell>
          <cell r="K341">
            <v>72.543828941766392</v>
          </cell>
          <cell r="L341">
            <v>72</v>
          </cell>
          <cell r="M341">
            <v>72</v>
          </cell>
          <cell r="N341">
            <v>72</v>
          </cell>
          <cell r="O341">
            <v>72</v>
          </cell>
          <cell r="P341">
            <v>72</v>
          </cell>
          <cell r="Q341">
            <v>72</v>
          </cell>
          <cell r="R341">
            <v>72</v>
          </cell>
          <cell r="S341">
            <v>72</v>
          </cell>
          <cell r="T341">
            <v>72</v>
          </cell>
          <cell r="U341">
            <v>72</v>
          </cell>
          <cell r="V341">
            <v>72</v>
          </cell>
          <cell r="W341">
            <v>72</v>
          </cell>
          <cell r="X341">
            <v>72</v>
          </cell>
          <cell r="Y341">
            <v>72</v>
          </cell>
          <cell r="Z341">
            <v>72</v>
          </cell>
          <cell r="AA341">
            <v>72</v>
          </cell>
          <cell r="AB341">
            <v>72</v>
          </cell>
          <cell r="AC341">
            <v>72</v>
          </cell>
          <cell r="AD341">
            <v>72</v>
          </cell>
          <cell r="AE341">
            <v>72</v>
          </cell>
          <cell r="AF341">
            <v>72</v>
          </cell>
          <cell r="AG341">
            <v>72</v>
          </cell>
          <cell r="AH341">
            <v>72</v>
          </cell>
          <cell r="AI341">
            <v>72</v>
          </cell>
          <cell r="AJ341">
            <v>72</v>
          </cell>
          <cell r="AK341">
            <v>72</v>
          </cell>
        </row>
        <row r="342">
          <cell r="G342">
            <v>0.04</v>
          </cell>
        </row>
        <row r="347">
          <cell r="H347">
            <v>1.0175454798975774</v>
          </cell>
          <cell r="I347">
            <v>1.0178189692223831</v>
          </cell>
          <cell r="J347">
            <v>1.0144558089919369</v>
          </cell>
          <cell r="K347">
            <v>1.0137176036058595</v>
          </cell>
          <cell r="L347">
            <v>1.017597805004967</v>
          </cell>
          <cell r="M347">
            <v>1.017597805004967</v>
          </cell>
          <cell r="N347">
            <v>1.017597805004967</v>
          </cell>
          <cell r="O347">
            <v>1.017597805004967</v>
          </cell>
          <cell r="P347">
            <v>1.017597805004967</v>
          </cell>
          <cell r="Q347">
            <v>1.017597805004967</v>
          </cell>
          <cell r="R347">
            <v>1.017597805004967</v>
          </cell>
          <cell r="S347">
            <v>1.017597805004967</v>
          </cell>
          <cell r="T347">
            <v>1.017597805004967</v>
          </cell>
          <cell r="U347">
            <v>1.017597805004967</v>
          </cell>
          <cell r="V347">
            <v>1.017597805004967</v>
          </cell>
          <cell r="W347">
            <v>1.017597805004967</v>
          </cell>
          <cell r="X347">
            <v>1.017597805004967</v>
          </cell>
          <cell r="Y347">
            <v>1.017597805004967</v>
          </cell>
          <cell r="Z347">
            <v>1.017597805004967</v>
          </cell>
          <cell r="AA347">
            <v>1.017597805004967</v>
          </cell>
          <cell r="AB347">
            <v>1.017597805004967</v>
          </cell>
          <cell r="AC347">
            <v>1.017597805004967</v>
          </cell>
          <cell r="AD347">
            <v>1.017597805004967</v>
          </cell>
          <cell r="AE347">
            <v>1.017597805004967</v>
          </cell>
          <cell r="AF347">
            <v>1.017597805004967</v>
          </cell>
          <cell r="AG347">
            <v>1.017597805004967</v>
          </cell>
          <cell r="AH347">
            <v>1.017597805004967</v>
          </cell>
          <cell r="AI347">
            <v>1.017597805004967</v>
          </cell>
          <cell r="AJ347">
            <v>1.017597805004967</v>
          </cell>
          <cell r="AK347">
            <v>1.017597805004967</v>
          </cell>
        </row>
        <row r="348">
          <cell r="H348">
            <v>20.301010800056336</v>
          </cell>
          <cell r="I348">
            <v>22.502132997175003</v>
          </cell>
          <cell r="J348">
            <v>24.184902841064435</v>
          </cell>
          <cell r="K348">
            <v>25.972716569922792</v>
          </cell>
          <cell r="L348">
            <v>26.029578948598701</v>
          </cell>
          <cell r="M348">
            <v>26.029578948598701</v>
          </cell>
          <cell r="N348">
            <v>26.029578948598701</v>
          </cell>
          <cell r="O348">
            <v>26.810466317056665</v>
          </cell>
          <cell r="P348">
            <v>27.614780306568367</v>
          </cell>
          <cell r="Q348">
            <v>27.614780306568367</v>
          </cell>
          <cell r="R348">
            <v>28.443223715765416</v>
          </cell>
          <cell r="S348">
            <v>29.296520427238384</v>
          </cell>
          <cell r="T348">
            <v>30.175416040055534</v>
          </cell>
          <cell r="U348">
            <v>31.080678521257205</v>
          </cell>
          <cell r="V348">
            <v>32.013098876894915</v>
          </cell>
          <cell r="W348">
            <v>32.013098876894915</v>
          </cell>
          <cell r="X348">
            <v>32.013098876894915</v>
          </cell>
          <cell r="Y348">
            <v>32.973491843201764</v>
          </cell>
          <cell r="Z348">
            <v>32.973491843201764</v>
          </cell>
          <cell r="AA348">
            <v>33.962696598497821</v>
          </cell>
          <cell r="AB348">
            <v>34.981577496452758</v>
          </cell>
          <cell r="AC348">
            <v>36.031024821346342</v>
          </cell>
          <cell r="AD348">
            <v>37.111955565986733</v>
          </cell>
          <cell r="AE348">
            <v>38.225314232966333</v>
          </cell>
          <cell r="AF348">
            <v>39.372073659955319</v>
          </cell>
          <cell r="AG348">
            <v>40.553235869753991</v>
          </cell>
          <cell r="AH348">
            <v>41.769832945846609</v>
          </cell>
          <cell r="AI348">
            <v>43.022927934222011</v>
          </cell>
          <cell r="AJ348">
            <v>44.31361577224866</v>
          </cell>
          <cell r="AK348">
            <v>45.643024245416136</v>
          </cell>
        </row>
        <row r="349">
          <cell r="H349">
            <v>111.41321202862095</v>
          </cell>
          <cell r="I349">
            <v>124.13414665199025</v>
          </cell>
          <cell r="J349">
            <v>133.41484850511407</v>
          </cell>
          <cell r="K349">
            <v>143.27469008761105</v>
          </cell>
          <cell r="L349">
            <v>142.51194474357791</v>
          </cell>
          <cell r="M349">
            <v>142.51194474357789</v>
          </cell>
          <cell r="N349">
            <v>142.51194474357791</v>
          </cell>
          <cell r="O349">
            <v>146.78730308588521</v>
          </cell>
          <cell r="P349">
            <v>151.19092217846179</v>
          </cell>
          <cell r="Q349">
            <v>151.19092217846176</v>
          </cell>
          <cell r="R349">
            <v>155.72664984381566</v>
          </cell>
          <cell r="S349">
            <v>160.39844933913017</v>
          </cell>
          <cell r="T349">
            <v>165.21040281930405</v>
          </cell>
          <cell r="U349">
            <v>170.16671490388319</v>
          </cell>
          <cell r="V349">
            <v>175.27171635099967</v>
          </cell>
          <cell r="W349">
            <v>175.27171635099967</v>
          </cell>
          <cell r="X349">
            <v>175.27171635099964</v>
          </cell>
          <cell r="Y349">
            <v>180.52986784152969</v>
          </cell>
          <cell r="Z349">
            <v>180.52986784152961</v>
          </cell>
          <cell r="AA349">
            <v>185.94576387677557</v>
          </cell>
          <cell r="AB349">
            <v>191.52413679307887</v>
          </cell>
          <cell r="AC349">
            <v>197.26986089687122</v>
          </cell>
          <cell r="AD349">
            <v>203.18795672377738</v>
          </cell>
          <cell r="AE349">
            <v>209.28359542549063</v>
          </cell>
          <cell r="AF349">
            <v>215.5621032882554</v>
          </cell>
          <cell r="AG349">
            <v>222.02896638690311</v>
          </cell>
          <cell r="AH349">
            <v>228.6898353785102</v>
          </cell>
          <cell r="AI349">
            <v>235.55053043986547</v>
          </cell>
          <cell r="AJ349">
            <v>242.6170463530614</v>
          </cell>
          <cell r="AK349">
            <v>249.89555774365337</v>
          </cell>
        </row>
        <row r="350">
          <cell r="H350">
            <v>21.214556286058869</v>
          </cell>
          <cell r="I350">
            <v>24.43180341234774</v>
          </cell>
          <cell r="J350">
            <v>27.361752109936312</v>
          </cell>
          <cell r="K350">
            <v>30.324708197696268</v>
          </cell>
          <cell r="L350">
            <v>31.333222495387666</v>
          </cell>
          <cell r="M350">
            <v>32.11655305777235</v>
          </cell>
          <cell r="N350">
            <v>32.919466884216661</v>
          </cell>
          <cell r="O350">
            <v>34.754727163011736</v>
          </cell>
          <cell r="P350">
            <v>36.692303202349642</v>
          </cell>
          <cell r="Q350">
            <v>37.609610782408375</v>
          </cell>
          <cell r="R350">
            <v>39.512657087998242</v>
          </cell>
          <cell r="S350">
            <v>41.511997536650966</v>
          </cell>
          <cell r="T350">
            <v>43.612504612005502</v>
          </cell>
          <cell r="U350">
            <v>45.819297345372988</v>
          </cell>
          <cell r="V350">
            <v>48.137753791048851</v>
          </cell>
          <cell r="W350">
            <v>49.100508866869824</v>
          </cell>
          <cell r="X350">
            <v>50.082519044207217</v>
          </cell>
          <cell r="Y350">
            <v>52.616694507844109</v>
          </cell>
          <cell r="Z350">
            <v>53.669028398000982</v>
          </cell>
          <cell r="AA350">
            <v>56.384681234939841</v>
          </cell>
          <cell r="AB350">
            <v>59.237746105427803</v>
          </cell>
          <cell r="AC350">
            <v>62.235176058362448</v>
          </cell>
          <cell r="AD350">
            <v>65.384275966915595</v>
          </cell>
          <cell r="AE350">
            <v>68.69272033084151</v>
          </cell>
          <cell r="AF350">
            <v>72.168571979582097</v>
          </cell>
          <cell r="AG350">
            <v>75.820301721748962</v>
          </cell>
          <cell r="AH350">
            <v>79.656808988869457</v>
          </cell>
          <cell r="AI350">
            <v>83.687443523706264</v>
          </cell>
          <cell r="AJ350">
            <v>87.922028166005788</v>
          </cell>
          <cell r="AK350">
            <v>92.370882791205716</v>
          </cell>
        </row>
        <row r="351">
          <cell r="H351">
            <v>46.570722627963548</v>
          </cell>
          <cell r="I351">
            <v>53.911708159252662</v>
          </cell>
          <cell r="J351">
            <v>60.375913627957701</v>
          </cell>
          <cell r="K351">
            <v>66.91272601116421</v>
          </cell>
          <cell r="L351">
            <v>68.619757264898993</v>
          </cell>
          <cell r="M351">
            <v>70.335251196521455</v>
          </cell>
          <cell r="N351">
            <v>72.093632476434493</v>
          </cell>
          <cell r="O351">
            <v>76.112852486995692</v>
          </cell>
          <cell r="P351">
            <v>80.356144013145709</v>
          </cell>
          <cell r="Q351">
            <v>82.365047613474331</v>
          </cell>
          <cell r="R351">
            <v>86.532719022716151</v>
          </cell>
          <cell r="S351">
            <v>90.911274605265618</v>
          </cell>
          <cell r="T351">
            <v>95.511385100292046</v>
          </cell>
          <cell r="U351">
            <v>100.34426118636684</v>
          </cell>
          <cell r="V351">
            <v>105.42168080239698</v>
          </cell>
          <cell r="W351">
            <v>107.53011441844492</v>
          </cell>
          <cell r="X351">
            <v>109.6807167068138</v>
          </cell>
          <cell r="Y351">
            <v>115.23056097217861</v>
          </cell>
          <cell r="Z351">
            <v>117.53517219162214</v>
          </cell>
          <cell r="AA351">
            <v>123.48245190451826</v>
          </cell>
          <cell r="AB351">
            <v>129.73066397088689</v>
          </cell>
          <cell r="AC351">
            <v>136.29503556781376</v>
          </cell>
          <cell r="AD351">
            <v>143.19156436754514</v>
          </cell>
          <cell r="AE351">
            <v>150.43705752454289</v>
          </cell>
          <cell r="AF351">
            <v>158.0491726352848</v>
          </cell>
          <cell r="AG351">
            <v>166.04646077063023</v>
          </cell>
          <cell r="AH351">
            <v>174.44841168562411</v>
          </cell>
          <cell r="AI351">
            <v>183.27550131691669</v>
          </cell>
          <cell r="AJ351">
            <v>192.54924168355265</v>
          </cell>
          <cell r="AK351">
            <v>202.29223331274054</v>
          </cell>
        </row>
        <row r="352">
          <cell r="H352">
            <v>1.3455701935823785E-2</v>
          </cell>
          <cell r="I352">
            <v>1.4485069272560651E-2</v>
          </cell>
          <cell r="J352">
            <v>1.5041568679623987E-2</v>
          </cell>
          <cell r="K352">
            <v>1.5606951887846294E-2</v>
          </cell>
          <cell r="L352">
            <v>1.5071714393325166E-2</v>
          </cell>
          <cell r="M352">
            <v>1.4704111603244066E-2</v>
          </cell>
          <cell r="N352">
            <v>1.4345474734872262E-2</v>
          </cell>
          <cell r="O352">
            <v>1.4415452660408223E-2</v>
          </cell>
          <cell r="P352">
            <v>1.4485771941678513E-2</v>
          </cell>
          <cell r="Q352">
            <v>1.4132460430905864E-2</v>
          </cell>
          <cell r="R352">
            <v>1.4201399262276137E-2</v>
          </cell>
          <cell r="S352">
            <v>1.4270674380628708E-2</v>
          </cell>
          <cell r="T352">
            <v>1.4340287426387873E-2</v>
          </cell>
          <cell r="U352">
            <v>1.4410240047980014E-2</v>
          </cell>
          <cell r="V352">
            <v>1.4480533901872594E-2</v>
          </cell>
          <cell r="W352">
            <v>1.4127350148168391E-2</v>
          </cell>
          <cell r="X352">
            <v>1.3782780632359404E-2</v>
          </cell>
          <cell r="Y352">
            <v>1.3850013708614821E-2</v>
          </cell>
          <cell r="Z352">
            <v>1.3512208496209576E-2</v>
          </cell>
          <cell r="AA352">
            <v>1.3578121708386215E-2</v>
          </cell>
          <cell r="AB352">
            <v>1.3644356448427127E-2</v>
          </cell>
          <cell r="AC352">
            <v>1.3710914284760917E-2</v>
          </cell>
          <cell r="AD352">
            <v>1.3777796793467068E-2</v>
          </cell>
          <cell r="AE352">
            <v>1.3845005558313249E-2</v>
          </cell>
          <cell r="AF352">
            <v>1.3912542170792831E-2</v>
          </cell>
          <cell r="AG352">
            <v>1.3980408230162552E-2</v>
          </cell>
          <cell r="AH352">
            <v>1.404860534348042E-2</v>
          </cell>
          <cell r="AI352">
            <v>1.4117135125643741E-2</v>
          </cell>
          <cell r="AJ352">
            <v>1.4185999199427368E-2</v>
          </cell>
          <cell r="AK352">
            <v>1.4255199195522143E-2</v>
          </cell>
        </row>
        <row r="355">
          <cell r="H355">
            <v>22.159840654279655</v>
          </cell>
          <cell r="I355">
            <v>23.565692986921977</v>
          </cell>
          <cell r="J355">
            <v>24.926713116991213</v>
          </cell>
          <cell r="K355">
            <v>26.554297094066808</v>
          </cell>
          <cell r="L355">
            <v>26.612174555505757</v>
          </cell>
          <cell r="M355">
            <v>26.612174555505757</v>
          </cell>
          <cell r="N355">
            <v>26.612174555505757</v>
          </cell>
          <cell r="O355">
            <v>27.410539792170937</v>
          </cell>
          <cell r="P355">
            <v>28.232855985936062</v>
          </cell>
          <cell r="Q355">
            <v>28.232855985936062</v>
          </cell>
          <cell r="R355">
            <v>29.079841665514142</v>
          </cell>
          <cell r="S355">
            <v>29.952236915479574</v>
          </cell>
          <cell r="T355">
            <v>30.850804022943962</v>
          </cell>
          <cell r="U355">
            <v>31.776328143632274</v>
          </cell>
          <cell r="V355">
            <v>32.729617987941239</v>
          </cell>
          <cell r="W355">
            <v>32.729617987941239</v>
          </cell>
          <cell r="X355">
            <v>32.729617987941239</v>
          </cell>
          <cell r="Y355">
            <v>33.711506527579488</v>
          </cell>
          <cell r="Z355">
            <v>33.711506527579488</v>
          </cell>
          <cell r="AA355">
            <v>34.722851723406869</v>
          </cell>
          <cell r="AB355">
            <v>35.764537275109085</v>
          </cell>
          <cell r="AC355">
            <v>36.837473393362352</v>
          </cell>
          <cell r="AD355">
            <v>37.942597595163228</v>
          </cell>
          <cell r="AE355">
            <v>39.080875523018122</v>
          </cell>
          <cell r="AF355">
            <v>40.253301788708661</v>
          </cell>
          <cell r="AG355">
            <v>41.460900842369924</v>
          </cell>
          <cell r="AH355">
            <v>42.704727867641019</v>
          </cell>
          <cell r="AI355">
            <v>43.985869703670261</v>
          </cell>
          <cell r="AJ355">
            <v>45.305445794780361</v>
          </cell>
          <cell r="AK355">
            <v>46.664609168623784</v>
          </cell>
        </row>
        <row r="356">
          <cell r="H356">
            <v>23.157033483722241</v>
          </cell>
          <cell r="I356">
            <v>25.586568989015468</v>
          </cell>
          <cell r="J356">
            <v>28.201004143153025</v>
          </cell>
          <cell r="K356">
            <v>31.003738427000581</v>
          </cell>
          <cell r="L356">
            <v>32.034524572232705</v>
          </cell>
          <cell r="M356">
            <v>32.835387686538517</v>
          </cell>
          <cell r="N356">
            <v>33.656272378701985</v>
          </cell>
          <cell r="O356">
            <v>35.532609563814617</v>
          </cell>
          <cell r="P356">
            <v>37.513552546997275</v>
          </cell>
          <cell r="Q356">
            <v>38.451391360672211</v>
          </cell>
          <cell r="R356">
            <v>40.397031763522222</v>
          </cell>
          <cell r="S356">
            <v>42.441121570756458</v>
          </cell>
          <cell r="T356">
            <v>44.588642322236723</v>
          </cell>
          <cell r="U356">
            <v>46.844827623741914</v>
          </cell>
          <cell r="V356">
            <v>49.215175901503244</v>
          </cell>
          <cell r="W356">
            <v>50.199479419533318</v>
          </cell>
          <cell r="X356">
            <v>51.203469007923978</v>
          </cell>
          <cell r="Y356">
            <v>53.794364539724938</v>
          </cell>
          <cell r="Z356">
            <v>54.870251830519429</v>
          </cell>
          <cell r="AA356">
            <v>57.646686573143711</v>
          </cell>
          <cell r="AB356">
            <v>60.56360891374478</v>
          </cell>
          <cell r="AC356">
            <v>63.628127524780275</v>
          </cell>
          <cell r="AD356">
            <v>66.847710777534161</v>
          </cell>
          <cell r="AE356">
            <v>70.230204942877393</v>
          </cell>
          <cell r="AF356">
            <v>73.783853312986977</v>
          </cell>
          <cell r="AG356">
            <v>77.517316290624123</v>
          </cell>
          <cell r="AH356">
            <v>81.439692494929702</v>
          </cell>
          <cell r="AI356">
            <v>85.560540935173165</v>
          </cell>
          <cell r="AJ356">
            <v>89.889904306492923</v>
          </cell>
          <cell r="AK356">
            <v>94.438333464401481</v>
          </cell>
        </row>
        <row r="387">
          <cell r="H387">
            <v>18042561.57</v>
          </cell>
          <cell r="I387">
            <v>17535134.9606262</v>
          </cell>
          <cell r="J387">
            <v>17539662.625799999</v>
          </cell>
          <cell r="K387">
            <v>17559042.811799999</v>
          </cell>
          <cell r="L387">
            <v>17505690.163199998</v>
          </cell>
          <cell r="M387">
            <v>17505690.163199998</v>
          </cell>
          <cell r="N387">
            <v>17505690.163199998</v>
          </cell>
          <cell r="O387">
            <v>17505690.163199998</v>
          </cell>
          <cell r="P387">
            <v>17505690.163199998</v>
          </cell>
          <cell r="Q387">
            <v>17505690.163199998</v>
          </cell>
          <cell r="R387">
            <v>17505690.163199998</v>
          </cell>
          <cell r="S387">
            <v>17505690.163199998</v>
          </cell>
          <cell r="T387">
            <v>17505690.163199998</v>
          </cell>
          <cell r="U387">
            <v>17505690.163199998</v>
          </cell>
          <cell r="V387">
            <v>17505690.163199998</v>
          </cell>
          <cell r="W387">
            <v>17505690.163199998</v>
          </cell>
          <cell r="X387">
            <v>17505690.163199998</v>
          </cell>
          <cell r="Y387">
            <v>17505690.163199998</v>
          </cell>
          <cell r="Z387">
            <v>17505690.163199998</v>
          </cell>
          <cell r="AA387">
            <v>17505690.163199998</v>
          </cell>
          <cell r="AB387">
            <v>17505690.163199998</v>
          </cell>
          <cell r="AC387">
            <v>17505690.163199998</v>
          </cell>
          <cell r="AD387">
            <v>17505690.163199998</v>
          </cell>
          <cell r="AE387">
            <v>17505690.163199998</v>
          </cell>
          <cell r="AF387">
            <v>17505690.163199998</v>
          </cell>
          <cell r="AG387">
            <v>17505690.163199998</v>
          </cell>
          <cell r="AH387">
            <v>17505690.163199998</v>
          </cell>
          <cell r="AI387">
            <v>17505690.163199998</v>
          </cell>
          <cell r="AJ387">
            <v>17505690.163199998</v>
          </cell>
          <cell r="AK387">
            <v>17505690.163199998</v>
          </cell>
        </row>
        <row r="394">
          <cell r="G394">
            <v>1.5615465460005404</v>
          </cell>
        </row>
        <row r="399">
          <cell r="H399">
            <v>877053.75</v>
          </cell>
          <cell r="I399">
            <v>883190.54999999993</v>
          </cell>
          <cell r="J399">
            <v>884833.04999999993</v>
          </cell>
          <cell r="K399">
            <v>886475.54999999993</v>
          </cell>
          <cell r="L399">
            <v>886475.54999999993</v>
          </cell>
          <cell r="M399">
            <v>886475.54999999993</v>
          </cell>
          <cell r="N399">
            <v>886475.54999999993</v>
          </cell>
          <cell r="O399">
            <v>886475.54999999993</v>
          </cell>
          <cell r="P399">
            <v>886475.54999999993</v>
          </cell>
          <cell r="Q399">
            <v>886475.54999999993</v>
          </cell>
          <cell r="R399">
            <v>886475.54999999993</v>
          </cell>
          <cell r="S399">
            <v>886475.54999999993</v>
          </cell>
          <cell r="T399">
            <v>886475.54999999993</v>
          </cell>
          <cell r="U399">
            <v>886475.54999999993</v>
          </cell>
          <cell r="V399">
            <v>886475.54999999993</v>
          </cell>
          <cell r="W399">
            <v>886475.54999999993</v>
          </cell>
          <cell r="X399">
            <v>886475.54999999993</v>
          </cell>
          <cell r="Y399">
            <v>886475.54999999993</v>
          </cell>
          <cell r="Z399">
            <v>886475.54999999993</v>
          </cell>
          <cell r="AA399">
            <v>886475.54999999993</v>
          </cell>
          <cell r="AB399">
            <v>886475.54999999993</v>
          </cell>
          <cell r="AC399">
            <v>886475.54999999993</v>
          </cell>
          <cell r="AD399">
            <v>886475.54999999993</v>
          </cell>
          <cell r="AE399">
            <v>886475.54999999993</v>
          </cell>
          <cell r="AF399">
            <v>886475.54999999993</v>
          </cell>
          <cell r="AG399">
            <v>886475.54999999993</v>
          </cell>
          <cell r="AH399">
            <v>886475.54999999993</v>
          </cell>
          <cell r="AI399">
            <v>886475.54999999993</v>
          </cell>
          <cell r="AJ399">
            <v>886475.54999999993</v>
          </cell>
          <cell r="AK399">
            <v>886475.54999999993</v>
          </cell>
        </row>
        <row r="400"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</row>
        <row r="401"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</row>
        <row r="402"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</row>
        <row r="403">
          <cell r="H403">
            <v>877053.75</v>
          </cell>
          <cell r="I403">
            <v>883190.54999999993</v>
          </cell>
          <cell r="J403">
            <v>884833.04999999993</v>
          </cell>
          <cell r="K403">
            <v>886475.54999999993</v>
          </cell>
          <cell r="L403">
            <v>886475.54999999993</v>
          </cell>
          <cell r="M403">
            <v>886475.54999999993</v>
          </cell>
          <cell r="N403">
            <v>886475.54999999993</v>
          </cell>
          <cell r="O403">
            <v>886475.54999999993</v>
          </cell>
          <cell r="P403">
            <v>886475.54999999993</v>
          </cell>
          <cell r="Q403">
            <v>886475.54999999993</v>
          </cell>
          <cell r="R403">
            <v>886475.54999999993</v>
          </cell>
          <cell r="S403">
            <v>886475.54999999993</v>
          </cell>
          <cell r="T403">
            <v>886475.54999999993</v>
          </cell>
          <cell r="U403">
            <v>886475.54999999993</v>
          </cell>
          <cell r="V403">
            <v>886475.54999999993</v>
          </cell>
          <cell r="W403">
            <v>886475.54999999993</v>
          </cell>
          <cell r="X403">
            <v>886475.54999999993</v>
          </cell>
          <cell r="Y403">
            <v>886475.54999999993</v>
          </cell>
          <cell r="Z403">
            <v>886475.54999999993</v>
          </cell>
          <cell r="AA403">
            <v>886475.54999999993</v>
          </cell>
          <cell r="AB403">
            <v>886475.54999999993</v>
          </cell>
          <cell r="AC403">
            <v>886475.54999999993</v>
          </cell>
          <cell r="AD403">
            <v>886475.54999999993</v>
          </cell>
          <cell r="AE403">
            <v>886475.54999999993</v>
          </cell>
          <cell r="AF403">
            <v>886475.54999999993</v>
          </cell>
          <cell r="AG403">
            <v>886475.54999999993</v>
          </cell>
          <cell r="AH403">
            <v>886475.54999999993</v>
          </cell>
          <cell r="AI403">
            <v>886475.54999999993</v>
          </cell>
          <cell r="AJ403">
            <v>886475.54999999993</v>
          </cell>
          <cell r="AK403">
            <v>886475.54999999993</v>
          </cell>
        </row>
        <row r="404">
          <cell r="H404">
            <v>1536988.524590164</v>
          </cell>
          <cell r="I404">
            <v>1472786.5450819673</v>
          </cell>
          <cell r="J404">
            <v>1472191.4754098363</v>
          </cell>
          <cell r="K404">
            <v>1473699.3442622952</v>
          </cell>
          <cell r="L404">
            <v>1473699.3442622952</v>
          </cell>
          <cell r="M404">
            <v>1473699.3442622952</v>
          </cell>
          <cell r="N404">
            <v>1473699.3442622952</v>
          </cell>
          <cell r="O404">
            <v>1473699.3442622952</v>
          </cell>
          <cell r="P404">
            <v>1473699.3442622952</v>
          </cell>
          <cell r="Q404">
            <v>1473699.3442622952</v>
          </cell>
          <cell r="R404">
            <v>1473699.3442622952</v>
          </cell>
          <cell r="S404">
            <v>1473699.3442622952</v>
          </cell>
          <cell r="T404">
            <v>1473699.3442622952</v>
          </cell>
          <cell r="U404">
            <v>1473699.3442622952</v>
          </cell>
          <cell r="V404">
            <v>1473699.3442622952</v>
          </cell>
          <cell r="W404">
            <v>1473699.3442622952</v>
          </cell>
          <cell r="X404">
            <v>1473699.3442622952</v>
          </cell>
          <cell r="Y404">
            <v>1473699.3442622952</v>
          </cell>
          <cell r="Z404">
            <v>1473699.3442622952</v>
          </cell>
          <cell r="AA404">
            <v>1473699.3442622952</v>
          </cell>
          <cell r="AB404">
            <v>1473699.3442622952</v>
          </cell>
          <cell r="AC404">
            <v>1473699.3442622952</v>
          </cell>
          <cell r="AD404">
            <v>1473699.3442622952</v>
          </cell>
          <cell r="AE404">
            <v>1473699.3442622952</v>
          </cell>
          <cell r="AF404">
            <v>1473699.3442622952</v>
          </cell>
          <cell r="AG404">
            <v>1473699.3442622952</v>
          </cell>
          <cell r="AH404">
            <v>1473699.3442622952</v>
          </cell>
          <cell r="AI404">
            <v>1473699.3442622952</v>
          </cell>
          <cell r="AJ404">
            <v>1473699.3442622952</v>
          </cell>
          <cell r="AK404">
            <v>1473699.3442622952</v>
          </cell>
        </row>
        <row r="405">
          <cell r="H405">
            <v>1536988.524590164</v>
          </cell>
          <cell r="I405">
            <v>1472786.5450819673</v>
          </cell>
          <cell r="J405">
            <v>1472191.4754098363</v>
          </cell>
          <cell r="K405">
            <v>1473699.3442622952</v>
          </cell>
          <cell r="L405">
            <v>1473699.3442622952</v>
          </cell>
          <cell r="M405">
            <v>1473699.3442622952</v>
          </cell>
          <cell r="N405">
            <v>1473699.3442622952</v>
          </cell>
          <cell r="O405">
            <v>1473699.3442622952</v>
          </cell>
          <cell r="P405">
            <v>1473699.3442622952</v>
          </cell>
          <cell r="Q405">
            <v>1473699.3442622952</v>
          </cell>
          <cell r="R405">
            <v>1473699.3442622952</v>
          </cell>
          <cell r="S405">
            <v>1473699.3442622952</v>
          </cell>
          <cell r="T405">
            <v>1473699.3442622952</v>
          </cell>
          <cell r="U405">
            <v>1473699.3442622952</v>
          </cell>
          <cell r="V405">
            <v>1473699.3442622952</v>
          </cell>
          <cell r="W405">
            <v>1473699.3442622952</v>
          </cell>
          <cell r="X405">
            <v>1473699.3442622952</v>
          </cell>
          <cell r="Y405">
            <v>1473699.3442622952</v>
          </cell>
          <cell r="Z405">
            <v>1473699.3442622952</v>
          </cell>
          <cell r="AA405">
            <v>1473699.3442622952</v>
          </cell>
          <cell r="AB405">
            <v>1473699.3442622952</v>
          </cell>
          <cell r="AC405">
            <v>1473699.3442622952</v>
          </cell>
          <cell r="AD405">
            <v>1473699.3442622952</v>
          </cell>
          <cell r="AE405">
            <v>1473699.3442622952</v>
          </cell>
          <cell r="AF405">
            <v>1473699.3442622952</v>
          </cell>
          <cell r="AG405">
            <v>1473699.3442622952</v>
          </cell>
          <cell r="AH405">
            <v>1473699.3442622952</v>
          </cell>
          <cell r="AI405">
            <v>1473699.3442622952</v>
          </cell>
          <cell r="AJ405">
            <v>1473699.3442622952</v>
          </cell>
          <cell r="AK405">
            <v>1473699.3442622952</v>
          </cell>
        </row>
        <row r="407">
          <cell r="G407">
            <v>0</v>
          </cell>
        </row>
        <row r="408">
          <cell r="G408">
            <v>0.61</v>
          </cell>
        </row>
        <row r="409">
          <cell r="G409">
            <v>0</v>
          </cell>
        </row>
        <row r="410">
          <cell r="G410">
            <v>0.16314563670898385</v>
          </cell>
        </row>
        <row r="412">
          <cell r="G412">
            <v>0</v>
          </cell>
        </row>
        <row r="416">
          <cell r="H416">
            <v>1</v>
          </cell>
          <cell r="I416">
            <v>1</v>
          </cell>
          <cell r="J416">
            <v>1</v>
          </cell>
          <cell r="K416">
            <v>1</v>
          </cell>
          <cell r="L416">
            <v>1</v>
          </cell>
          <cell r="M416">
            <v>1</v>
          </cell>
          <cell r="N416">
            <v>1</v>
          </cell>
          <cell r="O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  <cell r="T416">
            <v>1</v>
          </cell>
          <cell r="U416">
            <v>1</v>
          </cell>
          <cell r="V416">
            <v>1</v>
          </cell>
          <cell r="W416">
            <v>1</v>
          </cell>
          <cell r="X416">
            <v>1</v>
          </cell>
          <cell r="Y416">
            <v>1</v>
          </cell>
          <cell r="Z416">
            <v>1</v>
          </cell>
          <cell r="AA416">
            <v>1</v>
          </cell>
          <cell r="AB416">
            <v>1</v>
          </cell>
          <cell r="AC416">
            <v>1</v>
          </cell>
          <cell r="AD416">
            <v>1</v>
          </cell>
          <cell r="AE416">
            <v>1</v>
          </cell>
          <cell r="AF416">
            <v>1</v>
          </cell>
          <cell r="AG416">
            <v>1</v>
          </cell>
          <cell r="AH416">
            <v>1</v>
          </cell>
          <cell r="AI416">
            <v>1</v>
          </cell>
          <cell r="AJ416">
            <v>1</v>
          </cell>
          <cell r="AK416">
            <v>1</v>
          </cell>
        </row>
        <row r="419">
          <cell r="G419">
            <v>1735809.4575738504</v>
          </cell>
        </row>
        <row r="420">
          <cell r="H420">
            <v>1735809.4575738504</v>
          </cell>
          <cell r="I420">
            <v>1735809.4575738504</v>
          </cell>
          <cell r="J420">
            <v>1735809.4575738504</v>
          </cell>
          <cell r="K420">
            <v>1735809.4575738504</v>
          </cell>
          <cell r="L420">
            <v>1735809.4575738504</v>
          </cell>
          <cell r="M420">
            <v>1735809.4575738504</v>
          </cell>
          <cell r="N420">
            <v>1735809.4575738504</v>
          </cell>
          <cell r="O420">
            <v>1735809.4575738504</v>
          </cell>
          <cell r="P420">
            <v>1735809.4575738504</v>
          </cell>
          <cell r="Q420">
            <v>1735809.4575738504</v>
          </cell>
          <cell r="R420">
            <v>1735809.4575738504</v>
          </cell>
          <cell r="S420">
            <v>1735809.4575738504</v>
          </cell>
          <cell r="T420">
            <v>1735809.4575738504</v>
          </cell>
          <cell r="U420">
            <v>1735809.4575738504</v>
          </cell>
          <cell r="V420">
            <v>1735809.4575738504</v>
          </cell>
          <cell r="W420">
            <v>1735809.4575738504</v>
          </cell>
          <cell r="X420">
            <v>1735809.4575738504</v>
          </cell>
          <cell r="Y420">
            <v>1735809.4575738504</v>
          </cell>
          <cell r="Z420">
            <v>1735809.4575738504</v>
          </cell>
          <cell r="AA420">
            <v>1735809.4575738504</v>
          </cell>
          <cell r="AB420">
            <v>1735809.4575738504</v>
          </cell>
          <cell r="AC420">
            <v>1735809.4575738504</v>
          </cell>
          <cell r="AD420">
            <v>1735809.4575738504</v>
          </cell>
          <cell r="AE420">
            <v>1735809.4575738504</v>
          </cell>
          <cell r="AF420">
            <v>1735809.4575738504</v>
          </cell>
          <cell r="AG420">
            <v>1735809.4575738504</v>
          </cell>
          <cell r="AH420">
            <v>1735809.4575738504</v>
          </cell>
          <cell r="AI420">
            <v>1735809.4575738504</v>
          </cell>
          <cell r="AJ420">
            <v>1735809.4575738504</v>
          </cell>
          <cell r="AK420">
            <v>1735809.4575738504</v>
          </cell>
        </row>
        <row r="421">
          <cell r="H421">
            <v>1</v>
          </cell>
          <cell r="I421">
            <v>1</v>
          </cell>
          <cell r="J421">
            <v>1</v>
          </cell>
          <cell r="K421">
            <v>1</v>
          </cell>
          <cell r="L421">
            <v>1</v>
          </cell>
          <cell r="M421">
            <v>1</v>
          </cell>
          <cell r="N421">
            <v>1</v>
          </cell>
          <cell r="O421">
            <v>1</v>
          </cell>
          <cell r="P421">
            <v>1</v>
          </cell>
          <cell r="Q421">
            <v>1</v>
          </cell>
          <cell r="R421">
            <v>1</v>
          </cell>
          <cell r="S421">
            <v>1</v>
          </cell>
          <cell r="T421">
            <v>1</v>
          </cell>
          <cell r="U421">
            <v>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Z421">
            <v>1</v>
          </cell>
          <cell r="AA421">
            <v>1</v>
          </cell>
          <cell r="AB421">
            <v>1</v>
          </cell>
          <cell r="AC421">
            <v>1</v>
          </cell>
          <cell r="AD421">
            <v>1</v>
          </cell>
          <cell r="AE421">
            <v>1</v>
          </cell>
          <cell r="AF421">
            <v>1</v>
          </cell>
          <cell r="AG421">
            <v>1</v>
          </cell>
          <cell r="AH421">
            <v>1</v>
          </cell>
          <cell r="AI421">
            <v>1</v>
          </cell>
          <cell r="AJ421">
            <v>1</v>
          </cell>
          <cell r="AK421">
            <v>1</v>
          </cell>
        </row>
        <row r="422">
          <cell r="H422">
            <v>1886824.8803827753</v>
          </cell>
          <cell r="I422">
            <v>2032110.396172249</v>
          </cell>
          <cell r="J422">
            <v>2141844.3575655506</v>
          </cell>
          <cell r="K422">
            <v>2261787.6415892215</v>
          </cell>
          <cell r="L422">
            <v>2381662.3865934503</v>
          </cell>
          <cell r="M422">
            <v>2488837.1939901556</v>
          </cell>
          <cell r="N422">
            <v>2600834.8677197122</v>
          </cell>
          <cell r="O422">
            <v>2717872.436767099</v>
          </cell>
          <cell r="P422">
            <v>2826587.3342377832</v>
          </cell>
          <cell r="Q422">
            <v>2939650.8276072945</v>
          </cell>
          <cell r="R422">
            <v>3057236.8607115867</v>
          </cell>
          <cell r="S422">
            <v>3164240.150836492</v>
          </cell>
          <cell r="T422">
            <v>3274988.5561157688</v>
          </cell>
          <cell r="U422">
            <v>3389613.1555798203</v>
          </cell>
          <cell r="V422">
            <v>3498080.7765583745</v>
          </cell>
          <cell r="W422">
            <v>3610019.361408243</v>
          </cell>
          <cell r="X422">
            <v>3725539.980973307</v>
          </cell>
          <cell r="Y422">
            <v>3844757.2603644528</v>
          </cell>
          <cell r="Z422">
            <v>3967789.4926961153</v>
          </cell>
          <cell r="AA422">
            <v>4094758.7564623915</v>
          </cell>
          <cell r="AB422">
            <v>4225791.0366691882</v>
          </cell>
          <cell r="AC422">
            <v>4361016.3498426024</v>
          </cell>
          <cell r="AD422">
            <v>4500568.8730375655</v>
          </cell>
          <cell r="AE422">
            <v>4644587.0769747682</v>
          </cell>
          <cell r="AF422">
            <v>4793213.8634379609</v>
          </cell>
          <cell r="AG422">
            <v>4946596.7070679758</v>
          </cell>
          <cell r="AH422">
            <v>5104887.8016941501</v>
          </cell>
          <cell r="AI422">
            <v>5268244.2113483632</v>
          </cell>
          <cell r="AJ422">
            <v>5436828.0261115115</v>
          </cell>
          <cell r="AK422">
            <v>5610806.5229470804</v>
          </cell>
        </row>
        <row r="423">
          <cell r="H423">
            <v>1971732</v>
          </cell>
          <cell r="I423">
            <v>2206374.0231959997</v>
          </cell>
          <cell r="J423">
            <v>2423189.985707425</v>
          </cell>
          <cell r="K423">
            <v>2640773.0609040665</v>
          </cell>
          <cell r="L423">
            <v>2866936.7881590729</v>
          </cell>
          <cell r="M423">
            <v>3070847.6672168863</v>
          </cell>
          <cell r="N423">
            <v>3289261.7075476865</v>
          </cell>
          <cell r="O423">
            <v>3523210.4464970157</v>
          </cell>
          <cell r="P423">
            <v>3755742.3359658178</v>
          </cell>
          <cell r="Q423">
            <v>4003621.3301395616</v>
          </cell>
          <cell r="R423">
            <v>4247041.5070120478</v>
          </cell>
          <cell r="S423">
            <v>4483601.7189526185</v>
          </cell>
          <cell r="T423">
            <v>4733338.3346982785</v>
          </cell>
          <cell r="U423">
            <v>4996985.2799409721</v>
          </cell>
          <cell r="V423">
            <v>5260026.585077066</v>
          </cell>
          <cell r="W423">
            <v>5536914.384515523</v>
          </cell>
          <cell r="X423">
            <v>5828377.5577164199</v>
          </cell>
          <cell r="Y423">
            <v>6135183.3523546122</v>
          </cell>
          <cell r="Z423">
            <v>6458139.4040225595</v>
          </cell>
          <cell r="AA423">
            <v>6798095.8622503066</v>
          </cell>
          <cell r="AB423">
            <v>7155947.6284391638</v>
          </cell>
          <cell r="AC423">
            <v>7532636.7116002012</v>
          </cell>
          <cell r="AD423">
            <v>7929154.7080988362</v>
          </cell>
          <cell r="AE423">
            <v>8346545.4119331585</v>
          </cell>
          <cell r="AF423">
            <v>8785907.5624173209</v>
          </cell>
          <cell r="AG423">
            <v>9248397.7365029678</v>
          </cell>
          <cell r="AH423">
            <v>9735233.3933524843</v>
          </cell>
          <cell r="AI423">
            <v>10247696.079178561</v>
          </cell>
          <cell r="AJ423">
            <v>10787134.800786519</v>
          </cell>
          <cell r="AK423">
            <v>11354969.576699926</v>
          </cell>
        </row>
        <row r="424">
          <cell r="G424">
            <v>813215.55299999996</v>
          </cell>
        </row>
        <row r="425">
          <cell r="H425">
            <v>1</v>
          </cell>
          <cell r="I425">
            <v>2.8203817773744415</v>
          </cell>
          <cell r="J425">
            <v>2.8203817773744415</v>
          </cell>
          <cell r="K425">
            <v>2.8203817773744415</v>
          </cell>
          <cell r="L425">
            <v>2.8203817773744415</v>
          </cell>
          <cell r="M425">
            <v>2.8203817773744415</v>
          </cell>
          <cell r="N425">
            <v>2.8203817773744415</v>
          </cell>
          <cell r="O425">
            <v>2.8203817773744415</v>
          </cell>
          <cell r="P425">
            <v>2.8203817773744415</v>
          </cell>
          <cell r="Q425">
            <v>2.8203817773744415</v>
          </cell>
          <cell r="R425">
            <v>2.8203817773744415</v>
          </cell>
          <cell r="S425">
            <v>2.8203817773744415</v>
          </cell>
          <cell r="T425">
            <v>2.8203817773744415</v>
          </cell>
          <cell r="U425">
            <v>2.8203817773744415</v>
          </cell>
          <cell r="V425">
            <v>2.8203817773744415</v>
          </cell>
          <cell r="W425">
            <v>2.8203817773744415</v>
          </cell>
          <cell r="X425">
            <v>2.8203817773744415</v>
          </cell>
          <cell r="Y425">
            <v>2.8203817773744415</v>
          </cell>
          <cell r="Z425">
            <v>2.8203817773744415</v>
          </cell>
          <cell r="AA425">
            <v>2.8203817773744415</v>
          </cell>
          <cell r="AB425">
            <v>2.8203817773744415</v>
          </cell>
          <cell r="AC425">
            <v>2.8203817773744415</v>
          </cell>
          <cell r="AD425">
            <v>2.8203817773744415</v>
          </cell>
          <cell r="AE425">
            <v>2.8203817773744415</v>
          </cell>
          <cell r="AF425">
            <v>2.8203817773744415</v>
          </cell>
          <cell r="AG425">
            <v>2.8203817773744415</v>
          </cell>
          <cell r="AH425">
            <v>2.8203817773744415</v>
          </cell>
          <cell r="AI425">
            <v>2.8203817773744415</v>
          </cell>
          <cell r="AJ425">
            <v>2.8203817773744415</v>
          </cell>
          <cell r="AK425">
            <v>2.8203817773744415</v>
          </cell>
        </row>
        <row r="426">
          <cell r="H426">
            <v>813215.55299999996</v>
          </cell>
          <cell r="I426">
            <v>2293578.326758679</v>
          </cell>
          <cell r="J426">
            <v>2293578.326758679</v>
          </cell>
          <cell r="K426">
            <v>2293578.326758679</v>
          </cell>
          <cell r="L426">
            <v>2293578.326758679</v>
          </cell>
          <cell r="M426">
            <v>2293578.326758679</v>
          </cell>
          <cell r="N426">
            <v>2293578.326758679</v>
          </cell>
          <cell r="O426">
            <v>2293578.326758679</v>
          </cell>
          <cell r="P426">
            <v>2293578.326758679</v>
          </cell>
          <cell r="Q426">
            <v>2293578.326758679</v>
          </cell>
          <cell r="R426">
            <v>2293578.326758679</v>
          </cell>
          <cell r="S426">
            <v>2293578.326758679</v>
          </cell>
          <cell r="T426">
            <v>2293578.326758679</v>
          </cell>
          <cell r="U426">
            <v>2293578.326758679</v>
          </cell>
          <cell r="V426">
            <v>2293578.326758679</v>
          </cell>
          <cell r="W426">
            <v>2293578.326758679</v>
          </cell>
          <cell r="X426">
            <v>2293578.326758679</v>
          </cell>
          <cell r="Y426">
            <v>2293578.326758679</v>
          </cell>
          <cell r="Z426">
            <v>2293578.326758679</v>
          </cell>
          <cell r="AA426">
            <v>2293578.326758679</v>
          </cell>
          <cell r="AB426">
            <v>2293578.326758679</v>
          </cell>
          <cell r="AC426">
            <v>2293578.326758679</v>
          </cell>
          <cell r="AD426">
            <v>2293578.326758679</v>
          </cell>
          <cell r="AE426">
            <v>2293578.326758679</v>
          </cell>
          <cell r="AF426">
            <v>2293578.326758679</v>
          </cell>
          <cell r="AG426">
            <v>2293578.326758679</v>
          </cell>
          <cell r="AH426">
            <v>2293578.326758679</v>
          </cell>
          <cell r="AI426">
            <v>2293578.326758679</v>
          </cell>
          <cell r="AJ426">
            <v>2293578.326758679</v>
          </cell>
          <cell r="AK426">
            <v>2293578.326758679</v>
          </cell>
        </row>
        <row r="427">
          <cell r="H427">
            <v>849810.25288499985</v>
          </cell>
          <cell r="I427">
            <v>2490264.136169869</v>
          </cell>
          <cell r="J427">
            <v>2594855.229889004</v>
          </cell>
          <cell r="K427">
            <v>2677890.5972454525</v>
          </cell>
          <cell r="L427">
            <v>2760905.2057600608</v>
          </cell>
          <cell r="M427">
            <v>2829927.8359040618</v>
          </cell>
          <cell r="N427">
            <v>2900676.0318016633</v>
          </cell>
          <cell r="O427">
            <v>2973192.9325967045</v>
          </cell>
          <cell r="P427">
            <v>3047522.7559116217</v>
          </cell>
          <cell r="Q427">
            <v>3123710.824809412</v>
          </cell>
          <cell r="R427">
            <v>3186185.0413056002</v>
          </cell>
          <cell r="S427">
            <v>3249908.7421317128</v>
          </cell>
          <cell r="T427">
            <v>3314906.9169743466</v>
          </cell>
          <cell r="U427">
            <v>3381205.055313834</v>
          </cell>
          <cell r="V427">
            <v>3448829.1564201103</v>
          </cell>
          <cell r="W427">
            <v>3517805.7395485127</v>
          </cell>
          <cell r="X427">
            <v>3588161.8543394827</v>
          </cell>
          <cell r="Y427">
            <v>3659925.0914262724</v>
          </cell>
          <cell r="Z427">
            <v>3733123.5932547976</v>
          </cell>
          <cell r="AA427">
            <v>3807786.0651198933</v>
          </cell>
          <cell r="AB427">
            <v>3883941.7864222913</v>
          </cell>
          <cell r="AC427">
            <v>3961620.6221507373</v>
          </cell>
          <cell r="AD427">
            <v>4040853.0345937517</v>
          </cell>
          <cell r="AE427">
            <v>4121670.0952856271</v>
          </cell>
          <cell r="AF427">
            <v>4204103.4971913397</v>
          </cell>
          <cell r="AG427">
            <v>4288185.5671351664</v>
          </cell>
          <cell r="AH427">
            <v>4373949.278477869</v>
          </cell>
          <cell r="AI427">
            <v>4461428.2640474271</v>
          </cell>
          <cell r="AJ427">
            <v>4550656.8293283759</v>
          </cell>
          <cell r="AK427">
            <v>4641669.9659149442</v>
          </cell>
        </row>
        <row r="428">
          <cell r="G428">
            <v>374335.6722310537</v>
          </cell>
        </row>
        <row r="429">
          <cell r="H429">
            <v>374335.6722310537</v>
          </cell>
          <cell r="I429">
            <v>374335.6722310537</v>
          </cell>
          <cell r="J429">
            <v>374335.6722310537</v>
          </cell>
          <cell r="K429">
            <v>374335.6722310537</v>
          </cell>
          <cell r="L429">
            <v>374335.6722310537</v>
          </cell>
          <cell r="M429">
            <v>374335.6722310537</v>
          </cell>
          <cell r="N429">
            <v>374335.6722310537</v>
          </cell>
          <cell r="O429">
            <v>374335.6722310537</v>
          </cell>
          <cell r="P429">
            <v>374335.6722310537</v>
          </cell>
          <cell r="Q429">
            <v>374335.6722310537</v>
          </cell>
          <cell r="R429">
            <v>374335.6722310537</v>
          </cell>
          <cell r="S429">
            <v>374335.6722310537</v>
          </cell>
          <cell r="T429">
            <v>374335.6722310537</v>
          </cell>
          <cell r="U429">
            <v>374335.6722310537</v>
          </cell>
          <cell r="V429">
            <v>374335.6722310537</v>
          </cell>
          <cell r="W429">
            <v>374335.6722310537</v>
          </cell>
          <cell r="X429">
            <v>374335.6722310537</v>
          </cell>
          <cell r="Y429">
            <v>374335.6722310537</v>
          </cell>
          <cell r="Z429">
            <v>374335.6722310537</v>
          </cell>
          <cell r="AA429">
            <v>374335.6722310537</v>
          </cell>
          <cell r="AB429">
            <v>374335.6722310537</v>
          </cell>
          <cell r="AC429">
            <v>374335.6722310537</v>
          </cell>
          <cell r="AD429">
            <v>374335.6722310537</v>
          </cell>
          <cell r="AE429">
            <v>374335.6722310537</v>
          </cell>
          <cell r="AF429">
            <v>374335.6722310537</v>
          </cell>
          <cell r="AG429">
            <v>374335.6722310537</v>
          </cell>
          <cell r="AH429">
            <v>374335.6722310537</v>
          </cell>
          <cell r="AI429">
            <v>374335.6722310537</v>
          </cell>
          <cell r="AJ429">
            <v>374335.6722310537</v>
          </cell>
          <cell r="AK429">
            <v>374335.6722310537</v>
          </cell>
        </row>
        <row r="430">
          <cell r="H430">
            <v>1</v>
          </cell>
          <cell r="I430">
            <v>1</v>
          </cell>
          <cell r="J430">
            <v>1</v>
          </cell>
          <cell r="K430">
            <v>1</v>
          </cell>
          <cell r="L430">
            <v>1</v>
          </cell>
          <cell r="M430">
            <v>1</v>
          </cell>
          <cell r="N430">
            <v>1</v>
          </cell>
          <cell r="O430">
            <v>1</v>
          </cell>
          <cell r="P430">
            <v>1</v>
          </cell>
          <cell r="Q430">
            <v>1</v>
          </cell>
          <cell r="R430">
            <v>1</v>
          </cell>
          <cell r="S430">
            <v>1</v>
          </cell>
          <cell r="T430">
            <v>1</v>
          </cell>
          <cell r="U430">
            <v>1</v>
          </cell>
          <cell r="V430">
            <v>1</v>
          </cell>
          <cell r="W430">
            <v>1</v>
          </cell>
          <cell r="X430">
            <v>1</v>
          </cell>
          <cell r="Y430">
            <v>1</v>
          </cell>
          <cell r="Z430">
            <v>1</v>
          </cell>
          <cell r="AA430">
            <v>1</v>
          </cell>
          <cell r="AB430">
            <v>1</v>
          </cell>
          <cell r="AC430">
            <v>1</v>
          </cell>
          <cell r="AD430">
            <v>1</v>
          </cell>
          <cell r="AE430">
            <v>1</v>
          </cell>
          <cell r="AF430">
            <v>1</v>
          </cell>
          <cell r="AG430">
            <v>1</v>
          </cell>
          <cell r="AH430">
            <v>1</v>
          </cell>
          <cell r="AI430">
            <v>1</v>
          </cell>
          <cell r="AJ430">
            <v>1</v>
          </cell>
          <cell r="AK430">
            <v>1</v>
          </cell>
        </row>
        <row r="431">
          <cell r="H431">
            <v>374335.6722310537</v>
          </cell>
          <cell r="I431">
            <v>374335.6722310537</v>
          </cell>
          <cell r="J431">
            <v>374335.6722310537</v>
          </cell>
          <cell r="K431">
            <v>374335.6722310537</v>
          </cell>
          <cell r="L431">
            <v>374335.6722310537</v>
          </cell>
          <cell r="M431">
            <v>374335.6722310537</v>
          </cell>
          <cell r="N431">
            <v>374335.6722310537</v>
          </cell>
          <cell r="O431">
            <v>374335.6722310537</v>
          </cell>
          <cell r="P431">
            <v>374335.6722310537</v>
          </cell>
          <cell r="Q431">
            <v>374335.6722310537</v>
          </cell>
          <cell r="R431">
            <v>374335.6722310537</v>
          </cell>
          <cell r="S431">
            <v>374335.6722310537</v>
          </cell>
          <cell r="T431">
            <v>374335.6722310537</v>
          </cell>
          <cell r="U431">
            <v>374335.6722310537</v>
          </cell>
          <cell r="V431">
            <v>374335.6722310537</v>
          </cell>
          <cell r="W431">
            <v>374335.6722310537</v>
          </cell>
          <cell r="X431">
            <v>374335.6722310537</v>
          </cell>
          <cell r="Y431">
            <v>374335.6722310537</v>
          </cell>
          <cell r="Z431">
            <v>374335.6722310537</v>
          </cell>
          <cell r="AA431">
            <v>374335.6722310537</v>
          </cell>
          <cell r="AB431">
            <v>374335.6722310537</v>
          </cell>
          <cell r="AC431">
            <v>374335.6722310537</v>
          </cell>
          <cell r="AD431">
            <v>374335.6722310537</v>
          </cell>
          <cell r="AE431">
            <v>374335.6722310537</v>
          </cell>
          <cell r="AF431">
            <v>374335.6722310537</v>
          </cell>
          <cell r="AG431">
            <v>374335.6722310537</v>
          </cell>
          <cell r="AH431">
            <v>374335.6722310537</v>
          </cell>
          <cell r="AI431">
            <v>374335.6722310537</v>
          </cell>
          <cell r="AJ431">
            <v>374335.6722310537</v>
          </cell>
          <cell r="AK431">
            <v>374335.6722310537</v>
          </cell>
        </row>
        <row r="432">
          <cell r="H432">
            <v>391180.77748145111</v>
          </cell>
          <cell r="I432">
            <v>406436.82780322764</v>
          </cell>
          <cell r="J432">
            <v>423507.17457096325</v>
          </cell>
          <cell r="K432">
            <v>437059.40415723412</v>
          </cell>
          <cell r="L432">
            <v>450608.2456861083</v>
          </cell>
          <cell r="M432">
            <v>461873.45182826096</v>
          </cell>
          <cell r="N432">
            <v>473420.28812396742</v>
          </cell>
          <cell r="O432">
            <v>485255.79532706656</v>
          </cell>
          <cell r="P432">
            <v>497387.19021024316</v>
          </cell>
          <cell r="Q432">
            <v>509821.86996549921</v>
          </cell>
          <cell r="R432">
            <v>520018.30736480921</v>
          </cell>
          <cell r="S432">
            <v>530418.67351210548</v>
          </cell>
          <cell r="T432">
            <v>541027.0469823475</v>
          </cell>
          <cell r="U432">
            <v>551847.58792199451</v>
          </cell>
          <cell r="V432">
            <v>562884.53968043439</v>
          </cell>
          <cell r="W432">
            <v>574142.23047404306</v>
          </cell>
          <cell r="X432">
            <v>585625.07508352387</v>
          </cell>
          <cell r="Y432">
            <v>597337.57658519433</v>
          </cell>
          <cell r="Z432">
            <v>609284.32811689819</v>
          </cell>
          <cell r="AA432">
            <v>621470.0146792361</v>
          </cell>
          <cell r="AB432">
            <v>633899.4149728209</v>
          </cell>
          <cell r="AC432">
            <v>646577.40327227733</v>
          </cell>
          <cell r="AD432">
            <v>659508.95133772283</v>
          </cell>
          <cell r="AE432">
            <v>672699.13036447729</v>
          </cell>
          <cell r="AF432">
            <v>686153.11297176685</v>
          </cell>
          <cell r="AG432">
            <v>699876.17523120216</v>
          </cell>
          <cell r="AH432">
            <v>713873.69873582618</v>
          </cell>
          <cell r="AI432">
            <v>728151.1727105428</v>
          </cell>
          <cell r="AJ432">
            <v>742714.19616475364</v>
          </cell>
          <cell r="AK432">
            <v>757568.48008804885</v>
          </cell>
        </row>
        <row r="433">
          <cell r="G433">
            <v>0</v>
          </cell>
        </row>
        <row r="434">
          <cell r="H434">
            <v>1</v>
          </cell>
          <cell r="I434">
            <v>1</v>
          </cell>
          <cell r="J434">
            <v>1</v>
          </cell>
          <cell r="K434">
            <v>1</v>
          </cell>
          <cell r="L434">
            <v>1</v>
          </cell>
          <cell r="M434">
            <v>1</v>
          </cell>
          <cell r="N434">
            <v>1</v>
          </cell>
          <cell r="O434">
            <v>1</v>
          </cell>
          <cell r="P434">
            <v>1</v>
          </cell>
          <cell r="Q434">
            <v>1</v>
          </cell>
          <cell r="R434">
            <v>1</v>
          </cell>
          <cell r="S434">
            <v>1</v>
          </cell>
          <cell r="T434">
            <v>1</v>
          </cell>
          <cell r="U434">
            <v>1</v>
          </cell>
          <cell r="V434">
            <v>1</v>
          </cell>
          <cell r="W434">
            <v>1</v>
          </cell>
          <cell r="X434">
            <v>1</v>
          </cell>
          <cell r="Y434">
            <v>1</v>
          </cell>
          <cell r="Z434">
            <v>1</v>
          </cell>
          <cell r="AA434">
            <v>1</v>
          </cell>
          <cell r="AB434">
            <v>1</v>
          </cell>
          <cell r="AC434">
            <v>1</v>
          </cell>
          <cell r="AD434">
            <v>1</v>
          </cell>
          <cell r="AE434">
            <v>1</v>
          </cell>
          <cell r="AF434">
            <v>1</v>
          </cell>
          <cell r="AG434">
            <v>1</v>
          </cell>
          <cell r="AH434">
            <v>1</v>
          </cell>
          <cell r="AI434">
            <v>1</v>
          </cell>
          <cell r="AJ434">
            <v>1</v>
          </cell>
          <cell r="AK434">
            <v>1</v>
          </cell>
        </row>
        <row r="435"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</row>
        <row r="437">
          <cell r="H437">
            <v>0.1</v>
          </cell>
          <cell r="I437">
            <v>0.1</v>
          </cell>
          <cell r="J437">
            <v>0.1</v>
          </cell>
          <cell r="K437">
            <v>0.1</v>
          </cell>
          <cell r="L437">
            <v>0.1</v>
          </cell>
          <cell r="M437">
            <v>0.1</v>
          </cell>
          <cell r="N437">
            <v>0.1</v>
          </cell>
          <cell r="O437">
            <v>0.1</v>
          </cell>
          <cell r="P437">
            <v>0.1</v>
          </cell>
          <cell r="Q437">
            <v>0.1</v>
          </cell>
          <cell r="R437">
            <v>0.1</v>
          </cell>
          <cell r="S437">
            <v>0.1</v>
          </cell>
          <cell r="T437">
            <v>0.1</v>
          </cell>
          <cell r="U437">
            <v>0.1</v>
          </cell>
          <cell r="V437">
            <v>0.1</v>
          </cell>
          <cell r="W437">
            <v>0.1</v>
          </cell>
          <cell r="X437">
            <v>0.1</v>
          </cell>
          <cell r="Y437">
            <v>0.1</v>
          </cell>
          <cell r="Z437">
            <v>0.1</v>
          </cell>
          <cell r="AA437">
            <v>0.1</v>
          </cell>
          <cell r="AB437">
            <v>0.1</v>
          </cell>
          <cell r="AC437">
            <v>0.1</v>
          </cell>
          <cell r="AD437">
            <v>0.1</v>
          </cell>
          <cell r="AE437">
            <v>0.1</v>
          </cell>
          <cell r="AF437">
            <v>0.1</v>
          </cell>
          <cell r="AG437">
            <v>0.1</v>
          </cell>
          <cell r="AH437">
            <v>0.1</v>
          </cell>
          <cell r="AI437">
            <v>0.1</v>
          </cell>
          <cell r="AJ437">
            <v>0.1</v>
          </cell>
          <cell r="AK437">
            <v>0.1</v>
          </cell>
        </row>
        <row r="438">
          <cell r="H438">
            <v>1862109.5106459332</v>
          </cell>
          <cell r="I438">
            <v>1984890.9676782524</v>
          </cell>
          <cell r="J438">
            <v>2096436.6011946108</v>
          </cell>
          <cell r="K438">
            <v>2229561.8306302293</v>
          </cell>
          <cell r="L438">
            <v>2223003.048056324</v>
          </cell>
          <cell r="M438">
            <v>2223003.048056324</v>
          </cell>
          <cell r="N438">
            <v>2223003.048056324</v>
          </cell>
          <cell r="O438">
            <v>2286228.2193661984</v>
          </cell>
          <cell r="P438">
            <v>2351350.1458153687</v>
          </cell>
          <cell r="Q438">
            <v>2351350.1458153687</v>
          </cell>
          <cell r="R438">
            <v>2418425.7300580139</v>
          </cell>
          <cell r="S438">
            <v>2487513.5818279395</v>
          </cell>
          <cell r="T438">
            <v>2558674.0691509619</v>
          </cell>
          <cell r="U438">
            <v>2631969.371093675</v>
          </cell>
          <cell r="V438">
            <v>2707463.5320946695</v>
          </cell>
          <cell r="W438">
            <v>2707463.5320946695</v>
          </cell>
          <cell r="X438">
            <v>2707463.5320946695</v>
          </cell>
          <cell r="Y438">
            <v>2785222.5179256946</v>
          </cell>
          <cell r="Z438">
            <v>2785222.5179256946</v>
          </cell>
          <cell r="AA438">
            <v>2865314.2733316496</v>
          </cell>
          <cell r="AB438">
            <v>2947808.7813997846</v>
          </cell>
          <cell r="AC438">
            <v>3032778.1247099619</v>
          </cell>
          <cell r="AD438">
            <v>3120296.5483194459</v>
          </cell>
          <cell r="AE438">
            <v>3210440.5246372134</v>
          </cell>
          <cell r="AF438">
            <v>3303288.8202445139</v>
          </cell>
          <cell r="AG438">
            <v>3398922.5647200341</v>
          </cell>
          <cell r="AH438">
            <v>3497425.3215298192</v>
          </cell>
          <cell r="AI438">
            <v>3598883.1610438991</v>
          </cell>
          <cell r="AJ438">
            <v>3703384.7357433997</v>
          </cell>
          <cell r="AK438">
            <v>3811021.3576838868</v>
          </cell>
        </row>
        <row r="439">
          <cell r="H439">
            <v>1945904.4386250004</v>
          </cell>
          <cell r="I439">
            <v>2155105.2926115002</v>
          </cell>
          <cell r="J439">
            <v>2371817.6158511168</v>
          </cell>
          <cell r="K439">
            <v>2603147.4890415822</v>
          </cell>
          <cell r="L439">
            <v>2675949.8972388702</v>
          </cell>
          <cell r="M439">
            <v>2742848.6446698415</v>
          </cell>
          <cell r="N439">
            <v>2811419.8607865875</v>
          </cell>
          <cell r="O439">
            <v>2963664.9007443837</v>
          </cell>
          <cell r="P439">
            <v>3124285.3112477995</v>
          </cell>
          <cell r="Q439">
            <v>3202392.4440289941</v>
          </cell>
          <cell r="R439">
            <v>3359620.1161828325</v>
          </cell>
          <cell r="S439">
            <v>3524707.2408373766</v>
          </cell>
          <cell r="T439">
            <v>3698049.5809349515</v>
          </cell>
          <cell r="U439">
            <v>3880062.8865156905</v>
          </cell>
          <cell r="V439">
            <v>4071183.9052945212</v>
          </cell>
          <cell r="W439">
            <v>4152607.583400412</v>
          </cell>
          <cell r="X439">
            <v>4235659.7350684199</v>
          </cell>
          <cell r="Y439">
            <v>4444455.0507100476</v>
          </cell>
          <cell r="Z439">
            <v>4533344.1517242482</v>
          </cell>
          <cell r="AA439">
            <v>4756978.9245437654</v>
          </cell>
          <cell r="AB439">
            <v>4991814.5680427952</v>
          </cell>
          <cell r="AC439">
            <v>5238415.5453012204</v>
          </cell>
          <cell r="AD439">
            <v>5497374.8352112286</v>
          </cell>
          <cell r="AE439">
            <v>5769315.3744570408</v>
          </cell>
          <cell r="AF439">
            <v>6054891.5724403718</v>
          </cell>
          <cell r="AG439">
            <v>6354790.9028423764</v>
          </cell>
          <cell r="AH439">
            <v>6669735.5756994523</v>
          </cell>
          <cell r="AI439">
            <v>7000484.2940665623</v>
          </cell>
          <cell r="AJ439">
            <v>7347834.0995477811</v>
          </cell>
          <cell r="AK439">
            <v>7712622.3111903807</v>
          </cell>
        </row>
        <row r="440">
          <cell r="G440">
            <v>0</v>
          </cell>
        </row>
        <row r="441">
          <cell r="G441">
            <v>0</v>
          </cell>
        </row>
        <row r="442">
          <cell r="H442">
            <v>0</v>
          </cell>
          <cell r="I442">
            <v>1</v>
          </cell>
          <cell r="J442">
            <v>1</v>
          </cell>
          <cell r="K442">
            <v>1</v>
          </cell>
          <cell r="L442">
            <v>1</v>
          </cell>
          <cell r="M442">
            <v>1</v>
          </cell>
          <cell r="N442">
            <v>1</v>
          </cell>
          <cell r="O442">
            <v>1</v>
          </cell>
          <cell r="P442">
            <v>1</v>
          </cell>
          <cell r="Q442">
            <v>1</v>
          </cell>
          <cell r="R442">
            <v>1</v>
          </cell>
          <cell r="S442">
            <v>1</v>
          </cell>
          <cell r="T442">
            <v>1</v>
          </cell>
          <cell r="U442">
            <v>1</v>
          </cell>
          <cell r="V442">
            <v>1</v>
          </cell>
          <cell r="W442">
            <v>1</v>
          </cell>
          <cell r="X442">
            <v>1</v>
          </cell>
          <cell r="Y442">
            <v>1</v>
          </cell>
          <cell r="Z442">
            <v>1</v>
          </cell>
          <cell r="AA442">
            <v>1</v>
          </cell>
          <cell r="AB442">
            <v>1</v>
          </cell>
          <cell r="AC442">
            <v>1</v>
          </cell>
          <cell r="AD442">
            <v>1</v>
          </cell>
          <cell r="AE442">
            <v>1</v>
          </cell>
          <cell r="AF442">
            <v>1</v>
          </cell>
          <cell r="AG442">
            <v>1</v>
          </cell>
          <cell r="AH442">
            <v>1</v>
          </cell>
          <cell r="AI442">
            <v>1</v>
          </cell>
          <cell r="AJ442">
            <v>1</v>
          </cell>
          <cell r="AK442">
            <v>1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</row>
        <row r="445">
          <cell r="G445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</row>
        <row r="457">
          <cell r="G457">
            <v>0.6</v>
          </cell>
        </row>
        <row r="458">
          <cell r="H458">
            <v>1</v>
          </cell>
          <cell r="I458">
            <v>1</v>
          </cell>
          <cell r="J458">
            <v>1</v>
          </cell>
          <cell r="K458">
            <v>1</v>
          </cell>
          <cell r="L458">
            <v>1.04</v>
          </cell>
          <cell r="M458">
            <v>1.03</v>
          </cell>
          <cell r="N458">
            <v>1.03</v>
          </cell>
          <cell r="O458">
            <v>1.03</v>
          </cell>
          <cell r="P458">
            <v>1.03</v>
          </cell>
          <cell r="Q458">
            <v>1.03</v>
          </cell>
          <cell r="R458">
            <v>1.03</v>
          </cell>
          <cell r="S458">
            <v>1.03</v>
          </cell>
          <cell r="T458">
            <v>1.03</v>
          </cell>
          <cell r="U458">
            <v>1.03</v>
          </cell>
          <cell r="V458">
            <v>1.03</v>
          </cell>
          <cell r="W458">
            <v>1.03</v>
          </cell>
          <cell r="X458">
            <v>1.03</v>
          </cell>
          <cell r="Y458">
            <v>1.03</v>
          </cell>
          <cell r="Z458">
            <v>1.03</v>
          </cell>
          <cell r="AA458">
            <v>1.03</v>
          </cell>
          <cell r="AB458">
            <v>1.03</v>
          </cell>
          <cell r="AC458">
            <v>1.03</v>
          </cell>
          <cell r="AD458">
            <v>1.03</v>
          </cell>
          <cell r="AE458">
            <v>1.03</v>
          </cell>
          <cell r="AF458">
            <v>1.03</v>
          </cell>
          <cell r="AG458">
            <v>1.03</v>
          </cell>
          <cell r="AH458">
            <v>1.03</v>
          </cell>
          <cell r="AI458">
            <v>1.03</v>
          </cell>
          <cell r="AJ458">
            <v>1.03</v>
          </cell>
          <cell r="AK458">
            <v>1.03</v>
          </cell>
        </row>
        <row r="459">
          <cell r="G459">
            <v>0</v>
          </cell>
        </row>
        <row r="460">
          <cell r="H460">
            <v>1</v>
          </cell>
          <cell r="I460">
            <v>1</v>
          </cell>
          <cell r="J460">
            <v>1</v>
          </cell>
          <cell r="K460">
            <v>1</v>
          </cell>
          <cell r="L460">
            <v>1</v>
          </cell>
          <cell r="M460">
            <v>1</v>
          </cell>
          <cell r="N460">
            <v>1</v>
          </cell>
          <cell r="O460">
            <v>1</v>
          </cell>
          <cell r="P460">
            <v>1</v>
          </cell>
          <cell r="Q460">
            <v>1</v>
          </cell>
          <cell r="R460">
            <v>1</v>
          </cell>
          <cell r="S460">
            <v>1</v>
          </cell>
          <cell r="T460">
            <v>1</v>
          </cell>
          <cell r="U460">
            <v>1</v>
          </cell>
          <cell r="V460">
            <v>1</v>
          </cell>
          <cell r="W460">
            <v>1</v>
          </cell>
          <cell r="X460">
            <v>1</v>
          </cell>
          <cell r="Y460">
            <v>1</v>
          </cell>
          <cell r="Z460">
            <v>1</v>
          </cell>
          <cell r="AA460">
            <v>1</v>
          </cell>
          <cell r="AB460">
            <v>1</v>
          </cell>
          <cell r="AC460">
            <v>1</v>
          </cell>
          <cell r="AD460">
            <v>1</v>
          </cell>
          <cell r="AE460">
            <v>1</v>
          </cell>
          <cell r="AF460">
            <v>1</v>
          </cell>
          <cell r="AG460">
            <v>1</v>
          </cell>
          <cell r="AH460">
            <v>1</v>
          </cell>
          <cell r="AI460">
            <v>1</v>
          </cell>
          <cell r="AJ460">
            <v>1</v>
          </cell>
          <cell r="AK460">
            <v>1</v>
          </cell>
        </row>
        <row r="461">
          <cell r="G461">
            <v>0</v>
          </cell>
        </row>
        <row r="462">
          <cell r="H462">
            <v>1</v>
          </cell>
          <cell r="I462">
            <v>1</v>
          </cell>
          <cell r="J462">
            <v>1</v>
          </cell>
          <cell r="K462">
            <v>1</v>
          </cell>
          <cell r="L462">
            <v>1</v>
          </cell>
          <cell r="M462">
            <v>1</v>
          </cell>
          <cell r="N462">
            <v>1</v>
          </cell>
          <cell r="O462">
            <v>1</v>
          </cell>
          <cell r="P462">
            <v>1</v>
          </cell>
          <cell r="Q462">
            <v>1</v>
          </cell>
          <cell r="R462">
            <v>1</v>
          </cell>
          <cell r="S462">
            <v>1</v>
          </cell>
          <cell r="T462">
            <v>1</v>
          </cell>
          <cell r="U462">
            <v>1</v>
          </cell>
          <cell r="V462">
            <v>1</v>
          </cell>
          <cell r="W462">
            <v>1</v>
          </cell>
          <cell r="X462">
            <v>1</v>
          </cell>
          <cell r="Y462">
            <v>1</v>
          </cell>
          <cell r="Z462">
            <v>1</v>
          </cell>
          <cell r="AA462">
            <v>1</v>
          </cell>
          <cell r="AB462">
            <v>1</v>
          </cell>
          <cell r="AC462">
            <v>1</v>
          </cell>
          <cell r="AD462">
            <v>1</v>
          </cell>
          <cell r="AE462">
            <v>1</v>
          </cell>
          <cell r="AF462">
            <v>1</v>
          </cell>
          <cell r="AG462">
            <v>1</v>
          </cell>
          <cell r="AH462">
            <v>1</v>
          </cell>
          <cell r="AI462">
            <v>1</v>
          </cell>
          <cell r="AJ462">
            <v>1</v>
          </cell>
          <cell r="AK462">
            <v>1</v>
          </cell>
        </row>
        <row r="463">
          <cell r="G463">
            <v>0</v>
          </cell>
        </row>
        <row r="464">
          <cell r="H464">
            <v>1</v>
          </cell>
          <cell r="I464">
            <v>1</v>
          </cell>
          <cell r="J464">
            <v>1</v>
          </cell>
          <cell r="K464">
            <v>1</v>
          </cell>
          <cell r="L464">
            <v>1</v>
          </cell>
          <cell r="M464">
            <v>1</v>
          </cell>
          <cell r="N464">
            <v>1</v>
          </cell>
          <cell r="O464">
            <v>1</v>
          </cell>
          <cell r="P464">
            <v>1</v>
          </cell>
          <cell r="Q464">
            <v>1</v>
          </cell>
          <cell r="R464">
            <v>1</v>
          </cell>
          <cell r="S464">
            <v>1</v>
          </cell>
          <cell r="T464">
            <v>1</v>
          </cell>
          <cell r="U464">
            <v>1</v>
          </cell>
          <cell r="V464">
            <v>1</v>
          </cell>
          <cell r="W464">
            <v>1</v>
          </cell>
          <cell r="X464">
            <v>1</v>
          </cell>
          <cell r="Y464">
            <v>1</v>
          </cell>
          <cell r="Z464">
            <v>1</v>
          </cell>
          <cell r="AA464">
            <v>1</v>
          </cell>
          <cell r="AB464">
            <v>1</v>
          </cell>
          <cell r="AC464">
            <v>1</v>
          </cell>
          <cell r="AD464">
            <v>1</v>
          </cell>
          <cell r="AE464">
            <v>1</v>
          </cell>
          <cell r="AF464">
            <v>1</v>
          </cell>
          <cell r="AG464">
            <v>1</v>
          </cell>
          <cell r="AH464">
            <v>1</v>
          </cell>
          <cell r="AI464">
            <v>1</v>
          </cell>
          <cell r="AJ464">
            <v>1</v>
          </cell>
          <cell r="AK464">
            <v>1</v>
          </cell>
        </row>
        <row r="465">
          <cell r="H465">
            <v>526232.25</v>
          </cell>
          <cell r="I465">
            <v>529914.32999999996</v>
          </cell>
          <cell r="J465">
            <v>530899.82999999996</v>
          </cell>
          <cell r="K465">
            <v>531885.32999999996</v>
          </cell>
          <cell r="L465">
            <v>553160.74319999991</v>
          </cell>
          <cell r="M465">
            <v>547841.88989999995</v>
          </cell>
          <cell r="N465">
            <v>547841.88989999995</v>
          </cell>
          <cell r="O465">
            <v>547841.88989999995</v>
          </cell>
          <cell r="P465">
            <v>547841.88989999995</v>
          </cell>
          <cell r="Q465">
            <v>547841.88989999995</v>
          </cell>
          <cell r="R465">
            <v>547841.88989999995</v>
          </cell>
          <cell r="S465">
            <v>547841.88989999995</v>
          </cell>
          <cell r="T465">
            <v>547841.88989999995</v>
          </cell>
          <cell r="U465">
            <v>547841.88989999995</v>
          </cell>
          <cell r="V465">
            <v>547841.88989999995</v>
          </cell>
          <cell r="W465">
            <v>547841.88989999995</v>
          </cell>
          <cell r="X465">
            <v>547841.88989999995</v>
          </cell>
          <cell r="Y465">
            <v>547841.88989999995</v>
          </cell>
          <cell r="Z465">
            <v>547841.88989999995</v>
          </cell>
          <cell r="AA465">
            <v>547841.88989999995</v>
          </cell>
          <cell r="AB465">
            <v>547841.88989999995</v>
          </cell>
          <cell r="AC465">
            <v>547841.88989999995</v>
          </cell>
          <cell r="AD465">
            <v>547841.88989999995</v>
          </cell>
          <cell r="AE465">
            <v>547841.88989999995</v>
          </cell>
          <cell r="AF465">
            <v>547841.88989999995</v>
          </cell>
          <cell r="AG465">
            <v>547841.88989999995</v>
          </cell>
          <cell r="AH465">
            <v>547841.88989999995</v>
          </cell>
          <cell r="AI465">
            <v>547841.88989999995</v>
          </cell>
          <cell r="AJ465">
            <v>547841.88989999995</v>
          </cell>
          <cell r="AK465">
            <v>547841.88989999995</v>
          </cell>
        </row>
        <row r="466">
          <cell r="H466">
            <v>321001.67249999999</v>
          </cell>
          <cell r="I466">
            <v>323247.74129999999</v>
          </cell>
          <cell r="J466">
            <v>323848.89629999996</v>
          </cell>
          <cell r="K466">
            <v>324450.05129999999</v>
          </cell>
          <cell r="L466">
            <v>337428.05335199996</v>
          </cell>
          <cell r="M466">
            <v>334183.55283899995</v>
          </cell>
          <cell r="N466">
            <v>334183.55283899995</v>
          </cell>
          <cell r="O466">
            <v>334183.55283899995</v>
          </cell>
          <cell r="P466">
            <v>334183.55283899995</v>
          </cell>
          <cell r="Q466">
            <v>334183.55283899995</v>
          </cell>
          <cell r="R466">
            <v>334183.55283899995</v>
          </cell>
          <cell r="S466">
            <v>334183.55283899995</v>
          </cell>
          <cell r="T466">
            <v>334183.55283899995</v>
          </cell>
          <cell r="U466">
            <v>334183.55283899995</v>
          </cell>
          <cell r="V466">
            <v>334183.55283899995</v>
          </cell>
          <cell r="W466">
            <v>334183.55283899995</v>
          </cell>
          <cell r="X466">
            <v>334183.55283899995</v>
          </cell>
          <cell r="Y466">
            <v>334183.55283899995</v>
          </cell>
          <cell r="Z466">
            <v>334183.55283899995</v>
          </cell>
          <cell r="AA466">
            <v>334183.55283899995</v>
          </cell>
          <cell r="AB466">
            <v>334183.55283899995</v>
          </cell>
          <cell r="AC466">
            <v>334183.55283899995</v>
          </cell>
          <cell r="AD466">
            <v>334183.55283899995</v>
          </cell>
          <cell r="AE466">
            <v>334183.55283899995</v>
          </cell>
          <cell r="AF466">
            <v>334183.55283899995</v>
          </cell>
          <cell r="AG466">
            <v>334183.55283899995</v>
          </cell>
          <cell r="AH466">
            <v>334183.55283899995</v>
          </cell>
          <cell r="AI466">
            <v>334183.55283899995</v>
          </cell>
          <cell r="AJ466">
            <v>334183.55283899995</v>
          </cell>
          <cell r="AK466">
            <v>334183.55283899995</v>
          </cell>
        </row>
        <row r="467">
          <cell r="H467">
            <v>335446.74776249996</v>
          </cell>
          <cell r="I467">
            <v>350967.85135518142</v>
          </cell>
          <cell r="J467">
            <v>366388.6218550991</v>
          </cell>
          <cell r="K467">
            <v>378814.94236123841</v>
          </cell>
          <cell r="L467">
            <v>406180.53379741416</v>
          </cell>
          <cell r="M467">
            <v>412331.82553521148</v>
          </cell>
          <cell r="N467">
            <v>422640.1211735917</v>
          </cell>
          <cell r="O467">
            <v>433206.12420293147</v>
          </cell>
          <cell r="P467">
            <v>444036.27730800468</v>
          </cell>
          <cell r="Q467">
            <v>455137.18424070475</v>
          </cell>
          <cell r="R467">
            <v>464239.92792551889</v>
          </cell>
          <cell r="S467">
            <v>473524.72648402932</v>
          </cell>
          <cell r="T467">
            <v>482995.22101370984</v>
          </cell>
          <cell r="U467">
            <v>492655.1254339841</v>
          </cell>
          <cell r="V467">
            <v>502508.22794266377</v>
          </cell>
          <cell r="W467">
            <v>512558.39250151702</v>
          </cell>
          <cell r="X467">
            <v>522809.56035154738</v>
          </cell>
          <cell r="Y467">
            <v>533265.75155857834</v>
          </cell>
          <cell r="Z467">
            <v>543931.06658974988</v>
          </cell>
          <cell r="AA467">
            <v>554809.68792154477</v>
          </cell>
          <cell r="AB467">
            <v>565905.88167997566</v>
          </cell>
          <cell r="AC467">
            <v>577223.99931357522</v>
          </cell>
          <cell r="AD467">
            <v>588768.47929984669</v>
          </cell>
          <cell r="AE467">
            <v>600543.84888584365</v>
          </cell>
          <cell r="AF467">
            <v>612554.72586356057</v>
          </cell>
          <cell r="AG467">
            <v>624805.82038083172</v>
          </cell>
          <cell r="AH467">
            <v>637301.93678844837</v>
          </cell>
          <cell r="AI467">
            <v>650047.97552421736</v>
          </cell>
          <cell r="AJ467">
            <v>663048.93503470172</v>
          </cell>
          <cell r="AK467">
            <v>676309.91373539588</v>
          </cell>
        </row>
        <row r="469">
          <cell r="G469">
            <v>0.59</v>
          </cell>
        </row>
        <row r="470">
          <cell r="H470">
            <v>0.1</v>
          </cell>
          <cell r="I470">
            <v>0.1</v>
          </cell>
          <cell r="J470">
            <v>0.1</v>
          </cell>
          <cell r="K470">
            <v>0.1</v>
          </cell>
          <cell r="L470">
            <v>0.1</v>
          </cell>
          <cell r="M470">
            <v>0.1</v>
          </cell>
          <cell r="N470">
            <v>0.05</v>
          </cell>
          <cell r="O470">
            <v>0.05</v>
          </cell>
          <cell r="P470">
            <v>0.05</v>
          </cell>
          <cell r="Q470">
            <v>0.05</v>
          </cell>
          <cell r="R470">
            <v>0.05</v>
          </cell>
          <cell r="S470">
            <v>0.05</v>
          </cell>
          <cell r="T470">
            <v>0.05</v>
          </cell>
          <cell r="U470">
            <v>0.05</v>
          </cell>
          <cell r="V470">
            <v>0.05</v>
          </cell>
          <cell r="W470">
            <v>0.05</v>
          </cell>
          <cell r="X470">
            <v>0.05</v>
          </cell>
          <cell r="Y470">
            <v>0.05</v>
          </cell>
          <cell r="Z470">
            <v>0.05</v>
          </cell>
          <cell r="AA470">
            <v>0.05</v>
          </cell>
          <cell r="AB470">
            <v>0.05</v>
          </cell>
          <cell r="AC470">
            <v>0.05</v>
          </cell>
          <cell r="AD470">
            <v>0.05</v>
          </cell>
          <cell r="AE470">
            <v>0.05</v>
          </cell>
          <cell r="AF470">
            <v>0.05</v>
          </cell>
          <cell r="AG470">
            <v>0.05</v>
          </cell>
          <cell r="AH470">
            <v>0.05</v>
          </cell>
          <cell r="AI470">
            <v>0.05</v>
          </cell>
          <cell r="AJ470">
            <v>0.05</v>
          </cell>
          <cell r="AK470">
            <v>0.05</v>
          </cell>
        </row>
        <row r="471">
          <cell r="H471">
            <v>1.1000000000000001</v>
          </cell>
          <cell r="I471">
            <v>1.2100000000000002</v>
          </cell>
          <cell r="J471">
            <v>1.3310000000000004</v>
          </cell>
          <cell r="K471">
            <v>1.4641000000000006</v>
          </cell>
          <cell r="L471">
            <v>1.6105100000000008</v>
          </cell>
          <cell r="M471">
            <v>1.7715610000000011</v>
          </cell>
          <cell r="N471">
            <v>1.8601390500000012</v>
          </cell>
          <cell r="O471">
            <v>1.9531460025000014</v>
          </cell>
          <cell r="P471">
            <v>2.0508033026250017</v>
          </cell>
          <cell r="Q471">
            <v>2.153343467756252</v>
          </cell>
          <cell r="R471">
            <v>2.2610106411440647</v>
          </cell>
          <cell r="S471">
            <v>2.3740611732012682</v>
          </cell>
          <cell r="T471">
            <v>2.4927642318613317</v>
          </cell>
          <cell r="U471">
            <v>2.6174024434543983</v>
          </cell>
          <cell r="V471">
            <v>2.7482725656271185</v>
          </cell>
          <cell r="W471">
            <v>2.8856861939084744</v>
          </cell>
          <cell r="X471">
            <v>3.0299705036038982</v>
          </cell>
          <cell r="Y471">
            <v>3.1814690287840932</v>
          </cell>
          <cell r="Z471">
            <v>3.3405424802232981</v>
          </cell>
          <cell r="AA471">
            <v>3.5075696042344631</v>
          </cell>
          <cell r="AB471">
            <v>3.6829480844461866</v>
          </cell>
          <cell r="AC471">
            <v>3.8670954886684963</v>
          </cell>
          <cell r="AD471">
            <v>4.060450263101921</v>
          </cell>
          <cell r="AE471">
            <v>4.263472776257017</v>
          </cell>
          <cell r="AF471">
            <v>4.4766464150698679</v>
          </cell>
          <cell r="AG471">
            <v>4.7004787358233617</v>
          </cell>
          <cell r="AH471">
            <v>4.9355026726145299</v>
          </cell>
          <cell r="AI471">
            <v>5.1822778062452564</v>
          </cell>
          <cell r="AJ471">
            <v>5.4413916965575195</v>
          </cell>
          <cell r="AK471">
            <v>5.7134612813853956</v>
          </cell>
        </row>
        <row r="472">
          <cell r="H472">
            <v>569207.88375000004</v>
          </cell>
          <cell r="I472">
            <v>630509.73364500003</v>
          </cell>
          <cell r="J472">
            <v>694850.54583450011</v>
          </cell>
          <cell r="K472">
            <v>765754.42312545027</v>
          </cell>
          <cell r="L472">
            <v>842329.86543799529</v>
          </cell>
          <cell r="M472">
            <v>926562.85198179481</v>
          </cell>
          <cell r="N472">
            <v>972890.9945808847</v>
          </cell>
          <cell r="O472">
            <v>1021535.544309929</v>
          </cell>
          <cell r="P472">
            <v>1072612.3215254254</v>
          </cell>
          <cell r="Q472">
            <v>1126242.9376016969</v>
          </cell>
          <cell r="R472">
            <v>1182555.0844817818</v>
          </cell>
          <cell r="S472">
            <v>1241682.838705871</v>
          </cell>
          <cell r="T472">
            <v>1303766.9806411648</v>
          </cell>
          <cell r="U472">
            <v>1368955.329673223</v>
          </cell>
          <cell r="V472">
            <v>1437403.0961568842</v>
          </cell>
          <cell r="W472">
            <v>1509273.2509647284</v>
          </cell>
          <cell r="X472">
            <v>1584736.913512965</v>
          </cell>
          <cell r="Y472">
            <v>1663973.7591886132</v>
          </cell>
          <cell r="Z472">
            <v>1747172.4471480441</v>
          </cell>
          <cell r="AA472">
            <v>1834531.0695054464</v>
          </cell>
          <cell r="AB472">
            <v>1926257.622980719</v>
          </cell>
          <cell r="AC472">
            <v>2022570.5041297551</v>
          </cell>
          <cell r="AD472">
            <v>2123699.0293362429</v>
          </cell>
          <cell r="AE472">
            <v>2229883.9808030548</v>
          </cell>
          <cell r="AF472">
            <v>2341378.1798432074</v>
          </cell>
          <cell r="AG472">
            <v>2458447.0888353679</v>
          </cell>
          <cell r="AH472">
            <v>2581369.4432771364</v>
          </cell>
          <cell r="AI472">
            <v>2710437.9154409934</v>
          </cell>
          <cell r="AJ472">
            <v>2845959.8112130435</v>
          </cell>
          <cell r="AK472">
            <v>2988257.8017736953</v>
          </cell>
        </row>
        <row r="473">
          <cell r="H473">
            <v>594822.23851874995</v>
          </cell>
          <cell r="I473">
            <v>684579.09585372685</v>
          </cell>
          <cell r="J473">
            <v>786123.82747702417</v>
          </cell>
          <cell r="K473">
            <v>894064.32976924244</v>
          </cell>
          <cell r="L473">
            <v>1013958.3563912977</v>
          </cell>
          <cell r="M473">
            <v>1143238.0468311878</v>
          </cell>
          <cell r="N473">
            <v>1230409.9479020659</v>
          </cell>
          <cell r="O473">
            <v>1324228.7064295986</v>
          </cell>
          <cell r="P473">
            <v>1425201.1452948551</v>
          </cell>
          <cell r="Q473">
            <v>1533872.7326235881</v>
          </cell>
          <cell r="R473">
            <v>1642777.6966398631</v>
          </cell>
          <cell r="S473">
            <v>1759414.9131012936</v>
          </cell>
          <cell r="T473">
            <v>1884333.3719314856</v>
          </cell>
          <cell r="U473">
            <v>2018121.0413386212</v>
          </cell>
          <cell r="V473">
            <v>2161407.6352736633</v>
          </cell>
          <cell r="W473">
            <v>2314867.5773780933</v>
          </cell>
          <cell r="X473">
            <v>2479223.1753719379</v>
          </cell>
          <cell r="Y473">
            <v>2655248.0208233455</v>
          </cell>
          <cell r="Z473">
            <v>2843770.6303018034</v>
          </cell>
          <cell r="AA473">
            <v>3045678.3450532313</v>
          </cell>
          <cell r="AB473">
            <v>3261921.5075520114</v>
          </cell>
          <cell r="AC473">
            <v>3493517.9345882046</v>
          </cell>
          <cell r="AD473">
            <v>3741557.7079439671</v>
          </cell>
          <cell r="AE473">
            <v>4007208.3052079882</v>
          </cell>
          <cell r="AF473">
            <v>4291720.0948777553</v>
          </cell>
          <cell r="AG473">
            <v>4596432.2216140758</v>
          </cell>
          <cell r="AH473">
            <v>4922778.909348676</v>
          </cell>
          <cell r="AI473">
            <v>5272296.2119124318</v>
          </cell>
          <cell r="AJ473">
            <v>5646629.242958216</v>
          </cell>
          <cell r="AK473">
            <v>6047539.9192082491</v>
          </cell>
        </row>
        <row r="475">
          <cell r="G475">
            <v>1</v>
          </cell>
        </row>
        <row r="476">
          <cell r="H476">
            <v>1</v>
          </cell>
          <cell r="I476">
            <v>1</v>
          </cell>
          <cell r="J476">
            <v>1</v>
          </cell>
          <cell r="K476">
            <v>1</v>
          </cell>
          <cell r="L476">
            <v>1</v>
          </cell>
          <cell r="M476">
            <v>1</v>
          </cell>
          <cell r="N476">
            <v>1</v>
          </cell>
          <cell r="O476">
            <v>1</v>
          </cell>
          <cell r="P476">
            <v>1</v>
          </cell>
          <cell r="Q476">
            <v>1</v>
          </cell>
          <cell r="R476">
            <v>1</v>
          </cell>
          <cell r="S476">
            <v>1</v>
          </cell>
          <cell r="T476">
            <v>1</v>
          </cell>
          <cell r="U476">
            <v>1</v>
          </cell>
          <cell r="V476">
            <v>1</v>
          </cell>
          <cell r="W476">
            <v>1</v>
          </cell>
          <cell r="X476">
            <v>1</v>
          </cell>
          <cell r="Y476">
            <v>1</v>
          </cell>
          <cell r="Z476">
            <v>1</v>
          </cell>
          <cell r="AA476">
            <v>1</v>
          </cell>
          <cell r="AB476">
            <v>1</v>
          </cell>
          <cell r="AC476">
            <v>1</v>
          </cell>
          <cell r="AD476">
            <v>1</v>
          </cell>
          <cell r="AE476">
            <v>1</v>
          </cell>
          <cell r="AF476">
            <v>1</v>
          </cell>
          <cell r="AG476">
            <v>1</v>
          </cell>
          <cell r="AH476">
            <v>1</v>
          </cell>
          <cell r="AI476">
            <v>1</v>
          </cell>
          <cell r="AJ476">
            <v>1</v>
          </cell>
          <cell r="AK476">
            <v>1</v>
          </cell>
        </row>
        <row r="477">
          <cell r="H477">
            <v>877053.75</v>
          </cell>
          <cell r="I477">
            <v>883190.54999999993</v>
          </cell>
          <cell r="J477">
            <v>884833.04999999993</v>
          </cell>
          <cell r="K477">
            <v>886475.54999999993</v>
          </cell>
          <cell r="L477">
            <v>886475.54999999993</v>
          </cell>
          <cell r="M477">
            <v>886475.54999999993</v>
          </cell>
          <cell r="N477">
            <v>886475.54999999993</v>
          </cell>
          <cell r="O477">
            <v>886475.54999999993</v>
          </cell>
          <cell r="P477">
            <v>886475.54999999993</v>
          </cell>
          <cell r="Q477">
            <v>886475.54999999993</v>
          </cell>
          <cell r="R477">
            <v>886475.54999999993</v>
          </cell>
          <cell r="S477">
            <v>886475.54999999993</v>
          </cell>
          <cell r="T477">
            <v>886475.54999999993</v>
          </cell>
          <cell r="U477">
            <v>886475.54999999993</v>
          </cell>
          <cell r="V477">
            <v>886475.54999999993</v>
          </cell>
          <cell r="W477">
            <v>886475.54999999993</v>
          </cell>
          <cell r="X477">
            <v>886475.54999999993</v>
          </cell>
          <cell r="Y477">
            <v>886475.54999999993</v>
          </cell>
          <cell r="Z477">
            <v>886475.54999999993</v>
          </cell>
          <cell r="AA477">
            <v>886475.54999999993</v>
          </cell>
          <cell r="AB477">
            <v>886475.54999999993</v>
          </cell>
          <cell r="AC477">
            <v>886475.54999999993</v>
          </cell>
          <cell r="AD477">
            <v>886475.54999999993</v>
          </cell>
          <cell r="AE477">
            <v>886475.54999999993</v>
          </cell>
          <cell r="AF477">
            <v>886475.54999999993</v>
          </cell>
          <cell r="AG477">
            <v>886475.54999999993</v>
          </cell>
          <cell r="AH477">
            <v>886475.54999999993</v>
          </cell>
          <cell r="AI477">
            <v>886475.54999999993</v>
          </cell>
          <cell r="AJ477">
            <v>886475.54999999993</v>
          </cell>
          <cell r="AK477">
            <v>886475.54999999993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</row>
        <row r="481">
          <cell r="H481">
            <v>5826695.1725097625</v>
          </cell>
          <cell r="I481">
            <v>7638672.8377852337</v>
          </cell>
          <cell r="J481">
            <v>7924894.3998843944</v>
          </cell>
          <cell r="K481">
            <v>8249467.9456346333</v>
          </cell>
          <cell r="L481">
            <v>8452337.3524295017</v>
          </cell>
          <cell r="M481">
            <v>8640500.6458570063</v>
          </cell>
          <cell r="N481">
            <v>8798826.4621856529</v>
          </cell>
          <cell r="O481">
            <v>9027733.7522719577</v>
          </cell>
          <cell r="P481">
            <v>9252647.3534073103</v>
          </cell>
          <cell r="Q481">
            <v>9419341.4628530927</v>
          </cell>
          <cell r="R481">
            <v>9660315.227080116</v>
          </cell>
          <cell r="S481">
            <v>9895534.1231990345</v>
          </cell>
          <cell r="T481">
            <v>10139527.157736629</v>
          </cell>
          <cell r="U481">
            <v>10392635.408175452</v>
          </cell>
          <cell r="V481">
            <v>10645044.95663866</v>
          </cell>
          <cell r="W481">
            <v>10828853.696296373</v>
          </cell>
          <cell r="X481">
            <v>11019837.978409674</v>
          </cell>
          <cell r="Y481">
            <v>11296051.089307493</v>
          </cell>
          <cell r="Z481">
            <v>11502282.009598587</v>
          </cell>
          <cell r="AA481">
            <v>11796701.651128221</v>
          </cell>
          <cell r="AB481">
            <v>12101954.992878424</v>
          </cell>
          <cell r="AC481">
            <v>12418462.530511051</v>
          </cell>
          <cell r="AD481">
            <v>12746662.002521988</v>
          </cell>
          <cell r="AE481">
            <v>13087009.13424377</v>
          </cell>
          <cell r="AF481">
            <v>13439978.415354414</v>
          </cell>
          <cell r="AG481">
            <v>13806063.912452111</v>
          </cell>
          <cell r="AH481">
            <v>14185780.118329838</v>
          </cell>
          <cell r="AI481">
            <v>14579662.839661987</v>
          </cell>
          <cell r="AJ481">
            <v>14988270.124896687</v>
          </cell>
          <cell r="AK481">
            <v>15412183.234233394</v>
          </cell>
        </row>
        <row r="482">
          <cell r="H482">
            <v>6088896.4552727016</v>
          </cell>
          <cell r="I482">
            <v>8293727.2269895058</v>
          </cell>
          <cell r="J482">
            <v>8965882.4553506318</v>
          </cell>
          <cell r="K482">
            <v>9631749.8234788161</v>
          </cell>
          <cell r="L482">
            <v>10174539.027032824</v>
          </cell>
          <cell r="M482">
            <v>10661067.47198545</v>
          </cell>
          <cell r="N482">
            <v>11127827.957335563</v>
          </cell>
          <cell r="O482">
            <v>11702758.905797699</v>
          </cell>
          <cell r="P482">
            <v>12294175.015938342</v>
          </cell>
          <cell r="Q482">
            <v>12828556.385807758</v>
          </cell>
          <cell r="R482">
            <v>13419882.59643067</v>
          </cell>
          <cell r="S482">
            <v>14021576.015019137</v>
          </cell>
          <cell r="T482">
            <v>14654650.47253512</v>
          </cell>
          <cell r="U482">
            <v>15320876.976465095</v>
          </cell>
          <cell r="V482">
            <v>16006840.049688458</v>
          </cell>
          <cell r="W482">
            <v>16608895.907818101</v>
          </cell>
          <cell r="X482">
            <v>17239856.957931332</v>
          </cell>
          <cell r="Y482">
            <v>18025414.843458049</v>
          </cell>
          <cell r="Z482">
            <v>18721593.174010057</v>
          </cell>
          <cell r="AA482">
            <v>19584818.899567977</v>
          </cell>
          <cell r="AB482">
            <v>20493430.787109058</v>
          </cell>
          <cell r="AC482">
            <v>21449992.216226216</v>
          </cell>
          <cell r="AD482">
            <v>22457217.716485351</v>
          </cell>
          <cell r="AE482">
            <v>23517982.166134138</v>
          </cell>
          <cell r="AF482">
            <v>24635330.565762118</v>
          </cell>
          <cell r="AG482">
            <v>25812488.423706617</v>
          </cell>
          <cell r="AH482">
            <v>27052872.792402759</v>
          </cell>
          <cell r="AI482">
            <v>28360103.997439742</v>
          </cell>
          <cell r="AJ482">
            <v>29738018.10382035</v>
          </cell>
          <cell r="AK482">
            <v>31190680.166836947</v>
          </cell>
        </row>
        <row r="485">
          <cell r="G485">
            <v>4018841.1985051706</v>
          </cell>
        </row>
        <row r="486">
          <cell r="H486">
            <v>1.2</v>
          </cell>
          <cell r="I486">
            <v>1.2</v>
          </cell>
          <cell r="J486">
            <v>1.2</v>
          </cell>
          <cell r="K486">
            <v>1.2</v>
          </cell>
          <cell r="L486">
            <v>1.2</v>
          </cell>
          <cell r="M486">
            <v>1.2</v>
          </cell>
          <cell r="N486">
            <v>1.2</v>
          </cell>
          <cell r="O486">
            <v>1.2</v>
          </cell>
          <cell r="P486">
            <v>1.2</v>
          </cell>
          <cell r="Q486">
            <v>1.2</v>
          </cell>
          <cell r="R486">
            <v>1.2</v>
          </cell>
          <cell r="S486">
            <v>1.2</v>
          </cell>
          <cell r="T486">
            <v>1.2</v>
          </cell>
          <cell r="U486">
            <v>1.2</v>
          </cell>
          <cell r="V486">
            <v>1.2</v>
          </cell>
          <cell r="W486">
            <v>1.2</v>
          </cell>
          <cell r="X486">
            <v>1.2</v>
          </cell>
          <cell r="Y486">
            <v>1.2</v>
          </cell>
          <cell r="Z486">
            <v>1.2</v>
          </cell>
          <cell r="AA486">
            <v>1.2</v>
          </cell>
          <cell r="AB486">
            <v>1.2</v>
          </cell>
          <cell r="AC486">
            <v>1.2</v>
          </cell>
          <cell r="AD486">
            <v>1.2</v>
          </cell>
          <cell r="AE486">
            <v>1.2</v>
          </cell>
          <cell r="AF486">
            <v>1.2</v>
          </cell>
          <cell r="AG486">
            <v>1.2</v>
          </cell>
          <cell r="AH486">
            <v>1.2</v>
          </cell>
          <cell r="AI486">
            <v>1.2</v>
          </cell>
          <cell r="AJ486">
            <v>1.2</v>
          </cell>
          <cell r="AK486">
            <v>1.2</v>
          </cell>
        </row>
        <row r="487">
          <cell r="H487">
            <v>5242176.4593301443</v>
          </cell>
          <cell r="I487">
            <v>5645824.0466985647</v>
          </cell>
          <cell r="J487">
            <v>5950698.5452202884</v>
          </cell>
          <cell r="K487">
            <v>6283937.6637526248</v>
          </cell>
          <cell r="L487">
            <v>6616986.3599315137</v>
          </cell>
          <cell r="M487">
            <v>6914750.7461284315</v>
          </cell>
          <cell r="N487">
            <v>7225914.5297042113</v>
          </cell>
          <cell r="O487">
            <v>7551080.6835408993</v>
          </cell>
          <cell r="P487">
            <v>7853123.9108825354</v>
          </cell>
          <cell r="Q487">
            <v>8167248.8673178367</v>
          </cell>
          <cell r="R487">
            <v>8493938.8220105525</v>
          </cell>
          <cell r="S487">
            <v>8791226.6807809211</v>
          </cell>
          <cell r="T487">
            <v>9098919.6146082506</v>
          </cell>
          <cell r="U487">
            <v>9417381.8011195399</v>
          </cell>
          <cell r="V487">
            <v>9718738.0187553652</v>
          </cell>
          <cell r="W487">
            <v>10029737.635355538</v>
          </cell>
          <cell r="X487">
            <v>10350689.239686916</v>
          </cell>
          <cell r="Y487">
            <v>10681911.295356898</v>
          </cell>
          <cell r="Z487">
            <v>11023732.456808319</v>
          </cell>
          <cell r="AA487">
            <v>11376491.895426184</v>
          </cell>
          <cell r="AB487">
            <v>11740539.636079824</v>
          </cell>
          <cell r="AC487">
            <v>12116236.904434377</v>
          </cell>
          <cell r="AD487">
            <v>12503956.485376278</v>
          </cell>
          <cell r="AE487">
            <v>12904083.092908321</v>
          </cell>
          <cell r="AF487">
            <v>13317013.751881387</v>
          </cell>
          <cell r="AG487">
            <v>13743158.191941589</v>
          </cell>
          <cell r="AH487">
            <v>14182939.254083721</v>
          </cell>
          <cell r="AI487">
            <v>14636793.310214398</v>
          </cell>
          <cell r="AJ487">
            <v>15105170.696141262</v>
          </cell>
          <cell r="AK487">
            <v>15588536.158417784</v>
          </cell>
        </row>
        <row r="488">
          <cell r="H488">
            <v>5478074.3999999994</v>
          </cell>
          <cell r="I488">
            <v>6129981.6878231997</v>
          </cell>
          <cell r="J488">
            <v>6732362.7283222117</v>
          </cell>
          <cell r="K488">
            <v>7336875.0424237205</v>
          </cell>
          <cell r="L488">
            <v>7965227.0316820135</v>
          </cell>
          <cell r="M488">
            <v>8531753.8043103945</v>
          </cell>
          <cell r="N488">
            <v>9138574.7936419696</v>
          </cell>
          <cell r="O488">
            <v>9788555.9258397538</v>
          </cell>
          <cell r="P488">
            <v>10434600.616945175</v>
          </cell>
          <cell r="Q488">
            <v>11123284.257663557</v>
          </cell>
          <cell r="R488">
            <v>11799579.940529503</v>
          </cell>
          <cell r="S488">
            <v>12456816.543216996</v>
          </cell>
          <cell r="T488">
            <v>13150661.224674182</v>
          </cell>
          <cell r="U488">
            <v>13883153.054888532</v>
          </cell>
          <cell r="V488">
            <v>14613962.231697867</v>
          </cell>
          <cell r="W488">
            <v>15383241.203574441</v>
          </cell>
          <cell r="X488">
            <v>16193015.0205306</v>
          </cell>
          <cell r="Y488">
            <v>17045415.331211332</v>
          </cell>
          <cell r="Z488">
            <v>17942685.994246297</v>
          </cell>
          <cell r="AA488">
            <v>18887188.984983422</v>
          </cell>
          <cell r="AB488">
            <v>19881410.613152951</v>
          </cell>
          <cell r="AC488">
            <v>20927968.067829322</v>
          </cell>
          <cell r="AD488">
            <v>22029616.306919862</v>
          </cell>
          <cell r="AE488">
            <v>23189255.309316121</v>
          </cell>
          <cell r="AF488">
            <v>24409937.70879852</v>
          </cell>
          <cell r="AG488">
            <v>25694876.829789676</v>
          </cell>
          <cell r="AH488">
            <v>27047455.146109801</v>
          </cell>
          <cell r="AI488">
            <v>28471233.185001027</v>
          </cell>
          <cell r="AJ488">
            <v>29969958.899859484</v>
          </cell>
          <cell r="AK488">
            <v>31547577.53634809</v>
          </cell>
        </row>
        <row r="489">
          <cell r="G489">
            <v>1851062.2009569379</v>
          </cell>
        </row>
        <row r="490">
          <cell r="H490">
            <v>1851062.2009569379</v>
          </cell>
          <cell r="I490">
            <v>1851062.2009569379</v>
          </cell>
          <cell r="J490">
            <v>1851062.2009569379</v>
          </cell>
          <cell r="K490">
            <v>1851062.2009569379</v>
          </cell>
          <cell r="L490">
            <v>1851062.2009569379</v>
          </cell>
          <cell r="M490">
            <v>1851062.2009569379</v>
          </cell>
          <cell r="N490">
            <v>1851062.2009569379</v>
          </cell>
          <cell r="O490">
            <v>1851062.2009569379</v>
          </cell>
          <cell r="P490">
            <v>1851062.2009569379</v>
          </cell>
          <cell r="Q490">
            <v>1851062.2009569379</v>
          </cell>
          <cell r="R490">
            <v>1851062.2009569379</v>
          </cell>
          <cell r="S490">
            <v>1851062.2009569379</v>
          </cell>
          <cell r="T490">
            <v>1851062.2009569379</v>
          </cell>
          <cell r="U490">
            <v>1851062.2009569379</v>
          </cell>
          <cell r="V490">
            <v>1851062.2009569379</v>
          </cell>
          <cell r="W490">
            <v>1851062.2009569379</v>
          </cell>
          <cell r="X490">
            <v>1851062.2009569379</v>
          </cell>
          <cell r="Y490">
            <v>1851062.2009569379</v>
          </cell>
          <cell r="Z490">
            <v>1851062.2009569379</v>
          </cell>
          <cell r="AA490">
            <v>1851062.2009569379</v>
          </cell>
          <cell r="AB490">
            <v>1851062.2009569379</v>
          </cell>
          <cell r="AC490">
            <v>1851062.2009569379</v>
          </cell>
          <cell r="AD490">
            <v>1851062.2009569379</v>
          </cell>
          <cell r="AE490">
            <v>1851062.2009569379</v>
          </cell>
          <cell r="AF490">
            <v>1851062.2009569379</v>
          </cell>
          <cell r="AG490">
            <v>1851062.2009569379</v>
          </cell>
          <cell r="AH490">
            <v>1851062.2009569379</v>
          </cell>
          <cell r="AI490">
            <v>1851062.2009569379</v>
          </cell>
          <cell r="AJ490">
            <v>1851062.2009569379</v>
          </cell>
          <cell r="AK490">
            <v>1851062.2009569379</v>
          </cell>
        </row>
        <row r="491">
          <cell r="H491">
            <v>1</v>
          </cell>
          <cell r="I491">
            <v>1</v>
          </cell>
          <cell r="J491">
            <v>1</v>
          </cell>
          <cell r="K491">
            <v>1</v>
          </cell>
          <cell r="L491">
            <v>1.1499999999999999</v>
          </cell>
          <cell r="M491">
            <v>1.35</v>
          </cell>
          <cell r="N491">
            <v>1.35</v>
          </cell>
          <cell r="O491">
            <v>1.35</v>
          </cell>
          <cell r="P491">
            <v>1.35</v>
          </cell>
          <cell r="Q491">
            <v>1.35</v>
          </cell>
          <cell r="R491">
            <v>1.35</v>
          </cell>
          <cell r="S491">
            <v>1.35</v>
          </cell>
          <cell r="T491">
            <v>1.35</v>
          </cell>
          <cell r="U491">
            <v>1.35</v>
          </cell>
          <cell r="V491">
            <v>1.35</v>
          </cell>
          <cell r="W491">
            <v>1.35</v>
          </cell>
          <cell r="X491">
            <v>1.35</v>
          </cell>
          <cell r="Y491">
            <v>1.35</v>
          </cell>
          <cell r="Z491">
            <v>1.35</v>
          </cell>
          <cell r="AA491">
            <v>1.35</v>
          </cell>
          <cell r="AB491">
            <v>1.35</v>
          </cell>
          <cell r="AC491">
            <v>1.35</v>
          </cell>
          <cell r="AD491">
            <v>1.35</v>
          </cell>
          <cell r="AE491">
            <v>1.35</v>
          </cell>
          <cell r="AF491">
            <v>1.35</v>
          </cell>
          <cell r="AG491">
            <v>1.35</v>
          </cell>
          <cell r="AH491">
            <v>1.35</v>
          </cell>
          <cell r="AI491">
            <v>1.35</v>
          </cell>
          <cell r="AJ491">
            <v>1.35</v>
          </cell>
          <cell r="AK491">
            <v>1.35</v>
          </cell>
        </row>
        <row r="492">
          <cell r="H492">
            <v>1851062.2009569379</v>
          </cell>
          <cell r="I492">
            <v>1851062.2009569379</v>
          </cell>
          <cell r="J492">
            <v>1851062.2009569379</v>
          </cell>
          <cell r="K492">
            <v>1851062.2009569379</v>
          </cell>
          <cell r="L492">
            <v>2128721.5311004785</v>
          </cell>
          <cell r="M492">
            <v>2498933.9712918662</v>
          </cell>
          <cell r="N492">
            <v>2498933.9712918662</v>
          </cell>
          <cell r="O492">
            <v>2498933.9712918662</v>
          </cell>
          <cell r="P492">
            <v>2498933.9712918662</v>
          </cell>
          <cell r="Q492">
            <v>2498933.9712918662</v>
          </cell>
          <cell r="R492">
            <v>2498933.9712918662</v>
          </cell>
          <cell r="S492">
            <v>2498933.9712918662</v>
          </cell>
          <cell r="T492">
            <v>2498933.9712918662</v>
          </cell>
          <cell r="U492">
            <v>2498933.9712918662</v>
          </cell>
          <cell r="V492">
            <v>2498933.9712918662</v>
          </cell>
          <cell r="W492">
            <v>2498933.9712918662</v>
          </cell>
          <cell r="X492">
            <v>2498933.9712918662</v>
          </cell>
          <cell r="Y492">
            <v>2498933.9712918662</v>
          </cell>
          <cell r="Z492">
            <v>2498933.9712918662</v>
          </cell>
          <cell r="AA492">
            <v>2498933.9712918662</v>
          </cell>
          <cell r="AB492">
            <v>2498933.9712918662</v>
          </cell>
          <cell r="AC492">
            <v>2498933.9712918662</v>
          </cell>
          <cell r="AD492">
            <v>2498933.9712918662</v>
          </cell>
          <cell r="AE492">
            <v>2498933.9712918662</v>
          </cell>
          <cell r="AF492">
            <v>2498933.9712918662</v>
          </cell>
          <cell r="AG492">
            <v>2498933.9712918662</v>
          </cell>
          <cell r="AH492">
            <v>2498933.9712918662</v>
          </cell>
          <cell r="AI492">
            <v>2498933.9712918662</v>
          </cell>
          <cell r="AJ492">
            <v>2498933.9712918662</v>
          </cell>
          <cell r="AK492">
            <v>2498933.9712918662</v>
          </cell>
        </row>
        <row r="493">
          <cell r="H493">
            <v>1934360</v>
          </cell>
          <cell r="I493">
            <v>2009800.0399999998</v>
          </cell>
          <cell r="J493">
            <v>2094211.6416799999</v>
          </cell>
          <cell r="K493">
            <v>2161226.4142137603</v>
          </cell>
          <cell r="L493">
            <v>2562458.0980125442</v>
          </cell>
          <cell r="M493">
            <v>3083305.5592390066</v>
          </cell>
          <cell r="N493">
            <v>3160388.1982199815</v>
          </cell>
          <cell r="O493">
            <v>3239397.9031754807</v>
          </cell>
          <cell r="P493">
            <v>3320382.8507548673</v>
          </cell>
          <cell r="Q493">
            <v>3403392.4220237387</v>
          </cell>
          <cell r="R493">
            <v>3471460.2704642136</v>
          </cell>
          <cell r="S493">
            <v>3540889.4758734982</v>
          </cell>
          <cell r="T493">
            <v>3611707.265390968</v>
          </cell>
          <cell r="U493">
            <v>3683941.4106987878</v>
          </cell>
          <cell r="V493">
            <v>3757620.2389127631</v>
          </cell>
          <cell r="W493">
            <v>3832772.6436910187</v>
          </cell>
          <cell r="X493">
            <v>3909428.0965648387</v>
          </cell>
          <cell r="Y493">
            <v>3987616.6584961354</v>
          </cell>
          <cell r="Z493">
            <v>4067368.9916660581</v>
          </cell>
          <cell r="AA493">
            <v>4148716.3714993792</v>
          </cell>
          <cell r="AB493">
            <v>4231690.6989293667</v>
          </cell>
          <cell r="AC493">
            <v>4316324.5129079539</v>
          </cell>
          <cell r="AD493">
            <v>4402651.003166113</v>
          </cell>
          <cell r="AE493">
            <v>4490704.0232294351</v>
          </cell>
          <cell r="AF493">
            <v>4580518.1036940236</v>
          </cell>
          <cell r="AG493">
            <v>4672128.4657679042</v>
          </cell>
          <cell r="AH493">
            <v>4765571.0350832622</v>
          </cell>
          <cell r="AI493">
            <v>4860882.4557849281</v>
          </cell>
          <cell r="AJ493">
            <v>4958100.1049006265</v>
          </cell>
          <cell r="AK493">
            <v>5057262.1069986401</v>
          </cell>
        </row>
        <row r="497">
          <cell r="G497">
            <v>0.04</v>
          </cell>
        </row>
        <row r="498">
          <cell r="H498">
            <v>1</v>
          </cell>
          <cell r="I498">
            <v>1</v>
          </cell>
          <cell r="J498">
            <v>1</v>
          </cell>
          <cell r="K498">
            <v>1</v>
          </cell>
          <cell r="L498">
            <v>1</v>
          </cell>
          <cell r="M498">
            <v>1</v>
          </cell>
          <cell r="N498">
            <v>1</v>
          </cell>
          <cell r="O498">
            <v>1</v>
          </cell>
          <cell r="P498">
            <v>1</v>
          </cell>
          <cell r="Q498">
            <v>1</v>
          </cell>
          <cell r="R498">
            <v>1</v>
          </cell>
          <cell r="S498">
            <v>1</v>
          </cell>
          <cell r="T498">
            <v>1</v>
          </cell>
          <cell r="U498">
            <v>1</v>
          </cell>
          <cell r="V498">
            <v>1</v>
          </cell>
          <cell r="W498">
            <v>1</v>
          </cell>
          <cell r="X498">
            <v>1</v>
          </cell>
          <cell r="Y498">
            <v>1</v>
          </cell>
          <cell r="Z498">
            <v>1</v>
          </cell>
          <cell r="AA498">
            <v>1</v>
          </cell>
          <cell r="AB498">
            <v>1</v>
          </cell>
          <cell r="AC498">
            <v>1</v>
          </cell>
          <cell r="AD498">
            <v>1</v>
          </cell>
          <cell r="AE498">
            <v>1</v>
          </cell>
          <cell r="AF498">
            <v>1</v>
          </cell>
          <cell r="AG498">
            <v>1</v>
          </cell>
          <cell r="AH498">
            <v>1</v>
          </cell>
          <cell r="AI498">
            <v>1</v>
          </cell>
          <cell r="AJ498">
            <v>1</v>
          </cell>
          <cell r="AK498">
            <v>1</v>
          </cell>
        </row>
        <row r="499">
          <cell r="H499">
            <v>61479.540983606559</v>
          </cell>
          <cell r="I499">
            <v>58911.461803278689</v>
          </cell>
          <cell r="J499">
            <v>58887.659016393452</v>
          </cell>
          <cell r="K499">
            <v>58947.973770491808</v>
          </cell>
          <cell r="L499">
            <v>58947.973770491808</v>
          </cell>
          <cell r="M499">
            <v>58947.973770491808</v>
          </cell>
          <cell r="N499">
            <v>58947.973770491808</v>
          </cell>
          <cell r="O499">
            <v>58947.973770491808</v>
          </cell>
          <cell r="P499">
            <v>58947.973770491808</v>
          </cell>
          <cell r="Q499">
            <v>58947.973770491808</v>
          </cell>
          <cell r="R499">
            <v>58947.973770491808</v>
          </cell>
          <cell r="S499">
            <v>58947.973770491808</v>
          </cell>
          <cell r="T499">
            <v>58947.973770491808</v>
          </cell>
          <cell r="U499">
            <v>58947.973770491808</v>
          </cell>
          <cell r="V499">
            <v>58947.973770491808</v>
          </cell>
          <cell r="W499">
            <v>58947.973770491808</v>
          </cell>
          <cell r="X499">
            <v>58947.973770491808</v>
          </cell>
          <cell r="Y499">
            <v>58947.973770491808</v>
          </cell>
          <cell r="Z499">
            <v>58947.973770491808</v>
          </cell>
          <cell r="AA499">
            <v>58947.973770491808</v>
          </cell>
          <cell r="AB499">
            <v>58947.973770491808</v>
          </cell>
          <cell r="AC499">
            <v>58947.973770491808</v>
          </cell>
          <cell r="AD499">
            <v>58947.973770491808</v>
          </cell>
          <cell r="AE499">
            <v>58947.973770491808</v>
          </cell>
          <cell r="AF499">
            <v>58947.973770491808</v>
          </cell>
          <cell r="AG499">
            <v>58947.973770491808</v>
          </cell>
          <cell r="AH499">
            <v>58947.973770491808</v>
          </cell>
          <cell r="AI499">
            <v>58947.973770491808</v>
          </cell>
          <cell r="AJ499">
            <v>58947.973770491808</v>
          </cell>
          <cell r="AK499">
            <v>58947.973770491808</v>
          </cell>
        </row>
        <row r="500">
          <cell r="H500">
            <v>75005.039999999994</v>
          </cell>
          <cell r="I500">
            <v>71871.983399999997</v>
          </cell>
          <cell r="J500">
            <v>71842.944000000018</v>
          </cell>
          <cell r="K500">
            <v>71916.528000000006</v>
          </cell>
          <cell r="L500">
            <v>71916.528000000006</v>
          </cell>
          <cell r="M500">
            <v>71916.528000000006</v>
          </cell>
          <cell r="N500">
            <v>71916.528000000006</v>
          </cell>
          <cell r="O500">
            <v>71916.528000000006</v>
          </cell>
          <cell r="P500">
            <v>71916.528000000006</v>
          </cell>
          <cell r="Q500">
            <v>71916.528000000006</v>
          </cell>
          <cell r="R500">
            <v>71916.528000000006</v>
          </cell>
          <cell r="S500">
            <v>71916.528000000006</v>
          </cell>
          <cell r="T500">
            <v>71916.528000000006</v>
          </cell>
          <cell r="U500">
            <v>71916.528000000006</v>
          </cell>
          <cell r="V500">
            <v>71916.528000000006</v>
          </cell>
          <cell r="W500">
            <v>71916.528000000006</v>
          </cell>
          <cell r="X500">
            <v>71916.528000000006</v>
          </cell>
          <cell r="Y500">
            <v>71916.528000000006</v>
          </cell>
          <cell r="Z500">
            <v>71916.528000000006</v>
          </cell>
          <cell r="AA500">
            <v>71916.528000000006</v>
          </cell>
          <cell r="AB500">
            <v>71916.528000000006</v>
          </cell>
          <cell r="AC500">
            <v>71916.528000000006</v>
          </cell>
          <cell r="AD500">
            <v>71916.528000000006</v>
          </cell>
          <cell r="AE500">
            <v>71916.528000000006</v>
          </cell>
          <cell r="AF500">
            <v>71916.528000000006</v>
          </cell>
          <cell r="AG500">
            <v>71916.528000000006</v>
          </cell>
          <cell r="AH500">
            <v>71916.528000000006</v>
          </cell>
          <cell r="AI500">
            <v>71916.528000000006</v>
          </cell>
          <cell r="AJ500">
            <v>71916.528000000006</v>
          </cell>
          <cell r="AK500">
            <v>71916.528000000006</v>
          </cell>
        </row>
        <row r="501">
          <cell r="H501">
            <v>78380.266799999983</v>
          </cell>
          <cell r="I501">
            <v>78035.365336466988</v>
          </cell>
          <cell r="J501">
            <v>81279.996760554248</v>
          </cell>
          <cell r="K501">
            <v>83966.87040110938</v>
          </cell>
          <cell r="L501">
            <v>86569.843383543761</v>
          </cell>
          <cell r="M501">
            <v>88734.089468132341</v>
          </cell>
          <cell r="N501">
            <v>90952.441704835641</v>
          </cell>
          <cell r="O501">
            <v>93226.252747456529</v>
          </cell>
          <cell r="P501">
            <v>95556.909066142922</v>
          </cell>
          <cell r="Q501">
            <v>97945.831792796482</v>
          </cell>
          <cell r="R501">
            <v>99904.748428652427</v>
          </cell>
          <cell r="S501">
            <v>101902.84339722547</v>
          </cell>
          <cell r="T501">
            <v>103940.90026516998</v>
          </cell>
          <cell r="U501">
            <v>106019.71827047339</v>
          </cell>
          <cell r="V501">
            <v>108140.11263588285</v>
          </cell>
          <cell r="W501">
            <v>110302.91488860051</v>
          </cell>
          <cell r="X501">
            <v>112508.97318637252</v>
          </cell>
          <cell r="Y501">
            <v>114759.15265009996</v>
          </cell>
          <cell r="Z501">
            <v>117054.33570310196</v>
          </cell>
          <cell r="AA501">
            <v>119395.42241716399</v>
          </cell>
          <cell r="AB501">
            <v>121783.33086550728</v>
          </cell>
          <cell r="AC501">
            <v>124218.99748281742</v>
          </cell>
          <cell r="AD501">
            <v>126703.37743247376</v>
          </cell>
          <cell r="AE501">
            <v>129237.44498112323</v>
          </cell>
          <cell r="AF501">
            <v>131822.1938807457</v>
          </cell>
          <cell r="AG501">
            <v>134458.63775836062</v>
          </cell>
          <cell r="AH501">
            <v>137147.81051352783</v>
          </cell>
          <cell r="AI501">
            <v>139890.76672379838</v>
          </cell>
          <cell r="AJ501">
            <v>142688.58205827436</v>
          </cell>
          <cell r="AK501">
            <v>145542.35369943987</v>
          </cell>
        </row>
        <row r="502">
          <cell r="G502">
            <v>0.65</v>
          </cell>
        </row>
        <row r="503">
          <cell r="H503">
            <v>1</v>
          </cell>
          <cell r="I503">
            <v>1</v>
          </cell>
          <cell r="J503">
            <v>1</v>
          </cell>
          <cell r="K503">
            <v>1</v>
          </cell>
          <cell r="L503">
            <v>1</v>
          </cell>
          <cell r="M503">
            <v>1</v>
          </cell>
          <cell r="N503">
            <v>1</v>
          </cell>
          <cell r="O503">
            <v>1</v>
          </cell>
          <cell r="P503">
            <v>1</v>
          </cell>
          <cell r="Q503">
            <v>1</v>
          </cell>
          <cell r="R503">
            <v>1</v>
          </cell>
          <cell r="S503">
            <v>1</v>
          </cell>
          <cell r="T503">
            <v>1</v>
          </cell>
          <cell r="U503">
            <v>1</v>
          </cell>
          <cell r="V503">
            <v>1</v>
          </cell>
          <cell r="W503">
            <v>1</v>
          </cell>
          <cell r="X503">
            <v>1</v>
          </cell>
          <cell r="Y503">
            <v>1</v>
          </cell>
          <cell r="Z503">
            <v>1</v>
          </cell>
          <cell r="AA503">
            <v>1</v>
          </cell>
          <cell r="AB503">
            <v>1</v>
          </cell>
          <cell r="AC503">
            <v>1</v>
          </cell>
          <cell r="AD503">
            <v>1</v>
          </cell>
          <cell r="AE503">
            <v>1</v>
          </cell>
          <cell r="AF503">
            <v>1</v>
          </cell>
          <cell r="AG503">
            <v>1</v>
          </cell>
          <cell r="AH503">
            <v>1</v>
          </cell>
          <cell r="AI503">
            <v>1</v>
          </cell>
          <cell r="AJ503">
            <v>1</v>
          </cell>
          <cell r="AK503">
            <v>1</v>
          </cell>
        </row>
        <row r="504">
          <cell r="H504">
            <v>999042.5409836066</v>
          </cell>
          <cell r="I504">
            <v>957311.25430327875</v>
          </cell>
          <cell r="J504">
            <v>956924.45901639364</v>
          </cell>
          <cell r="K504">
            <v>957904.57377049187</v>
          </cell>
          <cell r="L504">
            <v>957904.57377049187</v>
          </cell>
          <cell r="M504">
            <v>957904.57377049187</v>
          </cell>
          <cell r="N504">
            <v>957904.57377049187</v>
          </cell>
          <cell r="O504">
            <v>957904.57377049187</v>
          </cell>
          <cell r="P504">
            <v>957904.57377049187</v>
          </cell>
          <cell r="Q504">
            <v>957904.57377049187</v>
          </cell>
          <cell r="R504">
            <v>957904.57377049187</v>
          </cell>
          <cell r="S504">
            <v>957904.57377049187</v>
          </cell>
          <cell r="T504">
            <v>957904.57377049187</v>
          </cell>
          <cell r="U504">
            <v>957904.57377049187</v>
          </cell>
          <cell r="V504">
            <v>957904.57377049187</v>
          </cell>
          <cell r="W504">
            <v>957904.57377049187</v>
          </cell>
          <cell r="X504">
            <v>957904.57377049187</v>
          </cell>
          <cell r="Y504">
            <v>957904.57377049187</v>
          </cell>
          <cell r="Z504">
            <v>957904.57377049187</v>
          </cell>
          <cell r="AA504">
            <v>957904.57377049187</v>
          </cell>
          <cell r="AB504">
            <v>957904.57377049187</v>
          </cell>
          <cell r="AC504">
            <v>957904.57377049187</v>
          </cell>
          <cell r="AD504">
            <v>957904.57377049187</v>
          </cell>
          <cell r="AE504">
            <v>957904.57377049187</v>
          </cell>
          <cell r="AF504">
            <v>957904.57377049187</v>
          </cell>
          <cell r="AG504">
            <v>957904.57377049187</v>
          </cell>
          <cell r="AH504">
            <v>957904.57377049187</v>
          </cell>
          <cell r="AI504">
            <v>957904.57377049187</v>
          </cell>
          <cell r="AJ504">
            <v>957904.57377049187</v>
          </cell>
          <cell r="AK504">
            <v>957904.57377049187</v>
          </cell>
        </row>
        <row r="505">
          <cell r="H505">
            <v>609415.94999999995</v>
          </cell>
          <cell r="I505">
            <v>583959.86512500001</v>
          </cell>
          <cell r="J505">
            <v>583723.92000000016</v>
          </cell>
          <cell r="K505">
            <v>584321.79</v>
          </cell>
          <cell r="L505">
            <v>584321.79</v>
          </cell>
          <cell r="M505">
            <v>584321.79</v>
          </cell>
          <cell r="N505">
            <v>584321.79</v>
          </cell>
          <cell r="O505">
            <v>584321.79</v>
          </cell>
          <cell r="P505">
            <v>584321.79</v>
          </cell>
          <cell r="Q505">
            <v>584321.79</v>
          </cell>
          <cell r="R505">
            <v>584321.79</v>
          </cell>
          <cell r="S505">
            <v>584321.79</v>
          </cell>
          <cell r="T505">
            <v>584321.79</v>
          </cell>
          <cell r="U505">
            <v>584321.79</v>
          </cell>
          <cell r="V505">
            <v>584321.79</v>
          </cell>
          <cell r="W505">
            <v>584321.79</v>
          </cell>
          <cell r="X505">
            <v>584321.79</v>
          </cell>
          <cell r="Y505">
            <v>584321.79</v>
          </cell>
          <cell r="Z505">
            <v>584321.79</v>
          </cell>
          <cell r="AA505">
            <v>584321.79</v>
          </cell>
          <cell r="AB505">
            <v>584321.79</v>
          </cell>
          <cell r="AC505">
            <v>584321.79</v>
          </cell>
          <cell r="AD505">
            <v>584321.79</v>
          </cell>
          <cell r="AE505">
            <v>584321.79</v>
          </cell>
          <cell r="AF505">
            <v>584321.79</v>
          </cell>
          <cell r="AG505">
            <v>584321.79</v>
          </cell>
          <cell r="AH505">
            <v>584321.79</v>
          </cell>
          <cell r="AI505">
            <v>584321.79</v>
          </cell>
          <cell r="AJ505">
            <v>584321.79</v>
          </cell>
          <cell r="AK505">
            <v>584321.79</v>
          </cell>
        </row>
        <row r="506">
          <cell r="H506">
            <v>636839.66774999991</v>
          </cell>
          <cell r="I506">
            <v>634037.34335879423</v>
          </cell>
          <cell r="J506">
            <v>660399.97367950331</v>
          </cell>
          <cell r="K506">
            <v>682230.82200901373</v>
          </cell>
          <cell r="L506">
            <v>703379.97749129299</v>
          </cell>
          <cell r="M506">
            <v>720964.4769285752</v>
          </cell>
          <cell r="N506">
            <v>738988.58885178959</v>
          </cell>
          <cell r="O506">
            <v>757463.30357308418</v>
          </cell>
          <cell r="P506">
            <v>776399.88616241119</v>
          </cell>
          <cell r="Q506">
            <v>795809.88331647147</v>
          </cell>
          <cell r="R506">
            <v>811726.08098280092</v>
          </cell>
          <cell r="S506">
            <v>827960.60260245705</v>
          </cell>
          <cell r="T506">
            <v>844519.81465450604</v>
          </cell>
          <cell r="U506">
            <v>861410.21094759624</v>
          </cell>
          <cell r="V506">
            <v>878638.4151665481</v>
          </cell>
          <cell r="W506">
            <v>896211.18346987909</v>
          </cell>
          <cell r="X506">
            <v>914135.40713927662</v>
          </cell>
          <cell r="Y506">
            <v>932418.11528206221</v>
          </cell>
          <cell r="Z506">
            <v>951066.47758770338</v>
          </cell>
          <cell r="AA506">
            <v>970087.80713945744</v>
          </cell>
          <cell r="AB506">
            <v>989489.56328224659</v>
          </cell>
          <cell r="AC506">
            <v>1009279.3545478915</v>
          </cell>
          <cell r="AD506">
            <v>1029464.9416388493</v>
          </cell>
          <cell r="AE506">
            <v>1050054.2404716264</v>
          </cell>
          <cell r="AF506">
            <v>1071055.3252810589</v>
          </cell>
          <cell r="AG506">
            <v>1092476.4317866799</v>
          </cell>
          <cell r="AH506">
            <v>1114325.9604224137</v>
          </cell>
          <cell r="AI506">
            <v>1136612.4796308619</v>
          </cell>
          <cell r="AJ506">
            <v>1159344.7292234793</v>
          </cell>
          <cell r="AK506">
            <v>1182531.623807949</v>
          </cell>
        </row>
        <row r="508">
          <cell r="G508">
            <v>1</v>
          </cell>
        </row>
        <row r="509">
          <cell r="H509">
            <v>1</v>
          </cell>
          <cell r="I509">
            <v>1</v>
          </cell>
          <cell r="J509">
            <v>1</v>
          </cell>
          <cell r="K509">
            <v>1</v>
          </cell>
          <cell r="L509">
            <v>1</v>
          </cell>
          <cell r="M509">
            <v>1</v>
          </cell>
          <cell r="N509">
            <v>1</v>
          </cell>
          <cell r="O509">
            <v>1</v>
          </cell>
          <cell r="P509">
            <v>1</v>
          </cell>
          <cell r="Q509">
            <v>1</v>
          </cell>
          <cell r="R509">
            <v>1</v>
          </cell>
          <cell r="S509">
            <v>1</v>
          </cell>
          <cell r="T509">
            <v>1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1</v>
          </cell>
          <cell r="AA509">
            <v>1</v>
          </cell>
          <cell r="AB509">
            <v>1</v>
          </cell>
          <cell r="AC509">
            <v>1</v>
          </cell>
          <cell r="AD509">
            <v>1</v>
          </cell>
          <cell r="AE509">
            <v>1</v>
          </cell>
          <cell r="AF509">
            <v>1</v>
          </cell>
          <cell r="AG509">
            <v>1</v>
          </cell>
          <cell r="AH509">
            <v>1</v>
          </cell>
          <cell r="AI509">
            <v>1</v>
          </cell>
          <cell r="AJ509">
            <v>1</v>
          </cell>
          <cell r="AK509">
            <v>1</v>
          </cell>
        </row>
        <row r="510">
          <cell r="H510">
            <v>1536988.524590164</v>
          </cell>
          <cell r="I510">
            <v>1472786.5450819673</v>
          </cell>
          <cell r="J510">
            <v>1472191.4754098363</v>
          </cell>
          <cell r="K510">
            <v>1473699.3442622952</v>
          </cell>
          <cell r="L510">
            <v>1473699.3442622952</v>
          </cell>
          <cell r="M510">
            <v>1473699.3442622952</v>
          </cell>
          <cell r="N510">
            <v>1473699.3442622952</v>
          </cell>
          <cell r="O510">
            <v>1473699.3442622952</v>
          </cell>
          <cell r="P510">
            <v>1473699.3442622952</v>
          </cell>
          <cell r="Q510">
            <v>1473699.3442622952</v>
          </cell>
          <cell r="R510">
            <v>1473699.3442622952</v>
          </cell>
          <cell r="S510">
            <v>1473699.3442622952</v>
          </cell>
          <cell r="T510">
            <v>1473699.3442622952</v>
          </cell>
          <cell r="U510">
            <v>1473699.3442622952</v>
          </cell>
          <cell r="V510">
            <v>1473699.3442622952</v>
          </cell>
          <cell r="W510">
            <v>1473699.3442622952</v>
          </cell>
          <cell r="X510">
            <v>1473699.3442622952</v>
          </cell>
          <cell r="Y510">
            <v>1473699.3442622952</v>
          </cell>
          <cell r="Z510">
            <v>1473699.3442622952</v>
          </cell>
          <cell r="AA510">
            <v>1473699.3442622952</v>
          </cell>
          <cell r="AB510">
            <v>1473699.3442622952</v>
          </cell>
          <cell r="AC510">
            <v>1473699.3442622952</v>
          </cell>
          <cell r="AD510">
            <v>1473699.3442622952</v>
          </cell>
          <cell r="AE510">
            <v>1473699.3442622952</v>
          </cell>
          <cell r="AF510">
            <v>1473699.3442622952</v>
          </cell>
          <cell r="AG510">
            <v>1473699.3442622952</v>
          </cell>
          <cell r="AH510">
            <v>1473699.3442622952</v>
          </cell>
          <cell r="AI510">
            <v>1473699.3442622952</v>
          </cell>
          <cell r="AJ510">
            <v>1473699.3442622952</v>
          </cell>
          <cell r="AK510">
            <v>1473699.3442622952</v>
          </cell>
        </row>
        <row r="511">
          <cell r="H511">
            <v>250752.97145866399</v>
          </cell>
          <cell r="I511">
            <v>240278.69863382209</v>
          </cell>
          <cell r="J511">
            <v>240181.61561327608</v>
          </cell>
          <cell r="K511">
            <v>240427.61783728414</v>
          </cell>
          <cell r="L511">
            <v>240427.61783728414</v>
          </cell>
          <cell r="M511">
            <v>240427.61783728414</v>
          </cell>
          <cell r="N511">
            <v>240427.61783728414</v>
          </cell>
          <cell r="O511">
            <v>240427.61783728414</v>
          </cell>
          <cell r="P511">
            <v>240427.61783728414</v>
          </cell>
          <cell r="Q511">
            <v>240427.61783728414</v>
          </cell>
          <cell r="R511">
            <v>240427.61783728414</v>
          </cell>
          <cell r="S511">
            <v>240427.61783728414</v>
          </cell>
          <cell r="T511">
            <v>240427.61783728414</v>
          </cell>
          <cell r="U511">
            <v>240427.61783728414</v>
          </cell>
          <cell r="V511">
            <v>240427.61783728414</v>
          </cell>
          <cell r="W511">
            <v>240427.61783728414</v>
          </cell>
          <cell r="X511">
            <v>240427.61783728414</v>
          </cell>
          <cell r="Y511">
            <v>240427.61783728414</v>
          </cell>
          <cell r="Z511">
            <v>240427.61783728414</v>
          </cell>
          <cell r="AA511">
            <v>240427.61783728414</v>
          </cell>
          <cell r="AB511">
            <v>240427.61783728414</v>
          </cell>
          <cell r="AC511">
            <v>240427.61783728414</v>
          </cell>
          <cell r="AD511">
            <v>240427.61783728414</v>
          </cell>
          <cell r="AE511">
            <v>240427.61783728414</v>
          </cell>
          <cell r="AF511">
            <v>240427.61783728414</v>
          </cell>
          <cell r="AG511">
            <v>240427.61783728414</v>
          </cell>
          <cell r="AH511">
            <v>240427.61783728414</v>
          </cell>
          <cell r="AI511">
            <v>240427.61783728414</v>
          </cell>
          <cell r="AJ511">
            <v>240427.61783728414</v>
          </cell>
          <cell r="AK511">
            <v>240427.61783728414</v>
          </cell>
        </row>
        <row r="512">
          <cell r="H512">
            <v>262036.85517430384</v>
          </cell>
          <cell r="I512">
            <v>260883.79843516546</v>
          </cell>
          <cell r="J512">
            <v>271731.08244272065</v>
          </cell>
          <cell r="K512">
            <v>280713.69946823199</v>
          </cell>
          <cell r="L512">
            <v>289415.8241517471</v>
          </cell>
          <cell r="M512">
            <v>296651.21975554078</v>
          </cell>
          <cell r="N512">
            <v>304067.50024942926</v>
          </cell>
          <cell r="O512">
            <v>311669.18775566493</v>
          </cell>
          <cell r="P512">
            <v>319460.91744955652</v>
          </cell>
          <cell r="Q512">
            <v>327447.44038579543</v>
          </cell>
          <cell r="R512">
            <v>333996.38919351134</v>
          </cell>
          <cell r="S512">
            <v>340676.31697738159</v>
          </cell>
          <cell r="T512">
            <v>347489.84331692918</v>
          </cell>
          <cell r="U512">
            <v>354439.64018326782</v>
          </cell>
          <cell r="V512">
            <v>361528.43298693316</v>
          </cell>
          <cell r="W512">
            <v>368759.00164667179</v>
          </cell>
          <cell r="X512">
            <v>376134.18167960522</v>
          </cell>
          <cell r="Y512">
            <v>383656.86531319731</v>
          </cell>
          <cell r="Z512">
            <v>391330.00261946127</v>
          </cell>
          <cell r="AA512">
            <v>399156.60267185047</v>
          </cell>
          <cell r="AB512">
            <v>407139.73472528748</v>
          </cell>
          <cell r="AC512">
            <v>415282.52941979322</v>
          </cell>
          <cell r="AD512">
            <v>423588.18000818911</v>
          </cell>
          <cell r="AE512">
            <v>432059.94360835286</v>
          </cell>
          <cell r="AF512">
            <v>440701.14248051995</v>
          </cell>
          <cell r="AG512">
            <v>449515.16533013032</v>
          </cell>
          <cell r="AH512">
            <v>458505.46863673296</v>
          </cell>
          <cell r="AI512">
            <v>467675.57800946763</v>
          </cell>
          <cell r="AJ512">
            <v>477029.08956965699</v>
          </cell>
          <cell r="AK512">
            <v>486569.67136105016</v>
          </cell>
        </row>
        <row r="513">
          <cell r="G513">
            <v>0.22</v>
          </cell>
        </row>
        <row r="514">
          <cell r="H514">
            <v>0</v>
          </cell>
          <cell r="I514">
            <v>0.2</v>
          </cell>
          <cell r="J514">
            <v>0.2</v>
          </cell>
          <cell r="K514">
            <v>0.2</v>
          </cell>
          <cell r="L514">
            <v>0.2</v>
          </cell>
          <cell r="M514">
            <v>0.2</v>
          </cell>
          <cell r="N514">
            <v>0.05</v>
          </cell>
          <cell r="O514">
            <v>0.05</v>
          </cell>
          <cell r="P514">
            <v>0.05</v>
          </cell>
          <cell r="Q514">
            <v>0.05</v>
          </cell>
          <cell r="R514">
            <v>0.05</v>
          </cell>
          <cell r="S514">
            <v>0.05</v>
          </cell>
          <cell r="T514">
            <v>0.05</v>
          </cell>
          <cell r="U514">
            <v>0.05</v>
          </cell>
          <cell r="V514">
            <v>0.05</v>
          </cell>
          <cell r="W514">
            <v>0.05</v>
          </cell>
          <cell r="X514">
            <v>0.05</v>
          </cell>
          <cell r="Y514">
            <v>0.05</v>
          </cell>
          <cell r="Z514">
            <v>0.05</v>
          </cell>
          <cell r="AA514">
            <v>0.05</v>
          </cell>
          <cell r="AB514">
            <v>0.05</v>
          </cell>
          <cell r="AC514">
            <v>0.05</v>
          </cell>
          <cell r="AD514">
            <v>0.05</v>
          </cell>
          <cell r="AE514">
            <v>0.05</v>
          </cell>
          <cell r="AF514">
            <v>0.05</v>
          </cell>
          <cell r="AG514">
            <v>0.05</v>
          </cell>
          <cell r="AH514">
            <v>0.05</v>
          </cell>
          <cell r="AI514">
            <v>0.05</v>
          </cell>
          <cell r="AJ514">
            <v>0.05</v>
          </cell>
          <cell r="AK514">
            <v>0.05</v>
          </cell>
        </row>
        <row r="515">
          <cell r="H515">
            <v>1</v>
          </cell>
          <cell r="I515">
            <v>1.2</v>
          </cell>
          <cell r="J515">
            <v>1.44</v>
          </cell>
          <cell r="K515">
            <v>1.728</v>
          </cell>
          <cell r="L515">
            <v>2.0735999999999999</v>
          </cell>
          <cell r="M515">
            <v>2.4883199999999999</v>
          </cell>
          <cell r="N515">
            <v>2.6127359999999999</v>
          </cell>
          <cell r="O515">
            <v>2.7433727999999999</v>
          </cell>
          <cell r="P515">
            <v>2.88054144</v>
          </cell>
          <cell r="Q515">
            <v>3.0245685120000001</v>
          </cell>
          <cell r="R515">
            <v>3.1757969376000004</v>
          </cell>
          <cell r="S515">
            <v>3.3345867844800003</v>
          </cell>
          <cell r="T515">
            <v>3.5013161237040005</v>
          </cell>
          <cell r="U515">
            <v>3.6763819298892004</v>
          </cell>
          <cell r="V515">
            <v>3.8602010263836606</v>
          </cell>
          <cell r="W515">
            <v>4.0532110777028434</v>
          </cell>
          <cell r="X515">
            <v>4.2558716315879854</v>
          </cell>
          <cell r="Y515">
            <v>4.4686652131673847</v>
          </cell>
          <cell r="Z515">
            <v>4.6920984738257543</v>
          </cell>
          <cell r="AA515">
            <v>4.9267033975170422</v>
          </cell>
          <cell r="AB515">
            <v>5.1730385673928945</v>
          </cell>
          <cell r="AC515">
            <v>5.4316904957625392</v>
          </cell>
          <cell r="AD515">
            <v>5.7032750205506666</v>
          </cell>
          <cell r="AE515">
            <v>5.9884387715781999</v>
          </cell>
          <cell r="AF515">
            <v>6.2878607101571102</v>
          </cell>
          <cell r="AG515">
            <v>6.6022537456649664</v>
          </cell>
          <cell r="AH515">
            <v>6.9323664329482151</v>
          </cell>
          <cell r="AI515">
            <v>7.2789847545956263</v>
          </cell>
          <cell r="AJ515">
            <v>7.6429339923254078</v>
          </cell>
          <cell r="AK515">
            <v>8.0250806919416782</v>
          </cell>
        </row>
        <row r="516">
          <cell r="H516">
            <v>338137.4754098361</v>
          </cell>
          <cell r="I516">
            <v>388815.6479016394</v>
          </cell>
          <cell r="J516">
            <v>466390.25940983609</v>
          </cell>
          <cell r="K516">
            <v>560241.54271475412</v>
          </cell>
          <cell r="L516">
            <v>672289.8512577049</v>
          </cell>
          <cell r="M516">
            <v>806747.8215092459</v>
          </cell>
          <cell r="N516">
            <v>847085.21258470824</v>
          </cell>
          <cell r="O516">
            <v>889439.47321394365</v>
          </cell>
          <cell r="P516">
            <v>933911.44687464088</v>
          </cell>
          <cell r="Q516">
            <v>980607.019218373</v>
          </cell>
          <cell r="R516">
            <v>1029637.3701792917</v>
          </cell>
          <cell r="S516">
            <v>1081119.2386882561</v>
          </cell>
          <cell r="T516">
            <v>1135175.200622669</v>
          </cell>
          <cell r="U516">
            <v>1191933.9606538024</v>
          </cell>
          <cell r="V516">
            <v>1251530.6586864926</v>
          </cell>
          <cell r="W516">
            <v>1314107.1916208174</v>
          </cell>
          <cell r="X516">
            <v>1379812.5512018581</v>
          </cell>
          <cell r="Y516">
            <v>1448803.1787619509</v>
          </cell>
          <cell r="Z516">
            <v>1521243.3377000487</v>
          </cell>
          <cell r="AA516">
            <v>1597305.5045850512</v>
          </cell>
          <cell r="AB516">
            <v>1677170.7798143039</v>
          </cell>
          <cell r="AC516">
            <v>1761029.3188050189</v>
          </cell>
          <cell r="AD516">
            <v>1849080.7847452702</v>
          </cell>
          <cell r="AE516">
            <v>1941534.8239825335</v>
          </cell>
          <cell r="AF516">
            <v>2038611.5651816605</v>
          </cell>
          <cell r="AG516">
            <v>2140542.1434407434</v>
          </cell>
          <cell r="AH516">
            <v>2247569.2506127809</v>
          </cell>
          <cell r="AI516">
            <v>2359947.7131434199</v>
          </cell>
          <cell r="AJ516">
            <v>2477945.0988005912</v>
          </cell>
          <cell r="AK516">
            <v>2601842.3537406204</v>
          </cell>
        </row>
        <row r="517">
          <cell r="H517">
            <v>338137.4754098361</v>
          </cell>
          <cell r="I517">
            <v>388815.6479016394</v>
          </cell>
          <cell r="J517">
            <v>466390.25940983609</v>
          </cell>
          <cell r="K517">
            <v>560241.54271475412</v>
          </cell>
          <cell r="L517">
            <v>672289.8512577049</v>
          </cell>
          <cell r="M517">
            <v>806747.8215092459</v>
          </cell>
          <cell r="N517">
            <v>847085.21258470824</v>
          </cell>
          <cell r="O517">
            <v>889439.47321394365</v>
          </cell>
          <cell r="P517">
            <v>933911.44687464088</v>
          </cell>
          <cell r="Q517">
            <v>980607.019218373</v>
          </cell>
          <cell r="R517">
            <v>1029637.3701792917</v>
          </cell>
          <cell r="S517">
            <v>1081119.2386882561</v>
          </cell>
          <cell r="T517">
            <v>1135175.200622669</v>
          </cell>
          <cell r="U517">
            <v>1191933.9606538024</v>
          </cell>
          <cell r="V517">
            <v>1251530.6586864926</v>
          </cell>
          <cell r="W517">
            <v>1314107.1916208174</v>
          </cell>
          <cell r="X517">
            <v>1379812.5512018581</v>
          </cell>
          <cell r="Y517">
            <v>1448803.1787619509</v>
          </cell>
          <cell r="Z517">
            <v>1521243.3377000487</v>
          </cell>
          <cell r="AA517">
            <v>1597305.5045850512</v>
          </cell>
          <cell r="AB517">
            <v>1677170.7798143039</v>
          </cell>
          <cell r="AC517">
            <v>1761029.3188050189</v>
          </cell>
          <cell r="AD517">
            <v>1849080.7847452702</v>
          </cell>
          <cell r="AE517">
            <v>1941534.8239825335</v>
          </cell>
          <cell r="AF517">
            <v>2038611.5651816605</v>
          </cell>
          <cell r="AG517">
            <v>2140542.1434407434</v>
          </cell>
          <cell r="AH517">
            <v>2247569.2506127809</v>
          </cell>
          <cell r="AI517">
            <v>2359947.7131434199</v>
          </cell>
          <cell r="AJ517">
            <v>2477945.0988005912</v>
          </cell>
          <cell r="AK517">
            <v>2601842.3537406204</v>
          </cell>
        </row>
        <row r="518">
          <cell r="H518">
            <v>931156.93779904314</v>
          </cell>
          <cell r="I518">
            <v>795759.63269798446</v>
          </cell>
          <cell r="J518">
            <v>824779.65769080922</v>
          </cell>
          <cell r="K518">
            <v>863141.50223456766</v>
          </cell>
          <cell r="L518">
            <v>904163.74627869378</v>
          </cell>
          <cell r="M518">
            <v>904163.74627869378</v>
          </cell>
          <cell r="N518">
            <v>904163.74627869378</v>
          </cell>
          <cell r="O518">
            <v>904163.74627869378</v>
          </cell>
          <cell r="P518">
            <v>904163.74627869378</v>
          </cell>
          <cell r="Q518">
            <v>904163.74627869378</v>
          </cell>
          <cell r="R518">
            <v>904163.74627869378</v>
          </cell>
          <cell r="S518">
            <v>904163.74627869378</v>
          </cell>
          <cell r="T518">
            <v>904163.74627869378</v>
          </cell>
          <cell r="U518">
            <v>904163.74627869378</v>
          </cell>
          <cell r="V518">
            <v>904163.74627869378</v>
          </cell>
          <cell r="W518">
            <v>904163.74627869378</v>
          </cell>
          <cell r="X518">
            <v>904163.74627869378</v>
          </cell>
          <cell r="Y518">
            <v>904163.74627869378</v>
          </cell>
          <cell r="Z518">
            <v>904163.74627869378</v>
          </cell>
          <cell r="AA518">
            <v>904163.74627869378</v>
          </cell>
          <cell r="AB518">
            <v>904163.74627869378</v>
          </cell>
          <cell r="AC518">
            <v>904163.74627869378</v>
          </cell>
          <cell r="AD518">
            <v>904163.74627869378</v>
          </cell>
          <cell r="AE518">
            <v>904163.74627869378</v>
          </cell>
          <cell r="AF518">
            <v>904163.74627869378</v>
          </cell>
          <cell r="AG518">
            <v>904163.74627869378</v>
          </cell>
          <cell r="AH518">
            <v>904163.74627869378</v>
          </cell>
          <cell r="AI518">
            <v>904163.74627869378</v>
          </cell>
          <cell r="AJ518">
            <v>904163.74627869378</v>
          </cell>
          <cell r="AK518">
            <v>904163.74627869378</v>
          </cell>
        </row>
        <row r="519">
          <cell r="H519">
            <v>9297707.0349546261</v>
          </cell>
          <cell r="I519">
            <v>9577572.0754139498</v>
          </cell>
          <cell r="J519">
            <v>9988679.1428911481</v>
          </cell>
          <cell r="K519">
            <v>10455048.845496168</v>
          </cell>
          <cell r="L519">
            <v>11218827.424405674</v>
          </cell>
          <cell r="M519">
            <v>12021262.221045522</v>
          </cell>
          <cell r="N519">
            <v>12372763.395696763</v>
          </cell>
          <cell r="O519">
            <v>12740283.810162688</v>
          </cell>
          <cell r="P519">
            <v>13086799.011165021</v>
          </cell>
          <cell r="Q519">
            <v>13447619.539944053</v>
          </cell>
          <cell r="R519">
            <v>13823339.84559769</v>
          </cell>
          <cell r="S519">
            <v>14172109.572877022</v>
          </cell>
          <cell r="T519">
            <v>14533858.468638763</v>
          </cell>
          <cell r="U519">
            <v>14909079.415181186</v>
          </cell>
          <cell r="V519">
            <v>15270032.330849702</v>
          </cell>
          <cell r="W519">
            <v>15643608.480384201</v>
          </cell>
          <cell r="X519">
            <v>16030265.444296619</v>
          </cell>
          <cell r="Y519">
            <v>16430478.127526695</v>
          </cell>
          <cell r="Z519">
            <v>16844739.447916213</v>
          </cell>
          <cell r="AA519">
            <v>17273561.05341908</v>
          </cell>
          <cell r="AB519">
            <v>17717474.06930197</v>
          </cell>
          <cell r="AC519">
            <v>18177029.876647241</v>
          </cell>
          <cell r="AD519">
            <v>18652800.92352939</v>
          </cell>
          <cell r="AE519">
            <v>19145381.570298698</v>
          </cell>
          <cell r="AF519">
            <v>19655388.97047089</v>
          </cell>
          <cell r="AG519">
            <v>20183463.988790173</v>
          </cell>
          <cell r="AH519">
            <v>20730272.158104345</v>
          </cell>
          <cell r="AI519">
            <v>21296504.676765662</v>
          </cell>
          <cell r="AJ519">
            <v>21882879.448349696</v>
          </cell>
          <cell r="AK519">
            <v>22490142.165566247</v>
          </cell>
        </row>
        <row r="520">
          <cell r="H520">
            <v>9700887.6651341394</v>
          </cell>
          <cell r="I520">
            <v>10365553.882855264</v>
          </cell>
          <cell r="J520">
            <v>11239495.682294827</v>
          </cell>
          <cell r="K520">
            <v>12113023.99123059</v>
          </cell>
          <cell r="L520">
            <v>13367731.793978846</v>
          </cell>
          <cell r="M520">
            <v>14643757.918410897</v>
          </cell>
          <cell r="N520">
            <v>15423547.706132712</v>
          </cell>
          <cell r="O520">
            <v>16251830.291457385</v>
          </cell>
          <cell r="P520">
            <v>17081692.828533594</v>
          </cell>
          <cell r="Q520">
            <v>17959901.560713552</v>
          </cell>
          <cell r="R520">
            <v>18802347.800217047</v>
          </cell>
          <cell r="S520">
            <v>19630528.881203674</v>
          </cell>
          <cell r="T520">
            <v>20500281.386581242</v>
          </cell>
          <cell r="U520">
            <v>21413820.876052406</v>
          </cell>
          <cell r="V520">
            <v>22331001.428104635</v>
          </cell>
          <cell r="W520">
            <v>23292167.103669941</v>
          </cell>
          <cell r="X520">
            <v>24299542.654376633</v>
          </cell>
          <cell r="Y520">
            <v>25355467.894270342</v>
          </cell>
          <cell r="Z520">
            <v>26462403.703929342</v>
          </cell>
          <cell r="AA520">
            <v>27622938.34899113</v>
          </cell>
          <cell r="AB520">
            <v>28839794.129578367</v>
          </cell>
          <cell r="AC520">
            <v>30115834.37797768</v>
          </cell>
          <cell r="AD520">
            <v>31454070.82283533</v>
          </cell>
          <cell r="AE520">
            <v>32857671.339092262</v>
          </cell>
          <cell r="AF520">
            <v>34329968.103889659</v>
          </cell>
          <cell r="AG520">
            <v>35874466.179738082</v>
          </cell>
          <cell r="AH520">
            <v>37494852.547360405</v>
          </cell>
          <cell r="AI520">
            <v>39195005.611795031</v>
          </cell>
          <cell r="AJ520">
            <v>40979005.206583664</v>
          </cell>
          <cell r="AK520">
            <v>42851143.122170769</v>
          </cell>
        </row>
        <row r="521">
          <cell r="H521">
            <v>973059</v>
          </cell>
          <cell r="I521">
            <v>864000</v>
          </cell>
          <cell r="J521">
            <v>933120.00000000012</v>
          </cell>
          <cell r="K521">
            <v>1007769.6</v>
          </cell>
          <cell r="L521">
            <v>1088391.1680000001</v>
          </cell>
          <cell r="M521">
            <v>1115600.9471999998</v>
          </cell>
          <cell r="N521">
            <v>1143490.9708799997</v>
          </cell>
          <cell r="O521">
            <v>1172078.2451519996</v>
          </cell>
          <cell r="P521">
            <v>1201380.2012807995</v>
          </cell>
          <cell r="Q521">
            <v>1231414.7063128194</v>
          </cell>
          <cell r="R521">
            <v>1256043.0004390758</v>
          </cell>
          <cell r="S521">
            <v>1281163.8604478575</v>
          </cell>
          <cell r="T521">
            <v>1306787.1376568147</v>
          </cell>
          <cell r="U521">
            <v>1332922.8804099509</v>
          </cell>
          <cell r="V521">
            <v>1359581.3380181498</v>
          </cell>
          <cell r="W521">
            <v>1386772.9647785129</v>
          </cell>
          <cell r="X521">
            <v>1414508.4240740831</v>
          </cell>
          <cell r="Y521">
            <v>1442798.5925555648</v>
          </cell>
          <cell r="Z521">
            <v>1471654.564406676</v>
          </cell>
          <cell r="AA521">
            <v>1501087.6556948095</v>
          </cell>
          <cell r="AB521">
            <v>1531109.4088087056</v>
          </cell>
          <cell r="AC521">
            <v>1561731.5969848798</v>
          </cell>
          <cell r="AD521">
            <v>1592966.2289245774</v>
          </cell>
          <cell r="AE521">
            <v>1624825.5535030689</v>
          </cell>
          <cell r="AF521">
            <v>1657322.0645731303</v>
          </cell>
          <cell r="AG521">
            <v>1690468.5058645927</v>
          </cell>
          <cell r="AH521">
            <v>1724277.8759818848</v>
          </cell>
          <cell r="AI521">
            <v>1758763.4335015225</v>
          </cell>
          <cell r="AJ521">
            <v>1793938.7021715529</v>
          </cell>
          <cell r="AK521">
            <v>1829817.4762149842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</row>
        <row r="528">
          <cell r="H528">
            <v>16266375.964199796</v>
          </cell>
          <cell r="I528">
            <v>18291871.535657872</v>
          </cell>
          <cell r="J528">
            <v>18917323.209448889</v>
          </cell>
          <cell r="K528">
            <v>19662735.446431749</v>
          </cell>
          <cell r="L528">
            <v>20448248.614743315</v>
          </cell>
          <cell r="M528">
            <v>21187139.848085031</v>
          </cell>
          <cell r="N528">
            <v>21812582.04244614</v>
          </cell>
          <cell r="O528">
            <v>22458579.896060418</v>
          </cell>
          <cell r="P528">
            <v>23074930.986745931</v>
          </cell>
          <cell r="Q528">
            <v>23709805.834723916</v>
          </cell>
          <cell r="R528">
            <v>24393183.035861265</v>
          </cell>
          <cell r="S528">
            <v>25039219.803077176</v>
          </cell>
          <cell r="T528">
            <v>25702365.94760995</v>
          </cell>
          <cell r="U528">
            <v>26383443.66770383</v>
          </cell>
          <cell r="V528">
            <v>27044884.348339804</v>
          </cell>
          <cell r="W528">
            <v>26872948.576415576</v>
          </cell>
          <cell r="X528">
            <v>27586039.617272247</v>
          </cell>
          <cell r="Y528">
            <v>28317500.342070054</v>
          </cell>
          <cell r="Z528">
            <v>29068182.696967274</v>
          </cell>
          <cell r="AA528">
            <v>29838969.555472832</v>
          </cell>
          <cell r="AB528">
            <v>30474816.675695214</v>
          </cell>
          <cell r="AC528">
            <v>31132785.22834833</v>
          </cell>
          <cell r="AD528">
            <v>31813334.903386798</v>
          </cell>
          <cell r="AE528">
            <v>32519010.94823679</v>
          </cell>
          <cell r="AF528">
            <v>33250988.391857035</v>
          </cell>
          <cell r="AG528">
            <v>34011298.694545075</v>
          </cell>
          <cell r="AH528">
            <v>34801035.615146741</v>
          </cell>
          <cell r="AI528">
            <v>35621337.418446429</v>
          </cell>
          <cell r="AJ528">
            <v>36473388.766819306</v>
          </cell>
          <cell r="AK528">
            <v>37358422.695918903</v>
          </cell>
        </row>
        <row r="529">
          <cell r="H529">
            <v>16983146.696195342</v>
          </cell>
          <cell r="I529">
            <v>19827148.093312405</v>
          </cell>
          <cell r="J529">
            <v>21340977.058196619</v>
          </cell>
          <cell r="K529">
            <v>22863551.707401618</v>
          </cell>
          <cell r="L529">
            <v>24477688.978901479</v>
          </cell>
          <cell r="M529">
            <v>25953060.912177175</v>
          </cell>
          <cell r="N529">
            <v>27362034.992013551</v>
          </cell>
          <cell r="O529">
            <v>28849773.384295788</v>
          </cell>
          <cell r="P529">
            <v>30353120.76692377</v>
          </cell>
          <cell r="Q529">
            <v>31936360.110754374</v>
          </cell>
          <cell r="R529">
            <v>33485725.240985431</v>
          </cell>
          <cell r="S529">
            <v>35028789.37520963</v>
          </cell>
          <cell r="T529">
            <v>36642116.29249534</v>
          </cell>
          <cell r="U529">
            <v>38329388.120695278</v>
          </cell>
          <cell r="V529">
            <v>40036720.250379145</v>
          </cell>
          <cell r="W529">
            <v>40515314.262104765</v>
          </cell>
          <cell r="X529">
            <v>42377838.73918055</v>
          </cell>
          <cell r="Y529">
            <v>44323911.377441712</v>
          </cell>
          <cell r="Z529">
            <v>46357788.941690512</v>
          </cell>
          <cell r="AA529">
            <v>48483960.115043744</v>
          </cell>
          <cell r="AB529">
            <v>50443057.229251668</v>
          </cell>
          <cell r="AC529">
            <v>52493874.394327678</v>
          </cell>
          <cell r="AD529">
            <v>54640453.013905086</v>
          </cell>
          <cell r="AE529">
            <v>56890723.809717752</v>
          </cell>
          <cell r="AF529">
            <v>59250550.238373667</v>
          </cell>
          <cell r="AG529">
            <v>61727658.33722911</v>
          </cell>
          <cell r="AH529">
            <v>64328383.782170869</v>
          </cell>
          <cell r="AI529">
            <v>67059418.579894543</v>
          </cell>
          <cell r="AJ529">
            <v>69927831.631581068</v>
          </cell>
          <cell r="AK529">
            <v>72941090.510218784</v>
          </cell>
        </row>
        <row r="531">
          <cell r="H531">
            <v>4087507.3838339252</v>
          </cell>
          <cell r="I531">
            <v>4210288.8408662444</v>
          </cell>
          <cell r="J531">
            <v>4321834.4743826026</v>
          </cell>
          <cell r="K531">
            <v>4454959.7038182206</v>
          </cell>
          <cell r="L531">
            <v>4726060.251387856</v>
          </cell>
          <cell r="M531">
            <v>5096272.6915792441</v>
          </cell>
          <cell r="N531">
            <v>5096272.6915792441</v>
          </cell>
          <cell r="O531">
            <v>5159497.8628891185</v>
          </cell>
          <cell r="P531">
            <v>5224619.7893382888</v>
          </cell>
          <cell r="Q531">
            <v>5224619.7893382888</v>
          </cell>
          <cell r="R531">
            <v>5291695.3735809345</v>
          </cell>
          <cell r="S531">
            <v>5360783.2253508596</v>
          </cell>
          <cell r="T531">
            <v>5431943.712673882</v>
          </cell>
          <cell r="U531">
            <v>5505239.0146165956</v>
          </cell>
          <cell r="V531">
            <v>5580733.1756175896</v>
          </cell>
          <cell r="W531">
            <v>5580733.1756175896</v>
          </cell>
          <cell r="X531">
            <v>5580733.1756175896</v>
          </cell>
          <cell r="Y531">
            <v>5658492.1614486147</v>
          </cell>
          <cell r="Z531">
            <v>5658492.1614486147</v>
          </cell>
          <cell r="AA531">
            <v>5738583.9168545697</v>
          </cell>
          <cell r="AB531">
            <v>5821078.4249227047</v>
          </cell>
          <cell r="AC531">
            <v>5906047.768232882</v>
          </cell>
          <cell r="AD531">
            <v>5993566.191842366</v>
          </cell>
          <cell r="AE531">
            <v>6083710.1681601331</v>
          </cell>
          <cell r="AF531">
            <v>6176558.4637674335</v>
          </cell>
          <cell r="AG531">
            <v>6272192.2082429547</v>
          </cell>
          <cell r="AH531">
            <v>6370694.9650527388</v>
          </cell>
          <cell r="AI531">
            <v>6472152.8045668192</v>
          </cell>
          <cell r="AJ531">
            <v>6576654.3792663198</v>
          </cell>
          <cell r="AK531">
            <v>6684291.0012068069</v>
          </cell>
        </row>
        <row r="532">
          <cell r="H532">
            <v>4271445.216106452</v>
          </cell>
          <cell r="I532">
            <v>4571342.1604147274</v>
          </cell>
          <cell r="J532">
            <v>4889536.4321020804</v>
          </cell>
          <cell r="K532">
            <v>5201433.3074125759</v>
          </cell>
          <cell r="L532">
            <v>5689016.2409375226</v>
          </cell>
          <cell r="M532">
            <v>6288027.6557371095</v>
          </cell>
          <cell r="N532">
            <v>6445228.347130537</v>
          </cell>
          <cell r="O532">
            <v>6688318.5992469303</v>
          </cell>
          <cell r="P532">
            <v>6942055.3522129096</v>
          </cell>
          <cell r="Q532">
            <v>7115606.7360182321</v>
          </cell>
          <cell r="R532">
            <v>7351098.6940118559</v>
          </cell>
          <cell r="S532">
            <v>7596015.3902229797</v>
          </cell>
          <cell r="T532">
            <v>7850783.893308267</v>
          </cell>
          <cell r="U532">
            <v>8115851.8851364721</v>
          </cell>
          <cell r="V532">
            <v>8391688.6838877182</v>
          </cell>
          <cell r="W532">
            <v>8559522.4575654734</v>
          </cell>
          <cell r="X532">
            <v>8730712.9067167826</v>
          </cell>
          <cell r="Y532">
            <v>9029409.2857913785</v>
          </cell>
          <cell r="Z532">
            <v>9209997.4715072047</v>
          </cell>
          <cell r="AA532">
            <v>9527165.3107223809</v>
          </cell>
          <cell r="AB532">
            <v>9857404.6819449831</v>
          </cell>
          <cell r="AC532">
            <v>10201317.461481452</v>
          </cell>
          <cell r="AD532">
            <v>10559534.789715065</v>
          </cell>
          <cell r="AE532">
            <v>10932718.528050954</v>
          </cell>
          <cell r="AF532">
            <v>11321562.789106162</v>
          </cell>
          <cell r="AG532">
            <v>11726795.543841483</v>
          </cell>
          <cell r="AH532">
            <v>12149180.30951854</v>
          </cell>
          <cell r="AI532">
            <v>12589517.922562033</v>
          </cell>
          <cell r="AJ532">
            <v>13048648.400613161</v>
          </cell>
          <cell r="AK532">
            <v>13527452.89827707</v>
          </cell>
        </row>
        <row r="534">
          <cell r="H534">
            <v>15124402.20746439</v>
          </cell>
          <cell r="I534">
            <v>17216244.913199183</v>
          </cell>
          <cell r="J534">
            <v>17913573.542775542</v>
          </cell>
          <cell r="K534">
            <v>18704516.791130804</v>
          </cell>
          <cell r="L534">
            <v>19671164.776835173</v>
          </cell>
          <cell r="M534">
            <v>20661762.86690253</v>
          </cell>
          <cell r="N534">
            <v>21171589.857882418</v>
          </cell>
          <cell r="O534">
            <v>21768017.562434644</v>
          </cell>
          <cell r="P534">
            <v>22339446.364572331</v>
          </cell>
          <cell r="Q534">
            <v>22866961.002797145</v>
          </cell>
          <cell r="R534">
            <v>23483655.072677806</v>
          </cell>
          <cell r="S534">
            <v>24067643.696076058</v>
          </cell>
          <cell r="T534">
            <v>24673385.626375392</v>
          </cell>
          <cell r="U534">
            <v>25301714.823356636</v>
          </cell>
          <cell r="V534">
            <v>25915077.287488364</v>
          </cell>
          <cell r="W534">
            <v>26472462.176680572</v>
          </cell>
          <cell r="X534">
            <v>27050103.422706291</v>
          </cell>
          <cell r="Y534">
            <v>27726529.216834188</v>
          </cell>
          <cell r="Z534">
            <v>28347021.4575148</v>
          </cell>
          <cell r="AA534">
            <v>29070262.704547301</v>
          </cell>
          <cell r="AB534">
            <v>29819429.062180392</v>
          </cell>
          <cell r="AC534">
            <v>30595492.407158293</v>
          </cell>
          <cell r="AD534">
            <v>31399462.926051378</v>
          </cell>
          <cell r="AE534">
            <v>32232390.704542466</v>
          </cell>
          <cell r="AF534">
            <v>33095367.385825306</v>
          </cell>
          <cell r="AG534">
            <v>33989527.901242286</v>
          </cell>
          <cell r="AH534">
            <v>34916052.276434183</v>
          </cell>
          <cell r="AI534">
            <v>35876167.516427651</v>
          </cell>
          <cell r="AJ534">
            <v>36871149.573246382</v>
          </cell>
          <cell r="AK534">
            <v>37902325.399799645</v>
          </cell>
        </row>
        <row r="535">
          <cell r="H535">
            <v>15789784.12040684</v>
          </cell>
          <cell r="I535">
            <v>18659281.10984477</v>
          </cell>
          <cell r="J535">
            <v>20205378.137645461</v>
          </cell>
          <cell r="K535">
            <v>21744773.814709406</v>
          </cell>
          <cell r="L535">
            <v>23542270.82101167</v>
          </cell>
          <cell r="M535">
            <v>25304825.390396349</v>
          </cell>
          <cell r="N535">
            <v>26551375.663468275</v>
          </cell>
          <cell r="O535">
            <v>27954589.197255082</v>
          </cell>
          <cell r="P535">
            <v>29375867.844471935</v>
          </cell>
          <cell r="Q535">
            <v>30788457.946521312</v>
          </cell>
          <cell r="R535">
            <v>32222230.396647718</v>
          </cell>
          <cell r="S535">
            <v>33652104.896222815</v>
          </cell>
          <cell r="T535">
            <v>35154931.859116361</v>
          </cell>
          <cell r="U535">
            <v>36734697.852517501</v>
          </cell>
          <cell r="V535">
            <v>38337841.477793097</v>
          </cell>
          <cell r="W535">
            <v>39901063.011488043</v>
          </cell>
          <cell r="X535">
            <v>41539399.612307966</v>
          </cell>
          <cell r="Y535">
            <v>43380882.737728387</v>
          </cell>
          <cell r="Z535">
            <v>45183996.877939403</v>
          </cell>
          <cell r="AA535">
            <v>47207757.248559102</v>
          </cell>
          <cell r="AB535">
            <v>49333224.916687429</v>
          </cell>
          <cell r="AC535">
            <v>51565826.594203897</v>
          </cell>
          <cell r="AD535">
            <v>53911288.539320678</v>
          </cell>
          <cell r="AE535">
            <v>56375653.505226403</v>
          </cell>
          <cell r="AF535">
            <v>58965298.669651777</v>
          </cell>
          <cell r="AG535">
            <v>61686954.603444695</v>
          </cell>
          <cell r="AH535">
            <v>64547725.339763165</v>
          </cell>
          <cell r="AI535">
            <v>67555109.60923478</v>
          </cell>
          <cell r="AJ535">
            <v>70717023.310404018</v>
          </cell>
          <cell r="AK535">
            <v>74041823.289007723</v>
          </cell>
        </row>
        <row r="537">
          <cell r="H537">
            <v>19.178265642429945</v>
          </cell>
          <cell r="I537">
            <v>21.69656469375813</v>
          </cell>
          <cell r="J537">
            <v>22.538042744912026</v>
          </cell>
          <cell r="K537">
            <v>23.494330354633504</v>
          </cell>
          <cell r="L537">
            <v>24.839433088392351</v>
          </cell>
          <cell r="M537">
            <v>26.090294196764201</v>
          </cell>
          <cell r="N537">
            <v>26.734069670802945</v>
          </cell>
          <cell r="O537">
            <v>27.487198742078611</v>
          </cell>
          <cell r="P537">
            <v>28.208760869004323</v>
          </cell>
          <cell r="Q537">
            <v>28.874871122666733</v>
          </cell>
          <cell r="R537">
            <v>29.653591206535278</v>
          </cell>
          <cell r="S537">
            <v>30.391013036907289</v>
          </cell>
          <cell r="T537">
            <v>31.155903490380712</v>
          </cell>
          <cell r="U537">
            <v>31.94931563566853</v>
          </cell>
          <cell r="V537">
            <v>32.723828790307593</v>
          </cell>
          <cell r="W537">
            <v>33.427657201926358</v>
          </cell>
          <cell r="X537">
            <v>34.157063988079052</v>
          </cell>
          <cell r="Y537">
            <v>35.011209303982696</v>
          </cell>
          <cell r="Z537">
            <v>35.794725464266342</v>
          </cell>
          <cell r="AA537">
            <v>36.707986207401632</v>
          </cell>
          <cell r="AB537">
            <v>37.653983448724915</v>
          </cell>
          <cell r="AC537">
            <v>38.633944409279373</v>
          </cell>
          <cell r="AD537">
            <v>39.649144685198053</v>
          </cell>
          <cell r="AE537">
            <v>40.700910254548411</v>
          </cell>
          <cell r="AF537">
            <v>41.790619571447166</v>
          </cell>
          <cell r="AG537">
            <v>42.919705751394048</v>
          </cell>
          <cell r="AH537">
            <v>44.089658851957033</v>
          </cell>
          <cell r="AI537">
            <v>45.302028253134935</v>
          </cell>
          <cell r="AJ537">
            <v>46.558425141925376</v>
          </cell>
          <cell r="AK537">
            <v>47.860525105838057</v>
          </cell>
        </row>
        <row r="538">
          <cell r="H538">
            <v>20.021992945171249</v>
          </cell>
          <cell r="I538">
            <v>23.515133629888453</v>
          </cell>
          <cell r="J538">
            <v>25.421486955461258</v>
          </cell>
          <cell r="K538">
            <v>27.313130042034153</v>
          </cell>
          <cell r="L538">
            <v>29.727607258720433</v>
          </cell>
          <cell r="M538">
            <v>31.953243451978668</v>
          </cell>
          <cell r="N538">
            <v>33.527303882591816</v>
          </cell>
          <cell r="O538">
            <v>35.29918821565731</v>
          </cell>
          <cell r="P538">
            <v>37.093883967434934</v>
          </cell>
          <cell r="Q538">
            <v>38.877608404663</v>
          </cell>
          <cell r="R538">
            <v>40.688080496322485</v>
          </cell>
          <cell r="S538">
            <v>42.493630516360923</v>
          </cell>
          <cell r="T538">
            <v>44.39130003475087</v>
          </cell>
          <cell r="U538">
            <v>46.38612302228514</v>
          </cell>
          <cell r="V538">
            <v>48.410465722012283</v>
          </cell>
          <cell r="W538">
            <v>50.384397470795939</v>
          </cell>
          <cell r="X538">
            <v>52.453179509582661</v>
          </cell>
          <cell r="Y538">
            <v>54.778481411946338</v>
          </cell>
          <cell r="Z538">
            <v>57.055333522363739</v>
          </cell>
          <cell r="AA538">
            <v>59.610802956087618</v>
          </cell>
          <cell r="AB538">
            <v>62.294701572309215</v>
          </cell>
          <cell r="AC538">
            <v>65.113881860352379</v>
          </cell>
          <cell r="AD538">
            <v>68.075574556643858</v>
          </cell>
          <cell r="AE538">
            <v>71.187410046328665</v>
          </cell>
          <cell r="AF538">
            <v>74.457441003528146</v>
          </cell>
          <cell r="AG538">
            <v>77.894166343589674</v>
          </cell>
          <cell r="AH538">
            <v>81.506556565123162</v>
          </cell>
          <cell r="AI538">
            <v>85.304080564342215</v>
          </cell>
          <cell r="AJ538">
            <v>89.296734009244133</v>
          </cell>
          <cell r="AK538">
            <v>93.495069366490938</v>
          </cell>
        </row>
        <row r="539">
          <cell r="H539">
            <v>17.244555658606316</v>
          </cell>
          <cell r="I539">
            <v>19.493239497636363</v>
          </cell>
          <cell r="J539">
            <v>20.245145163571301</v>
          </cell>
          <cell r="K539">
            <v>21.099867662600289</v>
          </cell>
          <cell r="L539">
            <v>22.190307196667945</v>
          </cell>
          <cell r="M539">
            <v>23.307763950063293</v>
          </cell>
          <cell r="N539">
            <v>23.882880760650895</v>
          </cell>
          <cell r="O539">
            <v>24.555688605776712</v>
          </cell>
          <cell r="P539">
            <v>25.200296121615914</v>
          </cell>
          <cell r="Q539">
            <v>25.795365707263045</v>
          </cell>
          <cell r="R539">
            <v>26.491035283125189</v>
          </cell>
          <cell r="S539">
            <v>27.149811064812852</v>
          </cell>
          <cell r="T539">
            <v>27.83312594055797</v>
          </cell>
          <cell r="U539">
            <v>28.541920669280319</v>
          </cell>
          <cell r="V539">
            <v>29.233831984975069</v>
          </cell>
          <cell r="W539">
            <v>29.862597086496717</v>
          </cell>
          <cell r="X539">
            <v>30.514212628544907</v>
          </cell>
          <cell r="Y539">
            <v>31.277263334374187</v>
          </cell>
          <cell r="Z539">
            <v>31.977217485033627</v>
          </cell>
          <cell r="AA539">
            <v>32.793078956940555</v>
          </cell>
          <cell r="AB539">
            <v>33.638185579038691</v>
          </cell>
          <cell r="AC539">
            <v>34.51363368922955</v>
          </cell>
          <cell r="AD539">
            <v>35.420562841300452</v>
          </cell>
          <cell r="AE539">
            <v>36.360157597739125</v>
          </cell>
          <cell r="AF539">
            <v>37.33364940051117</v>
          </cell>
          <cell r="AG539">
            <v>38.342318523327904</v>
          </cell>
          <cell r="AH539">
            <v>39.38749610909651</v>
          </cell>
          <cell r="AI539">
            <v>40.470566296416919</v>
          </cell>
          <cell r="AJ539">
            <v>41.592968439170583</v>
          </cell>
          <cell r="AK539">
            <v>42.756199423435476</v>
          </cell>
        </row>
        <row r="540">
          <cell r="H540">
            <v>18.003211457002312</v>
          </cell>
          <cell r="I540">
            <v>21.127129485075187</v>
          </cell>
          <cell r="J540">
            <v>22.835243481971499</v>
          </cell>
          <cell r="K540">
            <v>24.52946820102304</v>
          </cell>
          <cell r="L540">
            <v>26.557157522293391</v>
          </cell>
          <cell r="M540">
            <v>28.545429583925188</v>
          </cell>
          <cell r="N540">
            <v>29.951616447253709</v>
          </cell>
          <cell r="O540">
            <v>31.534529291027919</v>
          </cell>
          <cell r="P540">
            <v>33.137820715384578</v>
          </cell>
          <cell r="Q540">
            <v>34.731310916044229</v>
          </cell>
          <cell r="R540">
            <v>36.348696133410243</v>
          </cell>
          <cell r="S540">
            <v>37.961684218163512</v>
          </cell>
          <cell r="T540">
            <v>39.656967255460529</v>
          </cell>
          <cell r="U540">
            <v>41.439042343037556</v>
          </cell>
          <cell r="V540">
            <v>43.247488865082744</v>
          </cell>
          <cell r="W540">
            <v>45.010900764818665</v>
          </cell>
          <cell r="X540">
            <v>46.859047169781469</v>
          </cell>
          <cell r="Y540">
            <v>48.936355591226842</v>
          </cell>
          <cell r="Z540">
            <v>50.970381391725248</v>
          </cell>
          <cell r="AA540">
            <v>53.253309974041706</v>
          </cell>
          <cell r="AB540">
            <v>55.650970764718139</v>
          </cell>
          <cell r="AC540">
            <v>58.169485434994684</v>
          </cell>
          <cell r="AD540">
            <v>60.815313563155442</v>
          </cell>
          <cell r="AE540">
            <v>63.595271753661351</v>
          </cell>
          <cell r="AF540">
            <v>66.516553862824281</v>
          </cell>
          <cell r="AG540">
            <v>69.586752396549116</v>
          </cell>
          <cell r="AH540">
            <v>72.813881149641603</v>
          </cell>
          <cell r="AI540">
            <v>76.206399160399613</v>
          </cell>
          <cell r="AJ540">
            <v>79.773236058686592</v>
          </cell>
          <cell r="AK540">
            <v>83.523818890445128</v>
          </cell>
        </row>
        <row r="542">
          <cell r="H542">
            <v>25.809428785950331</v>
          </cell>
          <cell r="I542">
            <v>28.358075806895197</v>
          </cell>
          <cell r="J542">
            <v>29.238450272540788</v>
          </cell>
          <cell r="K542">
            <v>30.293704113275787</v>
          </cell>
          <cell r="L542">
            <v>31.788435902034692</v>
          </cell>
          <cell r="M542">
            <v>33.188937946492075</v>
          </cell>
          <cell r="N542">
            <v>33.978704577687445</v>
          </cell>
          <cell r="O542">
            <v>34.874264046189076</v>
          </cell>
          <cell r="P542">
            <v>35.734782658213298</v>
          </cell>
          <cell r="Q542">
            <v>36.536460214410845</v>
          </cell>
          <cell r="R542">
            <v>37.48408187077537</v>
          </cell>
          <cell r="S542">
            <v>38.387093478104227</v>
          </cell>
          <cell r="T542">
            <v>39.314326850162807</v>
          </cell>
          <cell r="U542">
            <v>40.266898719553701</v>
          </cell>
          <cell r="V542">
            <v>41.197450819391868</v>
          </cell>
          <cell r="W542">
            <v>40.980341809800208</v>
          </cell>
          <cell r="X542">
            <v>41.880785550485555</v>
          </cell>
          <cell r="Y542">
            <v>42.902614155146715</v>
          </cell>
          <cell r="Z542">
            <v>43.850525696565164</v>
          </cell>
          <cell r="AA542">
            <v>44.924958381989484</v>
          </cell>
          <cell r="AB542">
            <v>45.832032213811637</v>
          </cell>
          <cell r="AC542">
            <v>46.770164569722915</v>
          </cell>
          <cell r="AD542">
            <v>47.740029667196005</v>
          </cell>
          <cell r="AE542">
            <v>48.744938038940113</v>
          </cell>
          <cell r="AF542">
            <v>49.786472894225021</v>
          </cell>
          <cell r="AG542">
            <v>50.867301870451385</v>
          </cell>
          <cell r="AH542">
            <v>51.98891161160401</v>
          </cell>
          <cell r="AI542">
            <v>53.15284812634539</v>
          </cell>
          <cell r="AJ542">
            <v>54.360719271634288</v>
          </cell>
          <cell r="AK542">
            <v>55.614197345307616</v>
          </cell>
        </row>
        <row r="543">
          <cell r="H543">
            <v>26.951558430150051</v>
          </cell>
          <cell r="I543">
            <v>30.747902628532589</v>
          </cell>
          <cell r="J543">
            <v>33.002037971578567</v>
          </cell>
          <cell r="K543">
            <v>35.251807715692429</v>
          </cell>
          <cell r="L543">
            <v>38.092500586841368</v>
          </cell>
          <cell r="M543">
            <v>40.71189333550408</v>
          </cell>
          <cell r="N543">
            <v>42.689554235406817</v>
          </cell>
          <cell r="O543">
            <v>44.875129049494127</v>
          </cell>
          <cell r="P543">
            <v>47.093857544319135</v>
          </cell>
          <cell r="Q543">
            <v>49.312215543170751</v>
          </cell>
          <cell r="R543">
            <v>51.566013867686266</v>
          </cell>
          <cell r="S543">
            <v>53.82375664523785</v>
          </cell>
          <cell r="T543">
            <v>56.18266277629121</v>
          </cell>
          <cell r="U543">
            <v>58.647947108742173</v>
          </cell>
          <cell r="V543">
            <v>61.152160380284315</v>
          </cell>
          <cell r="W543">
            <v>61.968426214268533</v>
          </cell>
          <cell r="X543">
            <v>64.536465595971592</v>
          </cell>
          <cell r="Y543">
            <v>67.371009988109932</v>
          </cell>
          <cell r="Z543">
            <v>70.167289438097498</v>
          </cell>
          <cell r="AA543">
            <v>73.252574758182945</v>
          </cell>
          <cell r="AB543">
            <v>76.143395972472831</v>
          </cell>
          <cell r="AC543">
            <v>79.167301008031259</v>
          </cell>
          <cell r="AD543">
            <v>82.330190041373882</v>
          </cell>
          <cell r="AE543">
            <v>85.642913212609869</v>
          </cell>
          <cell r="AF543">
            <v>89.113750982191547</v>
          </cell>
          <cell r="AG543">
            <v>92.75337850719805</v>
          </cell>
          <cell r="AH543">
            <v>96.570760174598377</v>
          </cell>
          <cell r="AI543">
            <v>100.57535744625515</v>
          </cell>
          <cell r="AJ543">
            <v>104.77715717663847</v>
          </cell>
          <cell r="AK543">
            <v>109.18670158136102</v>
          </cell>
        </row>
        <row r="544">
          <cell r="H544">
            <v>23.207110565382933</v>
          </cell>
          <cell r="I544">
            <v>25.478262167234597</v>
          </cell>
          <cell r="J544">
            <v>26.263889762968841</v>
          </cell>
          <cell r="K544">
            <v>27.206272243210741</v>
          </cell>
          <cell r="L544">
            <v>28.398198761523844</v>
          </cell>
          <cell r="M544">
            <v>29.64933724304554</v>
          </cell>
          <cell r="N544">
            <v>30.354875251805186</v>
          </cell>
          <cell r="O544">
            <v>31.154923290269579</v>
          </cell>
          <cell r="P544">
            <v>31.923667580097639</v>
          </cell>
          <cell r="Q544">
            <v>32.639846213538782</v>
          </cell>
          <cell r="R544">
            <v>33.486404006790941</v>
          </cell>
          <cell r="S544">
            <v>34.293109413370786</v>
          </cell>
          <cell r="T544">
            <v>35.121453333127839</v>
          </cell>
          <cell r="U544">
            <v>35.972433399116788</v>
          </cell>
          <cell r="V544">
            <v>36.803742104288609</v>
          </cell>
          <cell r="W544">
            <v>36.609787773653956</v>
          </cell>
          <cell r="X544">
            <v>37.414199176604292</v>
          </cell>
          <cell r="Y544">
            <v>38.327049746063132</v>
          </cell>
          <cell r="Z544">
            <v>39.1738665081241</v>
          </cell>
          <cell r="AA544">
            <v>40.133710932385462</v>
          </cell>
          <cell r="AB544">
            <v>40.944045327158676</v>
          </cell>
          <cell r="AC544">
            <v>41.782125853985725</v>
          </cell>
          <cell r="AD544">
            <v>42.648554825036257</v>
          </cell>
          <cell r="AE544">
            <v>43.546289704658996</v>
          </cell>
          <cell r="AF544">
            <v>44.476744852832631</v>
          </cell>
          <cell r="AG544">
            <v>45.442303403391136</v>
          </cell>
          <cell r="AH544">
            <v>46.444293449717229</v>
          </cell>
          <cell r="AI544">
            <v>47.484096118627569</v>
          </cell>
          <cell r="AJ544">
            <v>48.563147789113444</v>
          </cell>
          <cell r="AK544">
            <v>49.682942408423692</v>
          </cell>
        </row>
        <row r="545">
          <cell r="H545">
            <v>24.234081334583877</v>
          </cell>
          <cell r="I545">
            <v>27.625397773704815</v>
          </cell>
          <cell r="J545">
            <v>29.644590570276169</v>
          </cell>
          <cell r="K545">
            <v>31.659062694751359</v>
          </cell>
          <cell r="L545">
            <v>34.029934858145836</v>
          </cell>
          <cell r="M545">
            <v>36.369969332954852</v>
          </cell>
          <cell r="N545">
            <v>38.136712669790036</v>
          </cell>
          <cell r="O545">
            <v>40.089195898908564</v>
          </cell>
          <cell r="P545">
            <v>42.071296968243161</v>
          </cell>
          <cell r="Q545">
            <v>44.053067055005194</v>
          </cell>
          <cell r="R545">
            <v>46.066497756195631</v>
          </cell>
          <cell r="S545">
            <v>48.083452234449808</v>
          </cell>
          <cell r="T545">
            <v>50.190780993117755</v>
          </cell>
          <cell r="U545">
            <v>52.393142716493145</v>
          </cell>
          <cell r="V545">
            <v>54.630281607052645</v>
          </cell>
          <cell r="W545">
            <v>55.359492678247285</v>
          </cell>
          <cell r="X545">
            <v>57.653650623412382</v>
          </cell>
          <cell r="Y545">
            <v>60.185890815864099</v>
          </cell>
          <cell r="Z545">
            <v>62.683947022788978</v>
          </cell>
          <cell r="AA545">
            <v>65.440186619660437</v>
          </cell>
          <cell r="AB545">
            <v>68.02270171038181</v>
          </cell>
          <cell r="AC545">
            <v>70.724107230942963</v>
          </cell>
          <cell r="AD545">
            <v>73.549674103950352</v>
          </cell>
          <cell r="AE545">
            <v>76.509095301916361</v>
          </cell>
          <cell r="AF545">
            <v>79.609768174068464</v>
          </cell>
          <cell r="AG545">
            <v>82.861229371831641</v>
          </cell>
          <cell r="AH545">
            <v>86.271487230177314</v>
          </cell>
          <cell r="AI545">
            <v>89.848994145926071</v>
          </cell>
          <cell r="AJ545">
            <v>93.602671875376899</v>
          </cell>
          <cell r="AK545">
            <v>97.541938306697645</v>
          </cell>
        </row>
        <row r="547">
          <cell r="H547">
            <v>27.120548009667278</v>
          </cell>
          <cell r="I547">
            <v>29.522106983346887</v>
          </cell>
          <cell r="J547">
            <v>30.263377405630226</v>
          </cell>
          <cell r="K547">
            <v>31.271939336168565</v>
          </cell>
          <cell r="L547">
            <v>32.758588739931184</v>
          </cell>
          <cell r="M547">
            <v>34.188510432417246</v>
          </cell>
          <cell r="N547">
            <v>34.950631850037169</v>
          </cell>
          <cell r="O547">
            <v>35.903156562283584</v>
          </cell>
          <cell r="P547">
            <v>36.825780451759812</v>
          </cell>
          <cell r="Q547">
            <v>37.686029117780173</v>
          </cell>
          <cell r="R547">
            <v>38.70335541340134</v>
          </cell>
          <cell r="S547">
            <v>39.42277240706813</v>
          </cell>
          <cell r="T547">
            <v>40.469114604715259</v>
          </cell>
          <cell r="U547">
            <v>41.511381839523253</v>
          </cell>
          <cell r="V547">
            <v>42.528439179895187</v>
          </cell>
          <cell r="W547">
            <v>42.393921076747922</v>
          </cell>
          <cell r="X547">
            <v>43.381301942283606</v>
          </cell>
          <cell r="Y547">
            <v>44.502998015901142</v>
          </cell>
          <cell r="Z547">
            <v>45.555212002084225</v>
          </cell>
          <cell r="AA547">
            <v>46.73913134859081</v>
          </cell>
          <cell r="AB547">
            <v>47.760917537493725</v>
          </cell>
          <cell r="AC547">
            <v>48.81036725559904</v>
          </cell>
          <cell r="AD547">
            <v>49.888273178123562</v>
          </cell>
          <cell r="AE547">
            <v>50.997936402446364</v>
          </cell>
          <cell r="AF547">
            <v>52.140920650126553</v>
          </cell>
          <cell r="AG547">
            <v>53.319872621230331</v>
          </cell>
          <cell r="AH547">
            <v>54.536259510805102</v>
          </cell>
          <cell r="AI547">
            <v>55.791610394082831</v>
          </cell>
          <cell r="AJ547">
            <v>57.087519187651736</v>
          </cell>
          <cell r="AK547">
            <v>58.425647568508069</v>
          </cell>
        </row>
        <row r="548">
          <cell r="H548">
            <v>28.321678018934257</v>
          </cell>
          <cell r="I548">
            <v>32.011755298520889</v>
          </cell>
          <cell r="J548">
            <v>34.16159616086037</v>
          </cell>
          <cell r="K548">
            <v>36.393956154538621</v>
          </cell>
          <cell r="L548">
            <v>39.26032642007403</v>
          </cell>
          <cell r="M548">
            <v>41.94521419876888</v>
          </cell>
          <cell r="N548">
            <v>43.918745369046185</v>
          </cell>
          <cell r="O548">
            <v>46.208894686169366</v>
          </cell>
          <cell r="P548">
            <v>48.543487828880238</v>
          </cell>
          <cell r="Q548">
            <v>50.877856788304861</v>
          </cell>
          <cell r="R548">
            <v>53.259799982357428</v>
          </cell>
          <cell r="S548">
            <v>55.291272258728192</v>
          </cell>
          <cell r="T548">
            <v>57.85167659218866</v>
          </cell>
          <cell r="U548">
            <v>60.482570573483571</v>
          </cell>
          <cell r="V548">
            <v>63.153553317689173</v>
          </cell>
          <cell r="W548">
            <v>64.136521892781062</v>
          </cell>
          <cell r="X548">
            <v>66.883930958739384</v>
          </cell>
          <cell r="Y548">
            <v>69.924785884731008</v>
          </cell>
          <cell r="Z548">
            <v>72.941907855086555</v>
          </cell>
          <cell r="AA548">
            <v>76.26445469328165</v>
          </cell>
          <cell r="AB548">
            <v>79.409767224093827</v>
          </cell>
          <cell r="AC548">
            <v>82.691274416498416</v>
          </cell>
          <cell r="AD548">
            <v>86.114990503124702</v>
          </cell>
          <cell r="AE548">
            <v>89.691659170509837</v>
          </cell>
          <cell r="AF548">
            <v>93.429427464244995</v>
          </cell>
          <cell r="AG548">
            <v>97.33882404143931</v>
          </cell>
          <cell r="AH548">
            <v>101.42865858414986</v>
          </cell>
          <cell r="AI548">
            <v>105.70823144756427</v>
          </cell>
          <cell r="AJ548">
            <v>110.18736293035826</v>
          </cell>
          <cell r="AK548">
            <v>114.87642401614556</v>
          </cell>
        </row>
        <row r="549">
          <cell r="H549">
            <v>3.3597552147029339</v>
          </cell>
          <cell r="I549">
            <v>3.213783117761448</v>
          </cell>
          <cell r="J549">
            <v>3.0791411187843303</v>
          </cell>
          <cell r="K549">
            <v>2.9787347384611769</v>
          </cell>
          <cell r="L549">
            <v>2.9044741394542268</v>
          </cell>
          <cell r="M549">
            <v>2.8336288930303302</v>
          </cell>
          <cell r="N549">
            <v>2.7645116870985844</v>
          </cell>
          <cell r="O549">
            <v>2.6970803717042404</v>
          </cell>
          <cell r="P549">
            <v>2.6312938250042675</v>
          </cell>
          <cell r="Q549">
            <v>2.5671119281898944</v>
          </cell>
          <cell r="R549">
            <v>2.5167724799474089</v>
          </cell>
          <cell r="S549">
            <v>1.0256493493110248E-20</v>
          </cell>
          <cell r="T549">
            <v>1.0055385777559065E-20</v>
          </cell>
          <cell r="U549">
            <v>9.8582213505481034E-21</v>
          </cell>
          <cell r="V549">
            <v>9.6649228926942203E-21</v>
          </cell>
          <cell r="W549">
            <v>9.4754146006806084E-21</v>
          </cell>
          <cell r="X549">
            <v>9.2896221575300076E-21</v>
          </cell>
          <cell r="Y549">
            <v>9.107472703460792E-21</v>
          </cell>
          <cell r="Z549">
            <v>8.9288948073145019E-21</v>
          </cell>
          <cell r="AA549">
            <v>8.7538184385436292E-21</v>
          </cell>
          <cell r="AB549">
            <v>8.5821749397486566E-21</v>
          </cell>
          <cell r="AC549">
            <v>8.4138969997535846E-21</v>
          </cell>
          <cell r="AD549">
            <v>8.2489186272093982E-21</v>
          </cell>
          <cell r="AE549">
            <v>8.0871751247150959E-21</v>
          </cell>
          <cell r="AF549">
            <v>7.9286030634461725E-21</v>
          </cell>
          <cell r="AG549">
            <v>7.7731402582805599E-21</v>
          </cell>
          <cell r="AH549">
            <v>7.6207257434123146E-21</v>
          </cell>
          <cell r="AI549">
            <v>7.4712997484434461E-21</v>
          </cell>
          <cell r="AJ549">
            <v>7.3248036749445541E-21</v>
          </cell>
          <cell r="AK549">
            <v>7.1811800734750533E-21</v>
          </cell>
        </row>
        <row r="553">
          <cell r="G553">
            <v>0.1</v>
          </cell>
        </row>
        <row r="560">
          <cell r="H560">
            <v>22428113.316425271</v>
          </cell>
          <cell r="I560">
            <v>25570878.594854902</v>
          </cell>
          <cell r="J560">
            <v>27338260.405562468</v>
          </cell>
          <cell r="K560">
            <v>29123112.021010205</v>
          </cell>
          <cell r="L560">
            <v>31416473.100930929</v>
          </cell>
          <cell r="M560">
            <v>33625812.576943919</v>
          </cell>
          <cell r="N560">
            <v>35369194.390126497</v>
          </cell>
          <cell r="O560">
            <v>37211715.733031131</v>
          </cell>
          <cell r="P560">
            <v>39074269.411192685</v>
          </cell>
          <cell r="Q560">
            <v>41038082.7482761</v>
          </cell>
          <cell r="R560">
            <v>42637254.996615186</v>
          </cell>
          <cell r="S560">
            <v>44464028.960273184</v>
          </cell>
          <cell r="T560">
            <v>46472524.254642017</v>
          </cell>
          <cell r="U560">
            <v>48565160.679532714</v>
          </cell>
          <cell r="V560">
            <v>50681632.507545777</v>
          </cell>
          <cell r="W560">
            <v>51459390.659165904</v>
          </cell>
          <cell r="X560">
            <v>53784842.225032225</v>
          </cell>
          <cell r="Y560">
            <v>56216795.005112439</v>
          </cell>
          <cell r="Z560">
            <v>58761614.046482161</v>
          </cell>
          <cell r="AA560">
            <v>61424982.766754895</v>
          </cell>
          <cell r="AB560">
            <v>63909337.68397598</v>
          </cell>
          <cell r="AC560">
            <v>66499492.830979563</v>
          </cell>
          <cell r="AD560">
            <v>69199842.994905517</v>
          </cell>
          <cell r="AE560">
            <v>72019038.565671563</v>
          </cell>
          <cell r="AF560">
            <v>74963445.399119318</v>
          </cell>
          <cell r="AG560">
            <v>78041471.915844455</v>
          </cell>
          <cell r="AH560">
            <v>81259992.453022659</v>
          </cell>
          <cell r="AI560">
            <v>84626269.47360757</v>
          </cell>
          <cell r="AJ560">
            <v>88147976.877856404</v>
          </cell>
          <cell r="AK560">
            <v>91833224.675850466</v>
          </cell>
        </row>
        <row r="562">
          <cell r="H562">
            <v>1.0069934485576539</v>
          </cell>
          <cell r="I562">
            <v>0.967424528150165</v>
          </cell>
          <cell r="J562">
            <v>0.99156423291052875</v>
          </cell>
          <cell r="K562">
            <v>1.0186167080002793</v>
          </cell>
          <cell r="L562">
            <v>0.96857366882612927</v>
          </cell>
          <cell r="M562">
            <v>0.92392569163533422</v>
          </cell>
          <cell r="N562">
            <v>0.90051705581615937</v>
          </cell>
          <cell r="O562">
            <v>0.90251136846275581</v>
          </cell>
          <cell r="P562">
            <v>0.90617078976662979</v>
          </cell>
          <cell r="Q562">
            <v>0.88452901085109548</v>
          </cell>
          <cell r="R562">
            <v>0.88696016254676002</v>
          </cell>
          <cell r="S562">
            <v>0.89118299053434391</v>
          </cell>
          <cell r="T562">
            <v>0.89540407981158898</v>
          </cell>
          <cell r="U562">
            <v>0.89961211401135166</v>
          </cell>
          <cell r="V562">
            <v>0.90495674727493458</v>
          </cell>
          <cell r="W562">
            <v>0.91018747730422167</v>
          </cell>
          <cell r="X562">
            <v>0.88887883468175155</v>
          </cell>
          <cell r="Y562">
            <v>0.89296369381460905</v>
          </cell>
          <cell r="Z562">
            <v>0.87197741925937455</v>
          </cell>
          <cell r="AA562">
            <v>0.87591505304828299</v>
          </cell>
          <cell r="AB562">
            <v>0.88395140674114037</v>
          </cell>
          <cell r="AC562">
            <v>0.89183474417627351</v>
          </cell>
          <cell r="AD562">
            <v>0.89956817309679205</v>
          </cell>
          <cell r="AE562">
            <v>0.90710190780548128</v>
          </cell>
          <cell r="AF562">
            <v>0.91442399093962989</v>
          </cell>
          <cell r="AG562">
            <v>0.92150260064506662</v>
          </cell>
          <cell r="AH562">
            <v>0.92833173631648791</v>
          </cell>
          <cell r="AI562">
            <v>0.93490580518209976</v>
          </cell>
          <cell r="AJ562">
            <v>0.94121963220387983</v>
          </cell>
          <cell r="AK562">
            <v>0.94726846823385735</v>
          </cell>
        </row>
        <row r="563">
          <cell r="H563">
            <v>1.4040630479318572</v>
          </cell>
          <cell r="I563">
            <v>1.3031612125735856</v>
          </cell>
          <cell r="J563">
            <v>1.3254210347533799</v>
          </cell>
          <cell r="K563">
            <v>1.35330374861461</v>
          </cell>
          <cell r="L563">
            <v>1.2740614642456698</v>
          </cell>
          <cell r="M563">
            <v>1.2056141898351527</v>
          </cell>
          <cell r="N563">
            <v>1.173176168949734</v>
          </cell>
          <cell r="O563">
            <v>1.1735206551648865</v>
          </cell>
          <cell r="P563">
            <v>1.1763752385826751</v>
          </cell>
          <cell r="Q563">
            <v>1.1461272892175025</v>
          </cell>
          <cell r="R563">
            <v>1.1480652266932523</v>
          </cell>
          <cell r="S563">
            <v>1.1526870174826134</v>
          </cell>
          <cell r="T563">
            <v>1.1570008781394641</v>
          </cell>
          <cell r="U563">
            <v>1.1610052599117049</v>
          </cell>
          <cell r="V563">
            <v>1.166627280439561</v>
          </cell>
          <cell r="W563">
            <v>1.1392651742109308</v>
          </cell>
          <cell r="X563">
            <v>1.1122308608520612</v>
          </cell>
          <cell r="Y563">
            <v>1.1167107447692723</v>
          </cell>
          <cell r="Z563">
            <v>1.0896034838972353</v>
          </cell>
          <cell r="AA563">
            <v>1.09342488532374</v>
          </cell>
          <cell r="AB563">
            <v>1.0969970365010502</v>
          </cell>
          <cell r="AC563">
            <v>1.1003191099510854</v>
          </cell>
          <cell r="AD563">
            <v>1.1033905690998314</v>
          </cell>
          <cell r="AE563">
            <v>1.1062111624945581</v>
          </cell>
          <cell r="AF563">
            <v>1.1087809173747447</v>
          </cell>
          <cell r="AG563">
            <v>1.1111001326482566</v>
          </cell>
          <cell r="AH563">
            <v>1.1131693713254012</v>
          </cell>
          <cell r="AI563">
            <v>1.1149894524641495</v>
          </cell>
          <cell r="AJ563">
            <v>1.1165614426800208</v>
          </cell>
          <cell r="AK563">
            <v>1.1178866472739859</v>
          </cell>
        </row>
        <row r="567">
          <cell r="G567">
            <v>0</v>
          </cell>
        </row>
        <row r="568">
          <cell r="H568">
            <v>0.9</v>
          </cell>
          <cell r="I568">
            <v>0.9</v>
          </cell>
          <cell r="J568">
            <v>0.9</v>
          </cell>
          <cell r="K568">
            <v>0.9</v>
          </cell>
          <cell r="L568">
            <v>0.9</v>
          </cell>
          <cell r="M568">
            <v>0.9</v>
          </cell>
          <cell r="N568">
            <v>0.9</v>
          </cell>
          <cell r="O568">
            <v>0.9</v>
          </cell>
          <cell r="P568">
            <v>0.9</v>
          </cell>
          <cell r="Q568">
            <v>0.9</v>
          </cell>
          <cell r="R568">
            <v>0.9</v>
          </cell>
          <cell r="S568">
            <v>0.9</v>
          </cell>
          <cell r="T568">
            <v>0.9</v>
          </cell>
          <cell r="U568">
            <v>0.9</v>
          </cell>
          <cell r="V568">
            <v>0.9</v>
          </cell>
          <cell r="W568">
            <v>0.9</v>
          </cell>
          <cell r="X568">
            <v>0.9</v>
          </cell>
          <cell r="Y568">
            <v>0.9</v>
          </cell>
          <cell r="Z568">
            <v>0.9</v>
          </cell>
          <cell r="AA568">
            <v>0.9</v>
          </cell>
          <cell r="AB568">
            <v>0.9</v>
          </cell>
          <cell r="AC568">
            <v>0.9</v>
          </cell>
          <cell r="AD568">
            <v>0.9</v>
          </cell>
          <cell r="AE568">
            <v>0.9</v>
          </cell>
          <cell r="AF568">
            <v>0.9</v>
          </cell>
          <cell r="AG568">
            <v>0.9</v>
          </cell>
          <cell r="AH568">
            <v>0.9</v>
          </cell>
          <cell r="AI568">
            <v>0.9</v>
          </cell>
          <cell r="AJ568">
            <v>0.9</v>
          </cell>
          <cell r="AK568">
            <v>0.9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</row>
        <row r="571">
          <cell r="H571">
            <v>17513139.947625004</v>
          </cell>
          <cell r="I571">
            <v>19395947.633503504</v>
          </cell>
          <cell r="J571">
            <v>21346358.542660054</v>
          </cell>
          <cell r="K571">
            <v>23428327.401374239</v>
          </cell>
          <cell r="L571">
            <v>24083549.07514983</v>
          </cell>
          <cell r="M571">
            <v>24685637.80202857</v>
          </cell>
          <cell r="N571">
            <v>25302778.747079287</v>
          </cell>
          <cell r="O571">
            <v>26672984.106699452</v>
          </cell>
          <cell r="P571">
            <v>28118567.801230192</v>
          </cell>
          <cell r="Q571">
            <v>28821531.996260948</v>
          </cell>
          <cell r="R571">
            <v>30236581.045645494</v>
          </cell>
          <cell r="S571">
            <v>31722365.167536389</v>
          </cell>
          <cell r="T571">
            <v>33282446.228414565</v>
          </cell>
          <cell r="U571">
            <v>34920565.978641212</v>
          </cell>
          <cell r="V571">
            <v>36640655.147650689</v>
          </cell>
          <cell r="W571">
            <v>37373468.250603706</v>
          </cell>
          <cell r="X571">
            <v>38120937.615615778</v>
          </cell>
          <cell r="Y571">
            <v>40000095.456390433</v>
          </cell>
          <cell r="Z571">
            <v>40800097.365518227</v>
          </cell>
          <cell r="AA571">
            <v>42812810.320893891</v>
          </cell>
          <cell r="AB571">
            <v>44926331.112385161</v>
          </cell>
          <cell r="AC571">
            <v>47145739.907710977</v>
          </cell>
          <cell r="AD571">
            <v>49476373.516901061</v>
          </cell>
          <cell r="AE571">
            <v>51923838.370113365</v>
          </cell>
          <cell r="AF571">
            <v>54494024.151963346</v>
          </cell>
          <cell r="AG571">
            <v>57193118.125581384</v>
          </cell>
          <cell r="AH571">
            <v>60027620.181295067</v>
          </cell>
          <cell r="AI571">
            <v>63004358.646599054</v>
          </cell>
          <cell r="AJ571">
            <v>66130506.895930029</v>
          </cell>
          <cell r="AK571">
            <v>69413600.80071342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</row>
        <row r="574"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</row>
        <row r="578">
          <cell r="G578">
            <v>0</v>
          </cell>
        </row>
        <row r="579">
          <cell r="H579">
            <v>0.9</v>
          </cell>
          <cell r="I579">
            <v>0.9</v>
          </cell>
          <cell r="J579">
            <v>0.9</v>
          </cell>
          <cell r="K579">
            <v>0.9</v>
          </cell>
          <cell r="L579">
            <v>0.9</v>
          </cell>
          <cell r="M579">
            <v>0.9</v>
          </cell>
          <cell r="N579">
            <v>0.9</v>
          </cell>
          <cell r="O579">
            <v>0.9</v>
          </cell>
          <cell r="P579">
            <v>0.9</v>
          </cell>
          <cell r="Q579">
            <v>0.9</v>
          </cell>
          <cell r="R579">
            <v>0.9</v>
          </cell>
          <cell r="S579">
            <v>0.9</v>
          </cell>
          <cell r="T579">
            <v>0.9</v>
          </cell>
          <cell r="U579">
            <v>0.9</v>
          </cell>
          <cell r="V579">
            <v>0.9</v>
          </cell>
          <cell r="W579">
            <v>0.9</v>
          </cell>
          <cell r="X579">
            <v>0.9</v>
          </cell>
          <cell r="Y579">
            <v>0.9</v>
          </cell>
          <cell r="Z579">
            <v>0.9</v>
          </cell>
          <cell r="AA579">
            <v>0.9</v>
          </cell>
          <cell r="AB579">
            <v>0.9</v>
          </cell>
          <cell r="AC579">
            <v>0.9</v>
          </cell>
          <cell r="AD579">
            <v>0.9</v>
          </cell>
          <cell r="AE579">
            <v>0.9</v>
          </cell>
          <cell r="AF579">
            <v>0.9</v>
          </cell>
          <cell r="AG579">
            <v>0.9</v>
          </cell>
          <cell r="AH579">
            <v>0.9</v>
          </cell>
          <cell r="AI579">
            <v>0.9</v>
          </cell>
          <cell r="AJ579">
            <v>0.9</v>
          </cell>
          <cell r="AK579">
            <v>0.9</v>
          </cell>
        </row>
        <row r="580">
          <cell r="H580">
            <v>0.7</v>
          </cell>
          <cell r="I580">
            <v>0.7</v>
          </cell>
          <cell r="J580">
            <v>0.7</v>
          </cell>
          <cell r="K580">
            <v>0.7</v>
          </cell>
          <cell r="L580">
            <v>0.7</v>
          </cell>
          <cell r="M580">
            <v>0.7</v>
          </cell>
          <cell r="N580">
            <v>0.7</v>
          </cell>
          <cell r="O580">
            <v>0.7</v>
          </cell>
          <cell r="P580">
            <v>0.7</v>
          </cell>
          <cell r="Q580">
            <v>0.7</v>
          </cell>
          <cell r="R580">
            <v>0.7</v>
          </cell>
          <cell r="S580">
            <v>0.7</v>
          </cell>
          <cell r="T580">
            <v>0.7</v>
          </cell>
          <cell r="U580">
            <v>0.7</v>
          </cell>
          <cell r="V580">
            <v>0.7</v>
          </cell>
          <cell r="W580">
            <v>0.7</v>
          </cell>
          <cell r="X580">
            <v>0.7</v>
          </cell>
          <cell r="Y580">
            <v>0.7</v>
          </cell>
          <cell r="Z580">
            <v>0.7</v>
          </cell>
          <cell r="AA580">
            <v>0.7</v>
          </cell>
          <cell r="AB580">
            <v>0.7</v>
          </cell>
          <cell r="AC580">
            <v>0.7</v>
          </cell>
          <cell r="AD580">
            <v>0.7</v>
          </cell>
          <cell r="AE580">
            <v>0.7</v>
          </cell>
          <cell r="AF580">
            <v>0.7</v>
          </cell>
          <cell r="AG580">
            <v>0.7</v>
          </cell>
          <cell r="AH580">
            <v>0.7</v>
          </cell>
          <cell r="AI580">
            <v>0.7</v>
          </cell>
          <cell r="AJ580">
            <v>0.7</v>
          </cell>
          <cell r="AK580">
            <v>0.7</v>
          </cell>
        </row>
        <row r="581">
          <cell r="H581">
            <v>0</v>
          </cell>
          <cell r="I581">
            <v>1578978.4120406844</v>
          </cell>
          <cell r="J581">
            <v>2339621.6345966836</v>
          </cell>
          <cell r="K581">
            <v>2722424.3041435508</v>
          </cell>
          <cell r="L581">
            <v>2991204.6727140071</v>
          </cell>
          <cell r="M581">
            <v>3251588.4839153676</v>
          </cell>
          <cell r="N581">
            <v>3505959.0842142431</v>
          </cell>
          <cell r="O581">
            <v>3706925.2916111019</v>
          </cell>
          <cell r="P581">
            <v>3907536.5072088377</v>
          </cell>
          <cell r="Q581">
            <v>4109847.7366098459</v>
          </cell>
          <cell r="R581">
            <v>4311800.1156350849</v>
          </cell>
          <cell r="S581">
            <v>4515763.0743552987</v>
          </cell>
          <cell r="T581">
            <v>4719939.4119288679</v>
          </cell>
          <cell r="U581">
            <v>4931475.009490299</v>
          </cell>
          <cell r="V581">
            <v>5152912.2880988345</v>
          </cell>
          <cell r="W581">
            <v>5379657.8342089588</v>
          </cell>
          <cell r="X581">
            <v>5604003.6514114887</v>
          </cell>
          <cell r="Y581">
            <v>5835141.0566542391</v>
          </cell>
          <cell r="Z581">
            <v>6088630.5907691065</v>
          </cell>
          <cell r="AA581">
            <v>6344988.865024671</v>
          </cell>
          <cell r="AB581">
            <v>6624272.3843633085</v>
          </cell>
          <cell r="AC581">
            <v>6920604.2069777315</v>
          </cell>
          <cell r="AD581">
            <v>7232763.9215137064</v>
          </cell>
          <cell r="AE581">
            <v>7560958.0303861797</v>
          </cell>
          <cell r="AF581">
            <v>7905852.759638492</v>
          </cell>
          <cell r="AG581">
            <v>8268285.6948567191</v>
          </cell>
          <cell r="AH581">
            <v>8649181.1688014865</v>
          </cell>
          <cell r="AI581">
            <v>9049526.8846167624</v>
          </cell>
          <cell r="AJ581">
            <v>9470369.0263085067</v>
          </cell>
          <cell r="AK581">
            <v>9912813.0389329493</v>
          </cell>
        </row>
        <row r="582">
          <cell r="H582">
            <v>14210805.708366156</v>
          </cell>
          <cell r="I582">
            <v>16793352.998860292</v>
          </cell>
          <cell r="J582">
            <v>18184840.323880915</v>
          </cell>
          <cell r="K582">
            <v>19570296.433238465</v>
          </cell>
          <cell r="L582">
            <v>21188043.738910504</v>
          </cell>
          <cell r="M582">
            <v>22774342.851356715</v>
          </cell>
          <cell r="N582">
            <v>23896238.097121447</v>
          </cell>
          <cell r="O582">
            <v>25159130.277529575</v>
          </cell>
          <cell r="P582">
            <v>26438281.060024742</v>
          </cell>
          <cell r="Q582">
            <v>27709612.151869182</v>
          </cell>
          <cell r="R582">
            <v>29000007.356982946</v>
          </cell>
          <cell r="S582">
            <v>30286894.406600535</v>
          </cell>
          <cell r="T582">
            <v>31639438.673204724</v>
          </cell>
          <cell r="U582">
            <v>33061228.067265753</v>
          </cell>
          <cell r="V582">
            <v>34504057.330013789</v>
          </cell>
          <cell r="W582">
            <v>35910956.710339241</v>
          </cell>
          <cell r="X582">
            <v>37385459.651077174</v>
          </cell>
          <cell r="Y582">
            <v>39042794.463955551</v>
          </cell>
          <cell r="Z582">
            <v>40665597.190145463</v>
          </cell>
          <cell r="AA582">
            <v>42486981.523703195</v>
          </cell>
          <cell r="AB582">
            <v>44399902.425018691</v>
          </cell>
          <cell r="AC582">
            <v>46409243.934783511</v>
          </cell>
          <cell r="AD582">
            <v>48520159.68538861</v>
          </cell>
          <cell r="AE582">
            <v>50738088.154703766</v>
          </cell>
          <cell r="AF582">
            <v>53068768.802686602</v>
          </cell>
          <cell r="AG582">
            <v>55518259.143100224</v>
          </cell>
          <cell r="AH582">
            <v>58092952.805786848</v>
          </cell>
          <cell r="AI582">
            <v>60799598.648311302</v>
          </cell>
          <cell r="AJ582">
            <v>63645320.97936362</v>
          </cell>
          <cell r="AK582">
            <v>66637640.960106954</v>
          </cell>
        </row>
        <row r="583">
          <cell r="H583">
            <v>0</v>
          </cell>
          <cell r="I583">
            <v>1105284.888428479</v>
          </cell>
          <cell r="J583">
            <v>1637735.1442176783</v>
          </cell>
          <cell r="K583">
            <v>1905697.0129004854</v>
          </cell>
          <cell r="L583">
            <v>2093843.2708998048</v>
          </cell>
          <cell r="M583">
            <v>2276111.9387407573</v>
          </cell>
          <cell r="N583">
            <v>2454171.35894997</v>
          </cell>
          <cell r="O583">
            <v>2594847.7041277713</v>
          </cell>
          <cell r="P583">
            <v>2735275.5550461863</v>
          </cell>
          <cell r="Q583">
            <v>2876893.4156268919</v>
          </cell>
          <cell r="R583">
            <v>3018260.0809445591</v>
          </cell>
          <cell r="S583">
            <v>3161034.1520487089</v>
          </cell>
          <cell r="T583">
            <v>3303957.5883502075</v>
          </cell>
          <cell r="U583">
            <v>3452032.5066432091</v>
          </cell>
          <cell r="V583">
            <v>3607038.6016691839</v>
          </cell>
          <cell r="W583">
            <v>3765760.4839462708</v>
          </cell>
          <cell r="X583">
            <v>3922802.5559880417</v>
          </cell>
          <cell r="Y583">
            <v>4084598.7396579669</v>
          </cell>
          <cell r="Z583">
            <v>4262041.413538374</v>
          </cell>
          <cell r="AA583">
            <v>4441492.2055172697</v>
          </cell>
          <cell r="AB583">
            <v>4636990.6690543154</v>
          </cell>
          <cell r="AC583">
            <v>4844422.944884412</v>
          </cell>
          <cell r="AD583">
            <v>5062934.7450595945</v>
          </cell>
          <cell r="AE583">
            <v>5292670.621270325</v>
          </cell>
          <cell r="AF583">
            <v>5534096.9317469439</v>
          </cell>
          <cell r="AG583">
            <v>5787799.9863997027</v>
          </cell>
          <cell r="AH583">
            <v>6054426.8181610405</v>
          </cell>
          <cell r="AI583">
            <v>6334668.8192317337</v>
          </cell>
          <cell r="AJ583">
            <v>6629258.3184159547</v>
          </cell>
          <cell r="AK583">
            <v>6938969.127253064</v>
          </cell>
        </row>
        <row r="584">
          <cell r="H584">
            <v>1578978.4120406844</v>
          </cell>
          <cell r="I584">
            <v>2339621.6345966836</v>
          </cell>
          <cell r="J584">
            <v>2722424.3041435508</v>
          </cell>
          <cell r="K584">
            <v>2991204.6727140071</v>
          </cell>
          <cell r="L584">
            <v>3251588.4839153676</v>
          </cell>
          <cell r="M584">
            <v>3505959.0842142431</v>
          </cell>
          <cell r="N584">
            <v>3706925.2916111019</v>
          </cell>
          <cell r="O584">
            <v>3907536.5072088377</v>
          </cell>
          <cell r="P584">
            <v>4109847.7366098459</v>
          </cell>
          <cell r="Q584">
            <v>4311800.1156350849</v>
          </cell>
          <cell r="R584">
            <v>4515763.0743552987</v>
          </cell>
          <cell r="S584">
            <v>4719939.4119288679</v>
          </cell>
          <cell r="T584">
            <v>4931475.009490299</v>
          </cell>
          <cell r="U584">
            <v>5152912.2880988345</v>
          </cell>
          <cell r="V584">
            <v>5379657.8342089588</v>
          </cell>
          <cell r="W584">
            <v>5604003.6514114887</v>
          </cell>
          <cell r="X584">
            <v>5835141.0566542391</v>
          </cell>
          <cell r="Y584">
            <v>6088630.5907691065</v>
          </cell>
          <cell r="Z584">
            <v>6344988.865024671</v>
          </cell>
          <cell r="AA584">
            <v>6624272.3843633085</v>
          </cell>
          <cell r="AB584">
            <v>6920604.2069777315</v>
          </cell>
          <cell r="AC584">
            <v>7232763.9215137064</v>
          </cell>
          <cell r="AD584">
            <v>7560958.0303861797</v>
          </cell>
          <cell r="AE584">
            <v>7905852.759638492</v>
          </cell>
          <cell r="AF584">
            <v>8268285.6948567191</v>
          </cell>
          <cell r="AG584">
            <v>8649181.1688014865</v>
          </cell>
          <cell r="AH584">
            <v>9049526.8846167624</v>
          </cell>
          <cell r="AI584">
            <v>9470369.0263085067</v>
          </cell>
          <cell r="AJ584">
            <v>9912813.0389329493</v>
          </cell>
          <cell r="AK584">
            <v>10378026.240580656</v>
          </cell>
        </row>
        <row r="585">
          <cell r="H585">
            <v>1578978.4120406844</v>
          </cell>
          <cell r="I585">
            <v>760643.22255599918</v>
          </cell>
          <cell r="J585">
            <v>382802.66954686726</v>
          </cell>
          <cell r="K585">
            <v>268780.36857045628</v>
          </cell>
          <cell r="L585">
            <v>260383.81120136054</v>
          </cell>
          <cell r="M585">
            <v>254370.60029887548</v>
          </cell>
          <cell r="N585">
            <v>200966.20739685884</v>
          </cell>
          <cell r="O585">
            <v>200611.21559773572</v>
          </cell>
          <cell r="P585">
            <v>202311.22940100823</v>
          </cell>
          <cell r="Q585">
            <v>201952.37902523903</v>
          </cell>
          <cell r="R585">
            <v>203962.95872021373</v>
          </cell>
          <cell r="S585">
            <v>204176.33757356927</v>
          </cell>
          <cell r="T585">
            <v>211535.59756143112</v>
          </cell>
          <cell r="U585">
            <v>221437.27860853542</v>
          </cell>
          <cell r="V585">
            <v>226745.54611012433</v>
          </cell>
          <cell r="W585">
            <v>224345.81720252987</v>
          </cell>
          <cell r="X585">
            <v>231137.40524275042</v>
          </cell>
          <cell r="Y585">
            <v>253489.53411486745</v>
          </cell>
          <cell r="Z585">
            <v>256358.27425556444</v>
          </cell>
          <cell r="AA585">
            <v>279283.51933863759</v>
          </cell>
          <cell r="AB585">
            <v>296331.822614423</v>
          </cell>
          <cell r="AC585">
            <v>312159.7145359749</v>
          </cell>
          <cell r="AD585">
            <v>328194.10887247324</v>
          </cell>
          <cell r="AE585">
            <v>344894.72925231233</v>
          </cell>
          <cell r="AF585">
            <v>362432.9352182271</v>
          </cell>
          <cell r="AG585">
            <v>380895.47394476738</v>
          </cell>
          <cell r="AH585">
            <v>400345.71581527591</v>
          </cell>
          <cell r="AI585">
            <v>420842.14169174433</v>
          </cell>
          <cell r="AJ585">
            <v>442444.01262444258</v>
          </cell>
          <cell r="AK585">
            <v>465213.20164770633</v>
          </cell>
        </row>
        <row r="588">
          <cell r="H588">
            <v>0</v>
          </cell>
          <cell r="I588">
            <v>-1578978.4120406844</v>
          </cell>
          <cell r="J588">
            <v>-2339621.6345966836</v>
          </cell>
          <cell r="K588">
            <v>-2722424.3041435508</v>
          </cell>
          <cell r="L588">
            <v>-2991204.6727140071</v>
          </cell>
          <cell r="M588">
            <v>-3251588.4839153676</v>
          </cell>
          <cell r="N588">
            <v>-3505959.0842142431</v>
          </cell>
          <cell r="O588">
            <v>-3706925.2916111019</v>
          </cell>
          <cell r="P588">
            <v>-3907536.5072088377</v>
          </cell>
          <cell r="Q588">
            <v>-4109847.7366098459</v>
          </cell>
          <cell r="R588">
            <v>-4311800.1156350849</v>
          </cell>
          <cell r="S588">
            <v>-4515763.0743552987</v>
          </cell>
          <cell r="T588">
            <v>-4719939.4119288679</v>
          </cell>
          <cell r="U588">
            <v>-4931475.009490299</v>
          </cell>
          <cell r="V588">
            <v>-5152912.2880988345</v>
          </cell>
          <cell r="W588">
            <v>-5379657.8342089588</v>
          </cell>
          <cell r="X588">
            <v>-5604003.6514114887</v>
          </cell>
          <cell r="Y588">
            <v>-5835141.0566542391</v>
          </cell>
          <cell r="Z588">
            <v>-6088630.5907691065</v>
          </cell>
          <cell r="AA588">
            <v>-6344988.865024671</v>
          </cell>
          <cell r="AB588">
            <v>-6624272.3843633085</v>
          </cell>
          <cell r="AC588">
            <v>-6920604.2069777315</v>
          </cell>
          <cell r="AD588">
            <v>-7232763.9215137064</v>
          </cell>
          <cell r="AE588">
            <v>-7560958.0303861797</v>
          </cell>
          <cell r="AF588">
            <v>-7905852.759638492</v>
          </cell>
          <cell r="AG588">
            <v>-8268285.6948567191</v>
          </cell>
          <cell r="AH588">
            <v>-8649181.1688014865</v>
          </cell>
          <cell r="AI588">
            <v>-9049526.8846167624</v>
          </cell>
          <cell r="AJ588">
            <v>-9470369.0263085067</v>
          </cell>
          <cell r="AK588">
            <v>-9912813.0389329493</v>
          </cell>
        </row>
        <row r="589">
          <cell r="H589">
            <v>-1578978.4120406844</v>
          </cell>
          <cell r="I589">
            <v>-760643.22255599918</v>
          </cell>
          <cell r="J589">
            <v>-382802.66954686726</v>
          </cell>
          <cell r="K589">
            <v>-268780.36857045628</v>
          </cell>
          <cell r="L589">
            <v>-260383.81120136054</v>
          </cell>
          <cell r="M589">
            <v>-254370.60029887548</v>
          </cell>
          <cell r="N589">
            <v>-200966.20739685884</v>
          </cell>
          <cell r="O589">
            <v>-200611.21559773572</v>
          </cell>
          <cell r="P589">
            <v>-202311.22940100823</v>
          </cell>
          <cell r="Q589">
            <v>-201952.37902523903</v>
          </cell>
          <cell r="R589">
            <v>-203962.95872021373</v>
          </cell>
          <cell r="S589">
            <v>-204176.33757356927</v>
          </cell>
          <cell r="T589">
            <v>-211535.59756143112</v>
          </cell>
          <cell r="U589">
            <v>-221437.27860853542</v>
          </cell>
          <cell r="V589">
            <v>-226745.54611012433</v>
          </cell>
          <cell r="W589">
            <v>-224345.81720252987</v>
          </cell>
          <cell r="X589">
            <v>-231137.40524275042</v>
          </cell>
          <cell r="Y589">
            <v>-253489.53411486745</v>
          </cell>
          <cell r="Z589">
            <v>-256358.27425556444</v>
          </cell>
          <cell r="AA589">
            <v>-279283.51933863759</v>
          </cell>
          <cell r="AB589">
            <v>-296331.822614423</v>
          </cell>
          <cell r="AC589">
            <v>-312159.7145359749</v>
          </cell>
          <cell r="AD589">
            <v>-328194.10887247324</v>
          </cell>
          <cell r="AE589">
            <v>-344894.72925231233</v>
          </cell>
          <cell r="AF589">
            <v>-362432.9352182271</v>
          </cell>
          <cell r="AG589">
            <v>-380895.47394476738</v>
          </cell>
          <cell r="AH589">
            <v>-400345.71581527591</v>
          </cell>
          <cell r="AI589">
            <v>-420842.14169174433</v>
          </cell>
          <cell r="AJ589">
            <v>-442444.01262444258</v>
          </cell>
          <cell r="AK589">
            <v>-465213.20164770633</v>
          </cell>
        </row>
        <row r="593">
          <cell r="H593">
            <v>17513139.947625004</v>
          </cell>
          <cell r="I593">
            <v>19395947.633503504</v>
          </cell>
          <cell r="J593">
            <v>21346358.542660054</v>
          </cell>
          <cell r="K593">
            <v>23428327.401374239</v>
          </cell>
          <cell r="L593">
            <v>24083549.07514983</v>
          </cell>
          <cell r="M593">
            <v>24685637.80202857</v>
          </cell>
          <cell r="N593">
            <v>25302778.747079287</v>
          </cell>
          <cell r="O593">
            <v>26672984.106699452</v>
          </cell>
          <cell r="P593">
            <v>28118567.801230192</v>
          </cell>
          <cell r="Q593">
            <v>28821531.996260948</v>
          </cell>
          <cell r="R593">
            <v>30236581.045645494</v>
          </cell>
          <cell r="S593">
            <v>31722365.167536389</v>
          </cell>
          <cell r="T593">
            <v>33282446.228414565</v>
          </cell>
          <cell r="U593">
            <v>34920565.978641212</v>
          </cell>
          <cell r="V593">
            <v>36640655.147650689</v>
          </cell>
          <cell r="W593">
            <v>37373468.250603706</v>
          </cell>
          <cell r="X593">
            <v>38120937.615615778</v>
          </cell>
          <cell r="Y593">
            <v>40000095.456390433</v>
          </cell>
          <cell r="Z593">
            <v>40800097.365518227</v>
          </cell>
          <cell r="AA593">
            <v>42812810.320893891</v>
          </cell>
          <cell r="AB593">
            <v>44926331.112385161</v>
          </cell>
          <cell r="AC593">
            <v>47145739.907710977</v>
          </cell>
          <cell r="AD593">
            <v>49476373.516901061</v>
          </cell>
          <cell r="AE593">
            <v>51923838.370113365</v>
          </cell>
          <cell r="AF593">
            <v>54494024.151963346</v>
          </cell>
          <cell r="AG593">
            <v>57193118.125581384</v>
          </cell>
          <cell r="AH593">
            <v>60027620.181295067</v>
          </cell>
          <cell r="AI593">
            <v>63004358.646599054</v>
          </cell>
          <cell r="AJ593">
            <v>66130506.895930029</v>
          </cell>
          <cell r="AK593">
            <v>69413600.80071342</v>
          </cell>
        </row>
        <row r="594">
          <cell r="H594">
            <v>16758985.595813401</v>
          </cell>
          <cell r="I594">
            <v>17864018.70910427</v>
          </cell>
          <cell r="J594">
            <v>18867929.410751499</v>
          </cell>
          <cell r="K594">
            <v>20066056.475672062</v>
          </cell>
          <cell r="L594">
            <v>20007027.432506911</v>
          </cell>
          <cell r="M594">
            <v>20007027.432506911</v>
          </cell>
          <cell r="N594">
            <v>20007027.432506915</v>
          </cell>
          <cell r="O594">
            <v>20576053.974295788</v>
          </cell>
          <cell r="P594">
            <v>21162151.312338319</v>
          </cell>
          <cell r="Q594">
            <v>21162151.312338322</v>
          </cell>
          <cell r="R594">
            <v>21765831.570522126</v>
          </cell>
          <cell r="S594">
            <v>22387622.236451458</v>
          </cell>
          <cell r="T594">
            <v>23028066.622358654</v>
          </cell>
          <cell r="U594">
            <v>23687724.339843079</v>
          </cell>
          <cell r="V594">
            <v>24367171.788852025</v>
          </cell>
          <cell r="W594">
            <v>24367171.788852029</v>
          </cell>
          <cell r="X594">
            <v>24367171.788852029</v>
          </cell>
          <cell r="Y594">
            <v>25067002.661331255</v>
          </cell>
          <cell r="Z594">
            <v>25067002.661331248</v>
          </cell>
          <cell r="AA594">
            <v>25787828.45998485</v>
          </cell>
          <cell r="AB594">
            <v>26530279.032598052</v>
          </cell>
          <cell r="AC594">
            <v>27295003.122389656</v>
          </cell>
          <cell r="AD594">
            <v>28082668.934875008</v>
          </cell>
          <cell r="AE594">
            <v>28893964.721734919</v>
          </cell>
          <cell r="AF594">
            <v>29729599.382200625</v>
          </cell>
          <cell r="AG594">
            <v>30590303.082480304</v>
          </cell>
          <cell r="AH594">
            <v>31476827.893768374</v>
          </cell>
          <cell r="AI594">
            <v>32389948.449395087</v>
          </cell>
          <cell r="AJ594">
            <v>33330462.621690597</v>
          </cell>
          <cell r="AK594">
            <v>34299192.219154976</v>
          </cell>
        </row>
        <row r="595">
          <cell r="H595">
            <v>21.250973972084726</v>
          </cell>
          <cell r="I595">
            <v>22.512913795471995</v>
          </cell>
          <cell r="J595">
            <v>23.738769852484282</v>
          </cell>
          <cell r="K595">
            <v>25.204530275688079</v>
          </cell>
          <cell r="L595">
            <v>25.263538018481302</v>
          </cell>
          <cell r="M595">
            <v>25.263538018481302</v>
          </cell>
          <cell r="N595">
            <v>25.263538018481306</v>
          </cell>
          <cell r="O595">
            <v>25.982066731479968</v>
          </cell>
          <cell r="P595">
            <v>26.722151305868579</v>
          </cell>
          <cell r="Q595">
            <v>26.722151305868586</v>
          </cell>
          <cell r="R595">
            <v>27.48443841748885</v>
          </cell>
          <cell r="S595">
            <v>28.269594142457745</v>
          </cell>
          <cell r="T595">
            <v>29.078304539175683</v>
          </cell>
          <cell r="U595">
            <v>29.911276247795175</v>
          </cell>
          <cell r="V595">
            <v>30.769237107673241</v>
          </cell>
          <cell r="W595">
            <v>30.769237107673245</v>
          </cell>
          <cell r="X595">
            <v>30.769237107673245</v>
          </cell>
          <cell r="Y595">
            <v>31.652936793347667</v>
          </cell>
          <cell r="Z595">
            <v>31.652936793347656</v>
          </cell>
          <cell r="AA595">
            <v>32.563147469592309</v>
          </cell>
          <cell r="AB595">
            <v>33.500664466124292</v>
          </cell>
          <cell r="AC595">
            <v>34.466306972552239</v>
          </cell>
          <cell r="AD595">
            <v>35.460918754173022</v>
          </cell>
          <cell r="AE595">
            <v>36.485368889242437</v>
          </cell>
          <cell r="AF595">
            <v>37.540552528363925</v>
          </cell>
          <cell r="AG595">
            <v>38.627391676659059</v>
          </cell>
          <cell r="AH595">
            <v>39.746835999403046</v>
          </cell>
          <cell r="AI595">
            <v>40.899863651829357</v>
          </cell>
          <cell r="AJ595">
            <v>42.087482133828452</v>
          </cell>
          <cell r="AK595">
            <v>43.310729170287523</v>
          </cell>
        </row>
        <row r="596">
          <cell r="H596">
            <v>1070861.6994129969</v>
          </cell>
          <cell r="I596">
            <v>1141470.8440322217</v>
          </cell>
          <cell r="J596">
            <v>1205618.4926997763</v>
          </cell>
          <cell r="K596">
            <v>1282176.1326308027</v>
          </cell>
          <cell r="L596">
            <v>1278404.3087863841</v>
          </cell>
          <cell r="M596">
            <v>1278404.3087863841</v>
          </cell>
          <cell r="N596">
            <v>1278404.3087863843</v>
          </cell>
          <cell r="O596">
            <v>1314763.832223373</v>
          </cell>
          <cell r="P596">
            <v>1352214.1413634708</v>
          </cell>
          <cell r="Q596">
            <v>1352214.141363471</v>
          </cell>
          <cell r="R596">
            <v>1390787.9597777715</v>
          </cell>
          <cell r="S596">
            <v>1430518.9927445021</v>
          </cell>
          <cell r="T596">
            <v>1471441.9567002335</v>
          </cell>
          <cell r="U596">
            <v>1513592.6095746376</v>
          </cell>
          <cell r="V596">
            <v>1557007.782035273</v>
          </cell>
          <cell r="W596">
            <v>1557007.7820352733</v>
          </cell>
          <cell r="X596">
            <v>1557007.7820352733</v>
          </cell>
          <cell r="Y596">
            <v>1601725.4096697287</v>
          </cell>
          <cell r="Z596">
            <v>1601725.4096697283</v>
          </cell>
          <cell r="AA596">
            <v>1647784.5661332172</v>
          </cell>
          <cell r="AB596">
            <v>1695225.4972906103</v>
          </cell>
          <cell r="AC596">
            <v>1744089.6563827256</v>
          </cell>
          <cell r="AD596">
            <v>1794419.7402476042</v>
          </cell>
          <cell r="AE596">
            <v>1846259.7266284293</v>
          </cell>
          <cell r="AF596">
            <v>1899654.9126006789</v>
          </cell>
          <cell r="AG596">
            <v>1954651.9541520961</v>
          </cell>
          <cell r="AH596">
            <v>2011298.9069500559</v>
          </cell>
          <cell r="AI596">
            <v>2069645.2683319543</v>
          </cell>
          <cell r="AJ596">
            <v>2129742.0205553095</v>
          </cell>
          <cell r="AK596">
            <v>2191641.6753453659</v>
          </cell>
        </row>
        <row r="598">
          <cell r="H598">
            <v>0.90000000000000013</v>
          </cell>
          <cell r="I598">
            <v>0.9</v>
          </cell>
          <cell r="J598">
            <v>0.90000000000000013</v>
          </cell>
          <cell r="K598">
            <v>0.9</v>
          </cell>
          <cell r="L598">
            <v>0.89999999999999991</v>
          </cell>
          <cell r="M598">
            <v>0.89999999999999991</v>
          </cell>
          <cell r="N598">
            <v>0.9</v>
          </cell>
          <cell r="O598">
            <v>0.90000000000000013</v>
          </cell>
          <cell r="P598">
            <v>0.9</v>
          </cell>
          <cell r="Q598">
            <v>0.90000000000000013</v>
          </cell>
          <cell r="R598">
            <v>0.9</v>
          </cell>
          <cell r="S598">
            <v>0.90000000000000013</v>
          </cell>
          <cell r="T598">
            <v>0.8999999999999998</v>
          </cell>
          <cell r="U598">
            <v>0.90000000000000024</v>
          </cell>
          <cell r="V598">
            <v>0.9</v>
          </cell>
          <cell r="W598">
            <v>0.90000000000000013</v>
          </cell>
          <cell r="X598">
            <v>0.90000000000000013</v>
          </cell>
          <cell r="Y598">
            <v>0.90000000000000013</v>
          </cell>
          <cell r="Z598">
            <v>0.89999999999999991</v>
          </cell>
          <cell r="AA598">
            <v>0.90000000000000013</v>
          </cell>
          <cell r="AB598">
            <v>0.8999999999999998</v>
          </cell>
          <cell r="AC598">
            <v>0.9</v>
          </cell>
          <cell r="AD598">
            <v>0.89999999999999991</v>
          </cell>
          <cell r="AE598">
            <v>0.89999999999999991</v>
          </cell>
          <cell r="AF598">
            <v>0.9</v>
          </cell>
          <cell r="AG598">
            <v>0.9</v>
          </cell>
          <cell r="AH598">
            <v>0.9</v>
          </cell>
          <cell r="AI598">
            <v>0.89999999999999991</v>
          </cell>
          <cell r="AJ598">
            <v>0.9</v>
          </cell>
          <cell r="AK598">
            <v>0.89999999999999991</v>
          </cell>
        </row>
        <row r="599">
          <cell r="H599">
            <v>1.1080759005167351</v>
          </cell>
          <cell r="I599">
            <v>1.0376257307659731</v>
          </cell>
          <cell r="J599">
            <v>1.053275571493151</v>
          </cell>
          <cell r="K599">
            <v>1.0727920266396225</v>
          </cell>
          <cell r="L599">
            <v>1.0170738570634745</v>
          </cell>
          <cell r="M599">
            <v>0.9683117341626053</v>
          </cell>
          <cell r="N599">
            <v>0.94499409665533818</v>
          </cell>
          <cell r="O599">
            <v>0.94524243722607781</v>
          </cell>
          <cell r="P599">
            <v>0.94729972117388461</v>
          </cell>
          <cell r="Q599">
            <v>0.92544659999856183</v>
          </cell>
          <cell r="R599">
            <v>0.92685024980824682</v>
          </cell>
          <cell r="S599">
            <v>0.93019584796751387</v>
          </cell>
          <cell r="T599">
            <v>0.93331604227601728</v>
          </cell>
          <cell r="U599">
            <v>0.93621023338609277</v>
          </cell>
          <cell r="V599">
            <v>0.94027007978927934</v>
          </cell>
          <cell r="W599">
            <v>0.92047243759278718</v>
          </cell>
          <cell r="X599">
            <v>0.90081621530503408</v>
          </cell>
          <cell r="Y599">
            <v>0.90408007671265977</v>
          </cell>
          <cell r="Z599">
            <v>0.88429053115511647</v>
          </cell>
          <cell r="AA599">
            <v>0.88708618570381903</v>
          </cell>
          <cell r="AB599">
            <v>0.88969775300782239</v>
          </cell>
          <cell r="AC599">
            <v>0.89212498230633364</v>
          </cell>
          <cell r="AD599">
            <v>0.89436781135436216</v>
          </cell>
          <cell r="AE599">
            <v>0.89642636150048072</v>
          </cell>
          <cell r="AF599">
            <v>0.89830093244209652</v>
          </cell>
          <cell r="AG599">
            <v>0.89999199669267127</v>
          </cell>
          <cell r="AH599">
            <v>0.9015001937951892</v>
          </cell>
          <cell r="AI599">
            <v>0.90282632431582255</v>
          </cell>
          <cell r="AJ599">
            <v>0.9039713436511646</v>
          </cell>
          <cell r="AK599">
            <v>0.90493635568165653</v>
          </cell>
        </row>
        <row r="601">
          <cell r="G601">
            <v>1</v>
          </cell>
        </row>
        <row r="602">
          <cell r="H602">
            <v>1</v>
          </cell>
          <cell r="I602">
            <v>1</v>
          </cell>
          <cell r="J602">
            <v>1</v>
          </cell>
          <cell r="K602">
            <v>1</v>
          </cell>
          <cell r="L602">
            <v>1</v>
          </cell>
          <cell r="M602">
            <v>1</v>
          </cell>
          <cell r="N602">
            <v>1</v>
          </cell>
          <cell r="O602">
            <v>1</v>
          </cell>
          <cell r="P602">
            <v>1</v>
          </cell>
          <cell r="Q602">
            <v>1</v>
          </cell>
          <cell r="R602">
            <v>1</v>
          </cell>
          <cell r="S602">
            <v>1</v>
          </cell>
          <cell r="T602">
            <v>1</v>
          </cell>
          <cell r="U602">
            <v>1</v>
          </cell>
          <cell r="V602">
            <v>1</v>
          </cell>
          <cell r="W602">
            <v>1</v>
          </cell>
          <cell r="X602">
            <v>1</v>
          </cell>
          <cell r="Y602">
            <v>1</v>
          </cell>
          <cell r="Z602">
            <v>1</v>
          </cell>
          <cell r="AA602">
            <v>1</v>
          </cell>
          <cell r="AB602">
            <v>1</v>
          </cell>
          <cell r="AC602">
            <v>1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1</v>
          </cell>
          <cell r="AK602">
            <v>1</v>
          </cell>
        </row>
        <row r="603">
          <cell r="H603">
            <v>1</v>
          </cell>
          <cell r="I603">
            <v>1</v>
          </cell>
          <cell r="J603">
            <v>1</v>
          </cell>
          <cell r="K603">
            <v>1</v>
          </cell>
          <cell r="L603">
            <v>1</v>
          </cell>
          <cell r="M603">
            <v>1</v>
          </cell>
          <cell r="N603">
            <v>1</v>
          </cell>
          <cell r="O603">
            <v>1</v>
          </cell>
          <cell r="P603">
            <v>1</v>
          </cell>
          <cell r="Q603">
            <v>1</v>
          </cell>
          <cell r="R603">
            <v>1</v>
          </cell>
          <cell r="S603">
            <v>1</v>
          </cell>
          <cell r="T603">
            <v>1</v>
          </cell>
          <cell r="U603">
            <v>1</v>
          </cell>
          <cell r="V603">
            <v>1</v>
          </cell>
          <cell r="W603">
            <v>1</v>
          </cell>
          <cell r="X603">
            <v>1</v>
          </cell>
          <cell r="Y603">
            <v>1</v>
          </cell>
          <cell r="Z603">
            <v>1</v>
          </cell>
          <cell r="AA603">
            <v>1</v>
          </cell>
          <cell r="AB603">
            <v>1</v>
          </cell>
          <cell r="AC603">
            <v>1</v>
          </cell>
          <cell r="AD603">
            <v>1</v>
          </cell>
          <cell r="AE603">
            <v>1</v>
          </cell>
          <cell r="AF603">
            <v>1</v>
          </cell>
          <cell r="AG603">
            <v>1</v>
          </cell>
          <cell r="AH603">
            <v>1</v>
          </cell>
          <cell r="AI603">
            <v>1</v>
          </cell>
          <cell r="AJ603">
            <v>1</v>
          </cell>
          <cell r="AK603">
            <v>1</v>
          </cell>
        </row>
        <row r="604">
          <cell r="H604">
            <v>1</v>
          </cell>
          <cell r="I604">
            <v>1</v>
          </cell>
          <cell r="J604">
            <v>1</v>
          </cell>
          <cell r="K604">
            <v>1</v>
          </cell>
          <cell r="L604">
            <v>1</v>
          </cell>
          <cell r="M604">
            <v>1</v>
          </cell>
          <cell r="N604">
            <v>1</v>
          </cell>
          <cell r="O604">
            <v>1</v>
          </cell>
          <cell r="P604">
            <v>1</v>
          </cell>
          <cell r="Q604">
            <v>1</v>
          </cell>
          <cell r="R604">
            <v>1</v>
          </cell>
          <cell r="S604">
            <v>1</v>
          </cell>
          <cell r="T604">
            <v>1</v>
          </cell>
          <cell r="U604">
            <v>1</v>
          </cell>
          <cell r="V604">
            <v>1</v>
          </cell>
          <cell r="W604">
            <v>1</v>
          </cell>
          <cell r="X604">
            <v>1</v>
          </cell>
          <cell r="Y604">
            <v>1</v>
          </cell>
          <cell r="Z604">
            <v>1</v>
          </cell>
          <cell r="AA604">
            <v>1</v>
          </cell>
          <cell r="AB604">
            <v>1</v>
          </cell>
          <cell r="AC604">
            <v>1</v>
          </cell>
          <cell r="AD604">
            <v>1</v>
          </cell>
          <cell r="AE604">
            <v>1</v>
          </cell>
          <cell r="AF604">
            <v>1</v>
          </cell>
          <cell r="AG604">
            <v>1</v>
          </cell>
          <cell r="AH604">
            <v>1</v>
          </cell>
          <cell r="AI604">
            <v>1</v>
          </cell>
          <cell r="AJ604">
            <v>1</v>
          </cell>
          <cell r="AK604">
            <v>1</v>
          </cell>
        </row>
        <row r="607">
          <cell r="H607">
            <v>79967125.877964869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</row>
        <row r="609">
          <cell r="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</row>
        <row r="614">
          <cell r="H614">
            <v>79967125.877964869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</row>
        <row r="615">
          <cell r="H615">
            <v>83565646.542473286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</row>
        <row r="617">
          <cell r="H617">
            <v>83565646.542473286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</row>
        <row r="618">
          <cell r="H618">
            <v>3598520.6645084172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</row>
        <row r="619">
          <cell r="H619">
            <v>5339657.9260366317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</row>
        <row r="620">
          <cell r="H620">
            <v>5109720.5033843368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</row>
        <row r="621">
          <cell r="H621">
            <v>229937.42265229486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</row>
        <row r="623">
          <cell r="H623">
            <v>-39</v>
          </cell>
          <cell r="I623">
            <v>-38</v>
          </cell>
          <cell r="J623">
            <v>-37</v>
          </cell>
          <cell r="K623">
            <v>-36</v>
          </cell>
          <cell r="L623">
            <v>-35</v>
          </cell>
          <cell r="M623">
            <v>-34</v>
          </cell>
          <cell r="N623">
            <v>-33</v>
          </cell>
          <cell r="O623">
            <v>-32</v>
          </cell>
          <cell r="P623">
            <v>-31</v>
          </cell>
          <cell r="Q623">
            <v>-30</v>
          </cell>
          <cell r="R623">
            <v>-29</v>
          </cell>
          <cell r="S623">
            <v>-28</v>
          </cell>
          <cell r="T623">
            <v>-27</v>
          </cell>
          <cell r="U623">
            <v>-26</v>
          </cell>
          <cell r="V623">
            <v>-25</v>
          </cell>
          <cell r="W623">
            <v>-24</v>
          </cell>
          <cell r="X623">
            <v>-23</v>
          </cell>
          <cell r="Y623">
            <v>-22</v>
          </cell>
          <cell r="Z623">
            <v>-21</v>
          </cell>
          <cell r="AA623">
            <v>-20</v>
          </cell>
          <cell r="AB623">
            <v>-19</v>
          </cell>
          <cell r="AC623">
            <v>-18</v>
          </cell>
          <cell r="AD623">
            <v>-17</v>
          </cell>
          <cell r="AE623">
            <v>-16</v>
          </cell>
          <cell r="AF623">
            <v>-15</v>
          </cell>
          <cell r="AG623">
            <v>-14</v>
          </cell>
          <cell r="AH623">
            <v>-13</v>
          </cell>
          <cell r="AI623">
            <v>-12</v>
          </cell>
          <cell r="AJ623">
            <v>-11</v>
          </cell>
          <cell r="AK623">
            <v>-10</v>
          </cell>
        </row>
        <row r="624">
          <cell r="H624">
            <v>0</v>
          </cell>
          <cell r="I624">
            <v>83565646.542473286</v>
          </cell>
          <cell r="J624">
            <v>83565646.542473286</v>
          </cell>
          <cell r="K624">
            <v>83565646.542473286</v>
          </cell>
          <cell r="L624">
            <v>83565646.542473286</v>
          </cell>
          <cell r="M624">
            <v>83565646.542473286</v>
          </cell>
          <cell r="N624">
            <v>83565646.542473286</v>
          </cell>
          <cell r="O624">
            <v>83565646.542473286</v>
          </cell>
          <cell r="P624">
            <v>83565646.542473286</v>
          </cell>
          <cell r="Q624">
            <v>83565646.542473286</v>
          </cell>
          <cell r="R624">
            <v>83565646.542473286</v>
          </cell>
          <cell r="S624">
            <v>83565646.542473286</v>
          </cell>
          <cell r="T624">
            <v>83565646.542473286</v>
          </cell>
          <cell r="U624">
            <v>83565646.542473286</v>
          </cell>
          <cell r="V624">
            <v>83565646.542473286</v>
          </cell>
          <cell r="W624">
            <v>83565646.542473286</v>
          </cell>
          <cell r="X624">
            <v>83565646.542473286</v>
          </cell>
          <cell r="Y624">
            <v>83565646.542473286</v>
          </cell>
          <cell r="Z624">
            <v>83565646.542473286</v>
          </cell>
          <cell r="AA624">
            <v>83565646.542473286</v>
          </cell>
          <cell r="AB624">
            <v>83565646.542473286</v>
          </cell>
          <cell r="AC624">
            <v>83565646.542473286</v>
          </cell>
          <cell r="AD624">
            <v>83565646.542473286</v>
          </cell>
          <cell r="AE624">
            <v>83565646.542473286</v>
          </cell>
          <cell r="AF624">
            <v>83565646.542473286</v>
          </cell>
          <cell r="AG624">
            <v>83565646.542473286</v>
          </cell>
          <cell r="AH624">
            <v>83565646.542473286</v>
          </cell>
          <cell r="AI624">
            <v>83565646.542473286</v>
          </cell>
          <cell r="AJ624">
            <v>83565646.542473286</v>
          </cell>
          <cell r="AK624">
            <v>83565646.542473286</v>
          </cell>
        </row>
        <row r="625">
          <cell r="H625">
            <v>83565646.542473286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</row>
        <row r="626"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</row>
        <row r="627">
          <cell r="H627">
            <v>83565646.542473286</v>
          </cell>
          <cell r="I627">
            <v>83565646.542473286</v>
          </cell>
          <cell r="J627">
            <v>83565646.542473286</v>
          </cell>
          <cell r="K627">
            <v>83565646.542473286</v>
          </cell>
          <cell r="L627">
            <v>83565646.542473286</v>
          </cell>
          <cell r="M627">
            <v>83565646.542473286</v>
          </cell>
          <cell r="N627">
            <v>83565646.542473286</v>
          </cell>
          <cell r="O627">
            <v>83565646.542473286</v>
          </cell>
          <cell r="P627">
            <v>83565646.542473286</v>
          </cell>
          <cell r="Q627">
            <v>83565646.542473286</v>
          </cell>
          <cell r="R627">
            <v>83565646.542473286</v>
          </cell>
          <cell r="S627">
            <v>83565646.542473286</v>
          </cell>
          <cell r="T627">
            <v>83565646.542473286</v>
          </cell>
          <cell r="U627">
            <v>83565646.542473286</v>
          </cell>
          <cell r="V627">
            <v>83565646.542473286</v>
          </cell>
          <cell r="W627">
            <v>83565646.542473286</v>
          </cell>
          <cell r="X627">
            <v>83565646.542473286</v>
          </cell>
          <cell r="Y627">
            <v>83565646.542473286</v>
          </cell>
          <cell r="Z627">
            <v>83565646.542473286</v>
          </cell>
          <cell r="AA627">
            <v>83565646.542473286</v>
          </cell>
          <cell r="AB627">
            <v>83565646.542473286</v>
          </cell>
          <cell r="AC627">
            <v>83565646.542473286</v>
          </cell>
          <cell r="AD627">
            <v>83565646.542473286</v>
          </cell>
          <cell r="AE627">
            <v>83565646.542473286</v>
          </cell>
          <cell r="AF627">
            <v>83565646.542473286</v>
          </cell>
          <cell r="AG627">
            <v>83565646.542473286</v>
          </cell>
          <cell r="AH627">
            <v>83565646.542473286</v>
          </cell>
          <cell r="AI627">
            <v>83565646.542473286</v>
          </cell>
          <cell r="AJ627">
            <v>83565646.542473286</v>
          </cell>
          <cell r="AK627">
            <v>83565646.542473286</v>
          </cell>
        </row>
        <row r="628">
          <cell r="H628">
            <v>0</v>
          </cell>
          <cell r="I628">
            <v>83565646.542473286</v>
          </cell>
          <cell r="J628">
            <v>83565646.542473286</v>
          </cell>
          <cell r="K628">
            <v>83565646.542473286</v>
          </cell>
          <cell r="L628">
            <v>83565646.542473286</v>
          </cell>
          <cell r="M628">
            <v>83565646.542473286</v>
          </cell>
          <cell r="N628">
            <v>83565646.542473286</v>
          </cell>
          <cell r="O628">
            <v>83565646.542473286</v>
          </cell>
          <cell r="P628">
            <v>83565646.542473286</v>
          </cell>
          <cell r="Q628">
            <v>83565646.542473286</v>
          </cell>
          <cell r="R628">
            <v>83565646.542473286</v>
          </cell>
          <cell r="S628">
            <v>83565646.542473286</v>
          </cell>
          <cell r="T628">
            <v>83565646.542473286</v>
          </cell>
          <cell r="U628">
            <v>83565646.542473286</v>
          </cell>
          <cell r="V628">
            <v>83565646.542473286</v>
          </cell>
          <cell r="W628">
            <v>83565646.542473286</v>
          </cell>
          <cell r="X628">
            <v>83565646.542473286</v>
          </cell>
          <cell r="Y628">
            <v>83565646.542473286</v>
          </cell>
          <cell r="Z628">
            <v>83565646.542473286</v>
          </cell>
          <cell r="AA628">
            <v>83565646.542473286</v>
          </cell>
          <cell r="AB628">
            <v>83565646.542473286</v>
          </cell>
          <cell r="AC628">
            <v>83565646.542473286</v>
          </cell>
          <cell r="AD628">
            <v>83565646.542473286</v>
          </cell>
          <cell r="AE628">
            <v>83565646.542473286</v>
          </cell>
          <cell r="AF628">
            <v>83565646.542473286</v>
          </cell>
          <cell r="AG628">
            <v>83565646.542473286</v>
          </cell>
          <cell r="AH628">
            <v>83565646.542473286</v>
          </cell>
          <cell r="AI628">
            <v>83565646.542473286</v>
          </cell>
          <cell r="AJ628">
            <v>83565646.542473286</v>
          </cell>
          <cell r="AK628">
            <v>83565646.542473286</v>
          </cell>
        </row>
        <row r="632">
          <cell r="H632">
            <v>18723725.705947086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</row>
        <row r="634">
          <cell r="G634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</row>
        <row r="637"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</row>
        <row r="639">
          <cell r="H639">
            <v>18723725.705947086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</row>
        <row r="640">
          <cell r="H640">
            <v>19566293.362714704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</row>
        <row r="642">
          <cell r="H642">
            <v>19566293.362714704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</row>
        <row r="643">
          <cell r="H643">
            <v>842567.65676761791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</row>
        <row r="644">
          <cell r="H644">
            <v>1250242.3873939107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</row>
        <row r="645">
          <cell r="H645">
            <v>1196404.1984630725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</row>
        <row r="646">
          <cell r="H646">
            <v>53838.188930838136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</row>
        <row r="647">
          <cell r="G647">
            <v>15</v>
          </cell>
        </row>
        <row r="648">
          <cell r="H648">
            <v>-14</v>
          </cell>
          <cell r="I648">
            <v>-13</v>
          </cell>
          <cell r="J648">
            <v>-12</v>
          </cell>
          <cell r="K648">
            <v>-11</v>
          </cell>
          <cell r="L648">
            <v>-10</v>
          </cell>
          <cell r="M648">
            <v>-9</v>
          </cell>
          <cell r="N648">
            <v>-8</v>
          </cell>
          <cell r="O648">
            <v>-7</v>
          </cell>
          <cell r="P648">
            <v>-6</v>
          </cell>
          <cell r="Q648">
            <v>-5</v>
          </cell>
          <cell r="R648">
            <v>-4</v>
          </cell>
          <cell r="S648">
            <v>-3</v>
          </cell>
          <cell r="T648">
            <v>-2</v>
          </cell>
          <cell r="U648">
            <v>-1</v>
          </cell>
          <cell r="V648">
            <v>0</v>
          </cell>
          <cell r="W648">
            <v>1</v>
          </cell>
          <cell r="X648">
            <v>2</v>
          </cell>
          <cell r="Y648">
            <v>3</v>
          </cell>
          <cell r="Z648">
            <v>4</v>
          </cell>
          <cell r="AA648">
            <v>5</v>
          </cell>
          <cell r="AB648">
            <v>6</v>
          </cell>
          <cell r="AC648">
            <v>7</v>
          </cell>
          <cell r="AD648">
            <v>8</v>
          </cell>
          <cell r="AE648">
            <v>9</v>
          </cell>
          <cell r="AF648">
            <v>10</v>
          </cell>
          <cell r="AG648">
            <v>11</v>
          </cell>
          <cell r="AH648">
            <v>12</v>
          </cell>
          <cell r="AI648">
            <v>13</v>
          </cell>
          <cell r="AJ648">
            <v>14</v>
          </cell>
          <cell r="AK648">
            <v>15</v>
          </cell>
        </row>
        <row r="649">
          <cell r="H649">
            <v>0</v>
          </cell>
          <cell r="I649">
            <v>19566293.362714704</v>
          </cell>
          <cell r="J649">
            <v>19566293.362714704</v>
          </cell>
          <cell r="K649">
            <v>19566293.362714704</v>
          </cell>
          <cell r="L649">
            <v>19566293.362714704</v>
          </cell>
          <cell r="M649">
            <v>19566293.362714704</v>
          </cell>
          <cell r="N649">
            <v>19566293.362714704</v>
          </cell>
          <cell r="O649">
            <v>19566293.362714704</v>
          </cell>
          <cell r="P649">
            <v>19566293.362714704</v>
          </cell>
          <cell r="Q649">
            <v>19566293.362714704</v>
          </cell>
          <cell r="R649">
            <v>19566293.362714704</v>
          </cell>
          <cell r="S649">
            <v>19566293.362714704</v>
          </cell>
          <cell r="T649">
            <v>19566293.362714704</v>
          </cell>
          <cell r="U649">
            <v>19566293.362714704</v>
          </cell>
          <cell r="V649">
            <v>19566293.362714704</v>
          </cell>
          <cell r="W649">
            <v>19566293.362714704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</row>
        <row r="650">
          <cell r="H650">
            <v>19566293.362714704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</row>
        <row r="651"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19566293.362714704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</row>
        <row r="652">
          <cell r="H652">
            <v>19566293.362714704</v>
          </cell>
          <cell r="I652">
            <v>19566293.362714704</v>
          </cell>
          <cell r="J652">
            <v>19566293.362714704</v>
          </cell>
          <cell r="K652">
            <v>19566293.362714704</v>
          </cell>
          <cell r="L652">
            <v>19566293.362714704</v>
          </cell>
          <cell r="M652">
            <v>19566293.362714704</v>
          </cell>
          <cell r="N652">
            <v>19566293.362714704</v>
          </cell>
          <cell r="O652">
            <v>19566293.362714704</v>
          </cell>
          <cell r="P652">
            <v>19566293.362714704</v>
          </cell>
          <cell r="Q652">
            <v>19566293.362714704</v>
          </cell>
          <cell r="R652">
            <v>19566293.362714704</v>
          </cell>
          <cell r="S652">
            <v>19566293.362714704</v>
          </cell>
          <cell r="T652">
            <v>19566293.362714704</v>
          </cell>
          <cell r="U652">
            <v>19566293.362714704</v>
          </cell>
          <cell r="V652">
            <v>19566293.362714704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</row>
        <row r="653">
          <cell r="H653">
            <v>0</v>
          </cell>
          <cell r="I653">
            <v>19566293.362714704</v>
          </cell>
          <cell r="J653">
            <v>19566293.362714704</v>
          </cell>
          <cell r="K653">
            <v>19566293.362714704</v>
          </cell>
          <cell r="L653">
            <v>19566293.362714704</v>
          </cell>
          <cell r="M653">
            <v>19566293.362714704</v>
          </cell>
          <cell r="N653">
            <v>19566293.362714704</v>
          </cell>
          <cell r="O653">
            <v>19566293.362714704</v>
          </cell>
          <cell r="P653">
            <v>19566293.362714704</v>
          </cell>
          <cell r="Q653">
            <v>19566293.362714704</v>
          </cell>
          <cell r="R653">
            <v>19566293.362714704</v>
          </cell>
          <cell r="S653">
            <v>19566293.362714704</v>
          </cell>
          <cell r="T653">
            <v>19566293.362714704</v>
          </cell>
          <cell r="U653">
            <v>19566293.362714704</v>
          </cell>
          <cell r="V653">
            <v>19566293.362714704</v>
          </cell>
          <cell r="W653">
            <v>19566293.362714704</v>
          </cell>
          <cell r="X653">
            <v>19566293.362714704</v>
          </cell>
          <cell r="Y653">
            <v>19566293.362714704</v>
          </cell>
          <cell r="Z653">
            <v>19566293.362714704</v>
          </cell>
          <cell r="AA653">
            <v>19566293.362714704</v>
          </cell>
          <cell r="AB653">
            <v>19566293.362714704</v>
          </cell>
          <cell r="AC653">
            <v>19566293.362714704</v>
          </cell>
          <cell r="AD653">
            <v>19566293.362714704</v>
          </cell>
          <cell r="AE653">
            <v>19566293.362714704</v>
          </cell>
          <cell r="AF653">
            <v>19566293.362714704</v>
          </cell>
          <cell r="AG653">
            <v>19566293.362714704</v>
          </cell>
          <cell r="AH653">
            <v>19566293.362714704</v>
          </cell>
          <cell r="AI653">
            <v>19566293.362714704</v>
          </cell>
          <cell r="AJ653">
            <v>19566293.362714704</v>
          </cell>
          <cell r="AK653">
            <v>19566293.362714704</v>
          </cell>
        </row>
        <row r="656">
          <cell r="H656">
            <v>0</v>
          </cell>
          <cell r="I656">
            <v>99738379.184111848</v>
          </cell>
          <cell r="J656">
            <v>96344818.463035703</v>
          </cell>
          <cell r="K656">
            <v>92951257.741959557</v>
          </cell>
          <cell r="L656">
            <v>89557697.020883411</v>
          </cell>
          <cell r="M656">
            <v>86164136.299807265</v>
          </cell>
          <cell r="N656">
            <v>82770575.57873112</v>
          </cell>
          <cell r="O656">
            <v>79377014.857654974</v>
          </cell>
          <cell r="P656">
            <v>75983454.136578828</v>
          </cell>
          <cell r="Q656">
            <v>72589893.415502682</v>
          </cell>
          <cell r="R656">
            <v>69196332.694426537</v>
          </cell>
          <cell r="S656">
            <v>65802771.973350391</v>
          </cell>
          <cell r="T656">
            <v>62409211.252274245</v>
          </cell>
          <cell r="U656">
            <v>59015650.531198099</v>
          </cell>
          <cell r="V656">
            <v>55622089.810121953</v>
          </cell>
          <cell r="W656">
            <v>52228529.089045808</v>
          </cell>
          <cell r="X656">
            <v>50139387.925483972</v>
          </cell>
          <cell r="Y656">
            <v>48050246.761922136</v>
          </cell>
          <cell r="Z656">
            <v>45961105.5983603</v>
          </cell>
          <cell r="AA656">
            <v>43871964.434798464</v>
          </cell>
          <cell r="AB656">
            <v>41782823.271236628</v>
          </cell>
          <cell r="AC656">
            <v>39693682.107674792</v>
          </cell>
          <cell r="AD656">
            <v>37604540.944112957</v>
          </cell>
          <cell r="AE656">
            <v>35515399.780551121</v>
          </cell>
          <cell r="AF656">
            <v>33426258.616989288</v>
          </cell>
          <cell r="AG656">
            <v>31337117.453427456</v>
          </cell>
          <cell r="AH656">
            <v>29247976.289865624</v>
          </cell>
          <cell r="AI656">
            <v>27158835.126303792</v>
          </cell>
          <cell r="AJ656">
            <v>25069693.96274196</v>
          </cell>
          <cell r="AK656">
            <v>22980552.799180128</v>
          </cell>
        </row>
        <row r="657">
          <cell r="H657">
            <v>103131939.90518799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</row>
        <row r="658">
          <cell r="H658">
            <v>3393560.7210761458</v>
          </cell>
          <cell r="I658">
            <v>3393560.7210761458</v>
          </cell>
          <cell r="J658">
            <v>3393560.7210761458</v>
          </cell>
          <cell r="K658">
            <v>3393560.7210761458</v>
          </cell>
          <cell r="L658">
            <v>3393560.7210761458</v>
          </cell>
          <cell r="M658">
            <v>3393560.7210761458</v>
          </cell>
          <cell r="N658">
            <v>3393560.7210761458</v>
          </cell>
          <cell r="O658">
            <v>3393560.7210761458</v>
          </cell>
          <cell r="P658">
            <v>3393560.7210761458</v>
          </cell>
          <cell r="Q658">
            <v>3393560.7210761458</v>
          </cell>
          <cell r="R658">
            <v>3393560.7210761458</v>
          </cell>
          <cell r="S658">
            <v>3393560.7210761458</v>
          </cell>
          <cell r="T658">
            <v>3393560.7210761458</v>
          </cell>
          <cell r="U658">
            <v>3393560.7210761458</v>
          </cell>
          <cell r="V658">
            <v>3393560.7210761458</v>
          </cell>
          <cell r="W658">
            <v>2089141.1635618322</v>
          </cell>
          <cell r="X658">
            <v>2089141.1635618322</v>
          </cell>
          <cell r="Y658">
            <v>2089141.1635618322</v>
          </cell>
          <cell r="Z658">
            <v>2089141.1635618322</v>
          </cell>
          <cell r="AA658">
            <v>2089141.1635618322</v>
          </cell>
          <cell r="AB658">
            <v>2089141.1635618322</v>
          </cell>
          <cell r="AC658">
            <v>2089141.1635618322</v>
          </cell>
          <cell r="AD658">
            <v>2089141.1635618322</v>
          </cell>
          <cell r="AE658">
            <v>2089141.1635618322</v>
          </cell>
          <cell r="AF658">
            <v>2089141.1635618322</v>
          </cell>
          <cell r="AG658">
            <v>2089141.1635618322</v>
          </cell>
          <cell r="AH658">
            <v>2089141.1635618322</v>
          </cell>
          <cell r="AI658">
            <v>2089141.1635618322</v>
          </cell>
          <cell r="AJ658">
            <v>2089141.1635618322</v>
          </cell>
          <cell r="AK658">
            <v>2089141.1635618322</v>
          </cell>
        </row>
        <row r="659">
          <cell r="H659">
            <v>99738379.184111848</v>
          </cell>
          <cell r="I659">
            <v>96344818.463035703</v>
          </cell>
          <cell r="J659">
            <v>92951257.741959557</v>
          </cell>
          <cell r="K659">
            <v>89557697.020883411</v>
          </cell>
          <cell r="L659">
            <v>86164136.299807265</v>
          </cell>
          <cell r="M659">
            <v>82770575.57873112</v>
          </cell>
          <cell r="N659">
            <v>79377014.857654974</v>
          </cell>
          <cell r="O659">
            <v>75983454.136578828</v>
          </cell>
          <cell r="P659">
            <v>72589893.415502682</v>
          </cell>
          <cell r="Q659">
            <v>69196332.694426537</v>
          </cell>
          <cell r="R659">
            <v>65802771.973350391</v>
          </cell>
          <cell r="S659">
            <v>62409211.252274245</v>
          </cell>
          <cell r="T659">
            <v>59015650.531198099</v>
          </cell>
          <cell r="U659">
            <v>55622089.810121953</v>
          </cell>
          <cell r="V659">
            <v>52228529.089045808</v>
          </cell>
          <cell r="W659">
            <v>50139387.925483972</v>
          </cell>
          <cell r="X659">
            <v>48050246.761922136</v>
          </cell>
          <cell r="Y659">
            <v>45961105.5983603</v>
          </cell>
          <cell r="Z659">
            <v>43871964.434798464</v>
          </cell>
          <cell r="AA659">
            <v>41782823.271236628</v>
          </cell>
          <cell r="AB659">
            <v>39693682.107674792</v>
          </cell>
          <cell r="AC659">
            <v>37604540.944112957</v>
          </cell>
          <cell r="AD659">
            <v>35515399.780551121</v>
          </cell>
          <cell r="AE659">
            <v>33426258.616989288</v>
          </cell>
          <cell r="AF659">
            <v>31337117.453427456</v>
          </cell>
          <cell r="AG659">
            <v>29247976.289865624</v>
          </cell>
          <cell r="AH659">
            <v>27158835.126303792</v>
          </cell>
          <cell r="AI659">
            <v>25069693.96274196</v>
          </cell>
          <cell r="AJ659">
            <v>22980552.799180128</v>
          </cell>
          <cell r="AK659">
            <v>20891411.635618296</v>
          </cell>
        </row>
        <row r="661">
          <cell r="H661" t="b">
            <v>1</v>
          </cell>
          <cell r="I661" t="b">
            <v>0</v>
          </cell>
          <cell r="J661" t="b">
            <v>0</v>
          </cell>
          <cell r="K661" t="b">
            <v>0</v>
          </cell>
          <cell r="L661" t="b">
            <v>0</v>
          </cell>
          <cell r="M661" t="b">
            <v>0</v>
          </cell>
          <cell r="N661" t="b">
            <v>0</v>
          </cell>
          <cell r="O661" t="b">
            <v>0</v>
          </cell>
          <cell r="P661" t="b">
            <v>0</v>
          </cell>
          <cell r="Q661" t="b">
            <v>0</v>
          </cell>
          <cell r="R661" t="b">
            <v>0</v>
          </cell>
          <cell r="S661" t="b">
            <v>0</v>
          </cell>
          <cell r="T661" t="b">
            <v>0</v>
          </cell>
          <cell r="U661" t="b">
            <v>0</v>
          </cell>
          <cell r="V661" t="b">
            <v>0</v>
          </cell>
          <cell r="W661" t="b">
            <v>0</v>
          </cell>
          <cell r="X661" t="b">
            <v>0</v>
          </cell>
          <cell r="Y661" t="b">
            <v>0</v>
          </cell>
          <cell r="Z661" t="b">
            <v>0</v>
          </cell>
          <cell r="AA661" t="b">
            <v>0</v>
          </cell>
          <cell r="AB661" t="b">
            <v>0</v>
          </cell>
          <cell r="AC661" t="b">
            <v>0</v>
          </cell>
          <cell r="AD661" t="b">
            <v>0</v>
          </cell>
          <cell r="AE661" t="b">
            <v>0</v>
          </cell>
          <cell r="AF661" t="b">
            <v>0</v>
          </cell>
          <cell r="AG661" t="b">
            <v>0</v>
          </cell>
          <cell r="AH661" t="b">
            <v>0</v>
          </cell>
          <cell r="AI661" t="b">
            <v>0</v>
          </cell>
          <cell r="AJ661" t="b">
            <v>0</v>
          </cell>
          <cell r="AK661" t="b">
            <v>0</v>
          </cell>
        </row>
        <row r="664">
          <cell r="H664">
            <v>0</v>
          </cell>
          <cell r="I664">
            <v>103131939.90518799</v>
          </cell>
          <cell r="J664">
            <v>103131939.90518799</v>
          </cell>
          <cell r="K664">
            <v>103131939.90518799</v>
          </cell>
          <cell r="L664">
            <v>103131939.90518799</v>
          </cell>
          <cell r="M664">
            <v>103131939.90518799</v>
          </cell>
          <cell r="N664">
            <v>103131939.90518799</v>
          </cell>
          <cell r="O664">
            <v>103131939.90518799</v>
          </cell>
          <cell r="P664">
            <v>103131939.90518799</v>
          </cell>
          <cell r="Q664">
            <v>103131939.90518799</v>
          </cell>
          <cell r="R664">
            <v>103131939.90518799</v>
          </cell>
          <cell r="S664">
            <v>103131939.90518799</v>
          </cell>
          <cell r="T664">
            <v>103131939.90518799</v>
          </cell>
          <cell r="U664">
            <v>103131939.90518799</v>
          </cell>
          <cell r="V664">
            <v>103131939.90518799</v>
          </cell>
          <cell r="W664">
            <v>103131939.90518799</v>
          </cell>
          <cell r="X664">
            <v>83565646.542473286</v>
          </cell>
          <cell r="Y664">
            <v>83565646.542473286</v>
          </cell>
          <cell r="Z664">
            <v>83565646.542473286</v>
          </cell>
          <cell r="AA664">
            <v>83565646.542473286</v>
          </cell>
          <cell r="AB664">
            <v>83565646.542473286</v>
          </cell>
          <cell r="AC664">
            <v>83565646.542473286</v>
          </cell>
          <cell r="AD664">
            <v>83565646.542473286</v>
          </cell>
          <cell r="AE664">
            <v>83565646.542473286</v>
          </cell>
          <cell r="AF664">
            <v>83565646.542473286</v>
          </cell>
          <cell r="AG664">
            <v>83565646.542473286</v>
          </cell>
          <cell r="AH664">
            <v>83565646.542473286</v>
          </cell>
          <cell r="AI664">
            <v>83565646.542473286</v>
          </cell>
          <cell r="AJ664">
            <v>83565646.542473286</v>
          </cell>
          <cell r="AK664">
            <v>83565646.542473286</v>
          </cell>
        </row>
        <row r="666"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</row>
        <row r="669">
          <cell r="H669">
            <v>0</v>
          </cell>
          <cell r="I669">
            <v>19566293.362714704</v>
          </cell>
          <cell r="J669">
            <v>19566293.362714704</v>
          </cell>
          <cell r="K669">
            <v>19566293.362714704</v>
          </cell>
          <cell r="L669">
            <v>19566293.362714704</v>
          </cell>
          <cell r="M669">
            <v>19566293.362714704</v>
          </cell>
          <cell r="N669">
            <v>19566293.362714704</v>
          </cell>
          <cell r="O669">
            <v>19566293.362714704</v>
          </cell>
          <cell r="P669">
            <v>19566293.362714704</v>
          </cell>
          <cell r="Q669">
            <v>19566293.362714704</v>
          </cell>
          <cell r="R669">
            <v>19566293.362714704</v>
          </cell>
          <cell r="S669">
            <v>19566293.362714704</v>
          </cell>
          <cell r="T669">
            <v>19566293.362714704</v>
          </cell>
          <cell r="U669">
            <v>19566293.362714704</v>
          </cell>
          <cell r="V669">
            <v>19566293.362714704</v>
          </cell>
          <cell r="W669">
            <v>19566293.362714704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</row>
        <row r="671"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19566293.362714704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</row>
        <row r="672">
          <cell r="H672">
            <v>19566293.362714704</v>
          </cell>
          <cell r="I672">
            <v>19566293.362714704</v>
          </cell>
          <cell r="J672">
            <v>19566293.362714704</v>
          </cell>
          <cell r="K672">
            <v>19566293.362714704</v>
          </cell>
          <cell r="L672">
            <v>19566293.362714704</v>
          </cell>
          <cell r="M672">
            <v>19566293.362714704</v>
          </cell>
          <cell r="N672">
            <v>19566293.362714704</v>
          </cell>
          <cell r="O672">
            <v>19566293.362714704</v>
          </cell>
          <cell r="P672">
            <v>19566293.362714704</v>
          </cell>
          <cell r="Q672">
            <v>19566293.362714704</v>
          </cell>
          <cell r="R672">
            <v>19566293.362714704</v>
          </cell>
          <cell r="S672">
            <v>19566293.362714704</v>
          </cell>
          <cell r="T672">
            <v>19566293.362714704</v>
          </cell>
          <cell r="U672">
            <v>19566293.362714704</v>
          </cell>
          <cell r="V672">
            <v>19566293.362714704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</row>
        <row r="674">
          <cell r="H674">
            <v>0</v>
          </cell>
          <cell r="I674">
            <v>103131939.90518799</v>
          </cell>
          <cell r="J674">
            <v>103131939.90518799</v>
          </cell>
          <cell r="K674">
            <v>103131939.90518799</v>
          </cell>
          <cell r="L674">
            <v>103131939.90518799</v>
          </cell>
          <cell r="M674">
            <v>103131939.90518799</v>
          </cell>
          <cell r="N674">
            <v>103131939.90518799</v>
          </cell>
          <cell r="O674">
            <v>103131939.90518799</v>
          </cell>
          <cell r="P674">
            <v>103131939.90518799</v>
          </cell>
          <cell r="Q674">
            <v>103131939.90518799</v>
          </cell>
          <cell r="R674">
            <v>103131939.90518799</v>
          </cell>
          <cell r="S674">
            <v>103131939.90518799</v>
          </cell>
          <cell r="T674">
            <v>103131939.90518799</v>
          </cell>
          <cell r="U674">
            <v>103131939.90518799</v>
          </cell>
          <cell r="V674">
            <v>103131939.90518799</v>
          </cell>
          <cell r="W674">
            <v>103131939.90518799</v>
          </cell>
          <cell r="X674">
            <v>103131939.90518799</v>
          </cell>
          <cell r="Y674">
            <v>103131939.90518799</v>
          </cell>
          <cell r="Z674">
            <v>103131939.90518799</v>
          </cell>
          <cell r="AA674">
            <v>103131939.90518799</v>
          </cell>
          <cell r="AB674">
            <v>103131939.90518799</v>
          </cell>
          <cell r="AC674">
            <v>103131939.90518799</v>
          </cell>
          <cell r="AD674">
            <v>103131939.90518799</v>
          </cell>
          <cell r="AE674">
            <v>103131939.90518799</v>
          </cell>
          <cell r="AF674">
            <v>103131939.90518799</v>
          </cell>
          <cell r="AG674">
            <v>103131939.90518799</v>
          </cell>
          <cell r="AH674">
            <v>103131939.90518799</v>
          </cell>
          <cell r="AI674">
            <v>103131939.90518799</v>
          </cell>
          <cell r="AJ674">
            <v>103131939.90518799</v>
          </cell>
          <cell r="AK674">
            <v>103131939.90518799</v>
          </cell>
        </row>
        <row r="676"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</row>
        <row r="681">
          <cell r="H681">
            <v>3393560.7210761458</v>
          </cell>
          <cell r="I681">
            <v>3393560.7210761458</v>
          </cell>
          <cell r="J681">
            <v>3393560.7210761458</v>
          </cell>
          <cell r="K681">
            <v>3393560.7210761458</v>
          </cell>
          <cell r="L681">
            <v>3393560.7210761458</v>
          </cell>
          <cell r="M681">
            <v>3393560.7210761458</v>
          </cell>
          <cell r="N681">
            <v>3393560.7210761458</v>
          </cell>
          <cell r="O681">
            <v>3393560.7210761458</v>
          </cell>
          <cell r="P681">
            <v>3393560.7210761458</v>
          </cell>
          <cell r="Q681">
            <v>3393560.7210761458</v>
          </cell>
          <cell r="R681">
            <v>3393560.7210761458</v>
          </cell>
          <cell r="S681">
            <v>3393560.7210761458</v>
          </cell>
          <cell r="T681">
            <v>3393560.7210761458</v>
          </cell>
          <cell r="U681">
            <v>3393560.7210761458</v>
          </cell>
          <cell r="V681">
            <v>3393560.7210761458</v>
          </cell>
          <cell r="W681">
            <v>2089141.1635618322</v>
          </cell>
          <cell r="X681">
            <v>2089141.1635618322</v>
          </cell>
          <cell r="Y681">
            <v>2089141.1635618322</v>
          </cell>
          <cell r="Z681">
            <v>2089141.1635618322</v>
          </cell>
          <cell r="AA681">
            <v>2089141.1635618322</v>
          </cell>
          <cell r="AB681">
            <v>2089141.1635618322</v>
          </cell>
          <cell r="AC681">
            <v>2089141.1635618322</v>
          </cell>
          <cell r="AD681">
            <v>2089141.1635618322</v>
          </cell>
          <cell r="AE681">
            <v>2089141.1635618322</v>
          </cell>
          <cell r="AF681">
            <v>2089141.1635618322</v>
          </cell>
          <cell r="AG681">
            <v>2089141.1635618322</v>
          </cell>
          <cell r="AH681">
            <v>2089141.1635618322</v>
          </cell>
          <cell r="AI681">
            <v>2089141.1635618322</v>
          </cell>
          <cell r="AJ681">
            <v>2089141.1635618322</v>
          </cell>
          <cell r="AK681">
            <v>2089141.1635618322</v>
          </cell>
        </row>
        <row r="685">
          <cell r="H685">
            <v>99738379.184111848</v>
          </cell>
          <cell r="I685">
            <v>96344818.463035703</v>
          </cell>
          <cell r="J685">
            <v>92951257.741959557</v>
          </cell>
          <cell r="K685">
            <v>89557697.020883411</v>
          </cell>
          <cell r="L685">
            <v>86164136.299807265</v>
          </cell>
          <cell r="M685">
            <v>82770575.57873112</v>
          </cell>
          <cell r="N685">
            <v>79377014.857654974</v>
          </cell>
          <cell r="O685">
            <v>75983454.136578828</v>
          </cell>
          <cell r="P685">
            <v>72589893.415502682</v>
          </cell>
          <cell r="Q685">
            <v>69196332.694426537</v>
          </cell>
          <cell r="R685">
            <v>65802771.973350391</v>
          </cell>
          <cell r="S685">
            <v>62409211.252274245</v>
          </cell>
          <cell r="T685">
            <v>59015650.531198099</v>
          </cell>
          <cell r="U685">
            <v>55622089.810121953</v>
          </cell>
          <cell r="V685">
            <v>52228529.089045808</v>
          </cell>
          <cell r="W685">
            <v>50139387.925483972</v>
          </cell>
          <cell r="X685">
            <v>48050246.761922136</v>
          </cell>
          <cell r="Y685">
            <v>45961105.5983603</v>
          </cell>
          <cell r="Z685">
            <v>43871964.434798464</v>
          </cell>
          <cell r="AA685">
            <v>41782823.271236628</v>
          </cell>
          <cell r="AB685">
            <v>39693682.107674792</v>
          </cell>
          <cell r="AC685">
            <v>37604540.944112957</v>
          </cell>
          <cell r="AD685">
            <v>35515399.780551121</v>
          </cell>
          <cell r="AE685">
            <v>33426258.616989288</v>
          </cell>
          <cell r="AF685">
            <v>31337117.453427456</v>
          </cell>
          <cell r="AG685">
            <v>29247976.289865624</v>
          </cell>
          <cell r="AH685">
            <v>27158835.126303792</v>
          </cell>
          <cell r="AI685">
            <v>25069693.96274196</v>
          </cell>
          <cell r="AJ685">
            <v>22980552.799180128</v>
          </cell>
          <cell r="AK685">
            <v>20891411.635618296</v>
          </cell>
        </row>
        <row r="690">
          <cell r="H690">
            <v>5054572.2006789269</v>
          </cell>
          <cell r="I690">
            <v>5054572.2006789269</v>
          </cell>
          <cell r="J690">
            <v>5054572.2006789269</v>
          </cell>
          <cell r="K690">
            <v>5054572.2006789269</v>
          </cell>
          <cell r="L690">
            <v>5054572.2006789269</v>
          </cell>
          <cell r="M690">
            <v>5054572.2006789269</v>
          </cell>
          <cell r="N690">
            <v>5054572.2006789269</v>
          </cell>
          <cell r="O690">
            <v>5054572.2006789269</v>
          </cell>
          <cell r="P690">
            <v>5054572.2006789269</v>
          </cell>
          <cell r="Q690">
            <v>5054572.2006789269</v>
          </cell>
          <cell r="R690">
            <v>5054572.2006789269</v>
          </cell>
          <cell r="S690">
            <v>5054572.2006789269</v>
          </cell>
          <cell r="T690">
            <v>5054572.2006789269</v>
          </cell>
          <cell r="U690">
            <v>5054572.2006789269</v>
          </cell>
          <cell r="V690">
            <v>5054572.2006789269</v>
          </cell>
          <cell r="W690">
            <v>5054572.2006789269</v>
          </cell>
          <cell r="X690">
            <v>5054572.2006789269</v>
          </cell>
          <cell r="Y690">
            <v>5054572.2006789269</v>
          </cell>
          <cell r="Z690">
            <v>5054572.2006789269</v>
          </cell>
          <cell r="AA690">
            <v>5054572.2006789269</v>
          </cell>
          <cell r="AB690">
            <v>5054572.2006789269</v>
          </cell>
          <cell r="AC690">
            <v>5054572.2006789269</v>
          </cell>
          <cell r="AD690">
            <v>5054572.2006789269</v>
          </cell>
          <cell r="AE690">
            <v>5054572.2006789269</v>
          </cell>
          <cell r="AF690">
            <v>5054572.2006789269</v>
          </cell>
          <cell r="AG690">
            <v>5054572.2006789269</v>
          </cell>
          <cell r="AH690">
            <v>5054572.2006789269</v>
          </cell>
          <cell r="AI690">
            <v>5054572.2006789269</v>
          </cell>
          <cell r="AJ690">
            <v>5054572.2006789269</v>
          </cell>
          <cell r="AK690">
            <v>5054572.2006789269</v>
          </cell>
        </row>
        <row r="691">
          <cell r="H691" t="b">
            <v>1</v>
          </cell>
          <cell r="I691" t="b">
            <v>1</v>
          </cell>
          <cell r="J691" t="b">
            <v>1</v>
          </cell>
          <cell r="K691" t="b">
            <v>1</v>
          </cell>
          <cell r="L691" t="b">
            <v>1</v>
          </cell>
          <cell r="M691" t="b">
            <v>1</v>
          </cell>
          <cell r="N691" t="b">
            <v>1</v>
          </cell>
          <cell r="O691" t="b">
            <v>1</v>
          </cell>
          <cell r="P691" t="b">
            <v>1</v>
          </cell>
          <cell r="Q691" t="b">
            <v>1</v>
          </cell>
          <cell r="R691" t="b">
            <v>1</v>
          </cell>
          <cell r="S691" t="b">
            <v>1</v>
          </cell>
          <cell r="T691" t="b">
            <v>1</v>
          </cell>
          <cell r="U691" t="b">
            <v>1</v>
          </cell>
          <cell r="V691" t="b">
            <v>1</v>
          </cell>
          <cell r="W691" t="b">
            <v>1</v>
          </cell>
          <cell r="X691" t="b">
            <v>1</v>
          </cell>
          <cell r="Y691" t="b">
            <v>1</v>
          </cell>
          <cell r="Z691" t="b">
            <v>1</v>
          </cell>
          <cell r="AA691" t="b">
            <v>1</v>
          </cell>
          <cell r="AB691" t="b">
            <v>1</v>
          </cell>
          <cell r="AC691" t="b">
            <v>1</v>
          </cell>
          <cell r="AD691" t="b">
            <v>1</v>
          </cell>
          <cell r="AE691" t="b">
            <v>1</v>
          </cell>
          <cell r="AF691" t="b">
            <v>1</v>
          </cell>
          <cell r="AG691" t="b">
            <v>1</v>
          </cell>
          <cell r="AH691" t="b">
            <v>1</v>
          </cell>
          <cell r="AI691" t="b">
            <v>1</v>
          </cell>
          <cell r="AJ691" t="b">
            <v>1</v>
          </cell>
          <cell r="AK691" t="b">
            <v>1</v>
          </cell>
        </row>
        <row r="692">
          <cell r="G692">
            <v>0</v>
          </cell>
        </row>
        <row r="693"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  <cell r="AK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K694">
            <v>0</v>
          </cell>
        </row>
        <row r="695"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</row>
        <row r="696"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</row>
        <row r="699">
          <cell r="H699">
            <v>5054572.2006789269</v>
          </cell>
          <cell r="I699">
            <v>5054572.2006789269</v>
          </cell>
          <cell r="J699">
            <v>5054572.2006789269</v>
          </cell>
          <cell r="K699">
            <v>5054572.2006789269</v>
          </cell>
          <cell r="L699">
            <v>5054572.2006789269</v>
          </cell>
          <cell r="M699">
            <v>5054572.2006789269</v>
          </cell>
          <cell r="N699">
            <v>5054572.2006789269</v>
          </cell>
          <cell r="O699">
            <v>5054572.2006789269</v>
          </cell>
          <cell r="P699">
            <v>5054572.2006789269</v>
          </cell>
          <cell r="Q699">
            <v>5054572.2006789269</v>
          </cell>
          <cell r="R699">
            <v>5054572.2006789269</v>
          </cell>
          <cell r="S699">
            <v>5054572.2006789269</v>
          </cell>
          <cell r="T699">
            <v>5054572.2006789269</v>
          </cell>
          <cell r="U699">
            <v>5054572.2006789269</v>
          </cell>
          <cell r="V699">
            <v>5054572.2006789269</v>
          </cell>
          <cell r="W699">
            <v>5054572.2006789269</v>
          </cell>
          <cell r="X699">
            <v>5054572.2006789269</v>
          </cell>
          <cell r="Y699">
            <v>5054572.2006789269</v>
          </cell>
          <cell r="Z699">
            <v>5054572.2006789269</v>
          </cell>
          <cell r="AA699">
            <v>5054572.2006789269</v>
          </cell>
          <cell r="AB699">
            <v>5054572.2006789269</v>
          </cell>
          <cell r="AC699">
            <v>5054572.2006789269</v>
          </cell>
          <cell r="AD699">
            <v>5054572.2006789269</v>
          </cell>
          <cell r="AE699">
            <v>5054572.2006789269</v>
          </cell>
          <cell r="AF699">
            <v>5054572.2006789269</v>
          </cell>
          <cell r="AG699">
            <v>5054572.2006789269</v>
          </cell>
          <cell r="AH699">
            <v>5054572.2006789269</v>
          </cell>
          <cell r="AI699">
            <v>5054572.2006789269</v>
          </cell>
          <cell r="AJ699">
            <v>5054572.2006789269</v>
          </cell>
          <cell r="AK699">
            <v>5054572.2006789269</v>
          </cell>
        </row>
        <row r="700">
          <cell r="H700">
            <v>5282027.9497094778</v>
          </cell>
          <cell r="I700">
            <v>5488027.0397481471</v>
          </cell>
          <cell r="J700">
            <v>5718524.1754175704</v>
          </cell>
          <cell r="K700">
            <v>5901516.949030933</v>
          </cell>
          <cell r="L700">
            <v>6084463.9744508909</v>
          </cell>
          <cell r="M700">
            <v>6236575.5738121625</v>
          </cell>
          <cell r="N700">
            <v>6392489.9631574657</v>
          </cell>
          <cell r="O700">
            <v>6552302.2122364016</v>
          </cell>
          <cell r="P700">
            <v>6716109.767542311</v>
          </cell>
          <cell r="Q700">
            <v>6884012.5117308684</v>
          </cell>
          <cell r="R700">
            <v>7021692.7619654853</v>
          </cell>
          <cell r="S700">
            <v>7162126.6172047965</v>
          </cell>
          <cell r="T700">
            <v>7305369.1495488919</v>
          </cell>
          <cell r="U700">
            <v>7451476.5325398697</v>
          </cell>
          <cell r="V700">
            <v>7600506.063190667</v>
          </cell>
          <cell r="W700">
            <v>7752516.1844544802</v>
          </cell>
          <cell r="X700">
            <v>7907566.5081435693</v>
          </cell>
          <cell r="Y700">
            <v>8065717.838306441</v>
          </cell>
          <cell r="Z700">
            <v>8227032.195072569</v>
          </cell>
          <cell r="AA700">
            <v>8391572.8389740195</v>
          </cell>
          <cell r="AB700">
            <v>8559404.2957535014</v>
          </cell>
          <cell r="AC700">
            <v>8730592.3816685714</v>
          </cell>
          <cell r="AD700">
            <v>8905204.2293019425</v>
          </cell>
          <cell r="AE700">
            <v>9083308.3138879817</v>
          </cell>
          <cell r="AF700">
            <v>9264974.4801657405</v>
          </cell>
          <cell r="AG700">
            <v>9450273.969769055</v>
          </cell>
          <cell r="AH700">
            <v>9639279.4491644371</v>
          </cell>
          <cell r="AI700">
            <v>9832065.0381477252</v>
          </cell>
          <cell r="AJ700">
            <v>10028706.33891068</v>
          </cell>
          <cell r="AK700">
            <v>10229280.465688895</v>
          </cell>
        </row>
        <row r="702">
          <cell r="H702">
            <v>5282027.9497094778</v>
          </cell>
          <cell r="I702">
            <v>5488027.0397481471</v>
          </cell>
          <cell r="J702">
            <v>5718524.1754175704</v>
          </cell>
          <cell r="K702">
            <v>5901516.949030933</v>
          </cell>
          <cell r="L702">
            <v>6084463.9744508909</v>
          </cell>
          <cell r="M702">
            <v>6236575.5738121625</v>
          </cell>
          <cell r="N702">
            <v>6392489.9631574657</v>
          </cell>
          <cell r="O702">
            <v>6552302.2122364016</v>
          </cell>
          <cell r="P702">
            <v>6716109.767542311</v>
          </cell>
          <cell r="Q702">
            <v>6884012.5117308684</v>
          </cell>
          <cell r="R702">
            <v>7021692.7619654853</v>
          </cell>
          <cell r="S702">
            <v>7162126.6172047965</v>
          </cell>
          <cell r="T702">
            <v>7305369.1495488919</v>
          </cell>
          <cell r="U702">
            <v>7451476.5325398697</v>
          </cell>
          <cell r="V702">
            <v>7600506.063190667</v>
          </cell>
          <cell r="W702">
            <v>7752516.1844544802</v>
          </cell>
          <cell r="X702">
            <v>7907566.5081435693</v>
          </cell>
          <cell r="Y702">
            <v>8065717.838306441</v>
          </cell>
          <cell r="Z702">
            <v>8227032.195072569</v>
          </cell>
          <cell r="AA702">
            <v>8391572.8389740195</v>
          </cell>
          <cell r="AB702">
            <v>8559404.2957535014</v>
          </cell>
          <cell r="AC702">
            <v>8730592.3816685714</v>
          </cell>
          <cell r="AD702">
            <v>8905204.2293019425</v>
          </cell>
          <cell r="AE702">
            <v>9083308.3138879817</v>
          </cell>
          <cell r="AF702">
            <v>9264974.4801657405</v>
          </cell>
          <cell r="AG702">
            <v>9450273.969769055</v>
          </cell>
          <cell r="AH702">
            <v>9639279.4491644371</v>
          </cell>
          <cell r="AI702">
            <v>9832065.0381477252</v>
          </cell>
          <cell r="AJ702">
            <v>10028706.33891068</v>
          </cell>
          <cell r="AK702">
            <v>10229280.465688895</v>
          </cell>
        </row>
        <row r="703">
          <cell r="H703">
            <v>337509.77314437559</v>
          </cell>
          <cell r="I703">
            <v>350672.6542970062</v>
          </cell>
          <cell r="J703">
            <v>365400.90577748051</v>
          </cell>
          <cell r="K703">
            <v>377093.73476235993</v>
          </cell>
          <cell r="L703">
            <v>388783.64053999301</v>
          </cell>
          <cell r="M703">
            <v>398503.23155349278</v>
          </cell>
          <cell r="N703">
            <v>408465.81234233006</v>
          </cell>
          <cell r="O703">
            <v>418677.45765088825</v>
          </cell>
          <cell r="P703">
            <v>429144.39409216045</v>
          </cell>
          <cell r="Q703">
            <v>439873.00394446444</v>
          </cell>
          <cell r="R703">
            <v>448670.46402335371</v>
          </cell>
          <cell r="S703">
            <v>457643.87330382084</v>
          </cell>
          <cell r="T703">
            <v>466796.75076989725</v>
          </cell>
          <cell r="U703">
            <v>476132.68578529515</v>
          </cell>
          <cell r="V703">
            <v>485655.33950100106</v>
          </cell>
          <cell r="W703">
            <v>495368.44629102107</v>
          </cell>
          <cell r="X703">
            <v>505275.81521684147</v>
          </cell>
          <cell r="Y703">
            <v>515381.3315211783</v>
          </cell>
          <cell r="Z703">
            <v>525688.95815160184</v>
          </cell>
          <cell r="AA703">
            <v>536202.73731463379</v>
          </cell>
          <cell r="AB703">
            <v>546926.79206092656</v>
          </cell>
          <cell r="AC703">
            <v>557865.3279021451</v>
          </cell>
          <cell r="AD703">
            <v>569022.63446018798</v>
          </cell>
          <cell r="AE703">
            <v>580403.08714939177</v>
          </cell>
          <cell r="AF703">
            <v>592011.1488923796</v>
          </cell>
          <cell r="AG703">
            <v>603851.37187022716</v>
          </cell>
          <cell r="AH703">
            <v>615928.39930763177</v>
          </cell>
          <cell r="AI703">
            <v>628246.96729378437</v>
          </cell>
          <cell r="AJ703">
            <v>640811.90663966001</v>
          </cell>
          <cell r="AK703">
            <v>653628.14477245335</v>
          </cell>
        </row>
        <row r="704">
          <cell r="H704">
            <v>322975.85946830205</v>
          </cell>
          <cell r="I704">
            <v>322975.85946830205</v>
          </cell>
          <cell r="J704">
            <v>322975.85946830205</v>
          </cell>
          <cell r="K704">
            <v>322975.85946830205</v>
          </cell>
          <cell r="L704">
            <v>322975.85946830205</v>
          </cell>
          <cell r="M704">
            <v>322975.85946830205</v>
          </cell>
          <cell r="N704">
            <v>322975.85946830205</v>
          </cell>
          <cell r="O704">
            <v>322975.85946830199</v>
          </cell>
          <cell r="P704">
            <v>322975.85946830205</v>
          </cell>
          <cell r="Q704">
            <v>322975.85946830205</v>
          </cell>
          <cell r="R704">
            <v>322975.85946830205</v>
          </cell>
          <cell r="S704">
            <v>322975.85946830205</v>
          </cell>
          <cell r="T704">
            <v>322975.85946830205</v>
          </cell>
          <cell r="U704">
            <v>322975.85946830199</v>
          </cell>
          <cell r="V704">
            <v>322975.85946830205</v>
          </cell>
          <cell r="W704">
            <v>322975.85946830199</v>
          </cell>
          <cell r="X704">
            <v>322975.85946830199</v>
          </cell>
          <cell r="Y704">
            <v>322975.85946830205</v>
          </cell>
          <cell r="Z704">
            <v>322975.85946830199</v>
          </cell>
          <cell r="AA704">
            <v>322975.85946830199</v>
          </cell>
          <cell r="AB704">
            <v>322975.85946830205</v>
          </cell>
          <cell r="AC704">
            <v>322975.85946830205</v>
          </cell>
          <cell r="AD704">
            <v>322975.85946830205</v>
          </cell>
          <cell r="AE704">
            <v>322975.85946830205</v>
          </cell>
          <cell r="AF704">
            <v>322975.85946830205</v>
          </cell>
          <cell r="AG704">
            <v>322975.85946830205</v>
          </cell>
          <cell r="AH704">
            <v>322975.85946830205</v>
          </cell>
          <cell r="AI704">
            <v>322975.85946830205</v>
          </cell>
          <cell r="AJ704">
            <v>322975.85946830199</v>
          </cell>
          <cell r="AK704">
            <v>322975.85946830205</v>
          </cell>
        </row>
        <row r="705">
          <cell r="H705">
            <v>227455.74903055094</v>
          </cell>
          <cell r="I705">
            <v>433454.83906922024</v>
          </cell>
          <cell r="J705">
            <v>663951.9747386435</v>
          </cell>
          <cell r="K705">
            <v>846944.74835200608</v>
          </cell>
          <cell r="L705">
            <v>1029891.773771964</v>
          </cell>
          <cell r="M705">
            <v>1182003.3731332356</v>
          </cell>
          <cell r="N705">
            <v>1337917.7624785388</v>
          </cell>
          <cell r="O705">
            <v>1497730.0115574747</v>
          </cell>
          <cell r="P705">
            <v>1661537.5668633841</v>
          </cell>
          <cell r="Q705">
            <v>1829440.3110519415</v>
          </cell>
          <cell r="R705">
            <v>1967120.5612865584</v>
          </cell>
          <cell r="S705">
            <v>2107554.4165258696</v>
          </cell>
          <cell r="T705">
            <v>2250796.948869965</v>
          </cell>
          <cell r="U705">
            <v>2396904.3318609428</v>
          </cell>
          <cell r="V705">
            <v>2545933.8625117401</v>
          </cell>
          <cell r="W705">
            <v>2697943.9837755533</v>
          </cell>
          <cell r="X705">
            <v>2852994.3074646425</v>
          </cell>
          <cell r="Y705">
            <v>3011145.6376275141</v>
          </cell>
          <cell r="Z705">
            <v>3172459.9943936421</v>
          </cell>
          <cell r="AA705">
            <v>3337000.6382950926</v>
          </cell>
          <cell r="AB705">
            <v>3504832.0950745745</v>
          </cell>
          <cell r="AC705">
            <v>3676020.1809896445</v>
          </cell>
          <cell r="AD705">
            <v>3850632.0286230156</v>
          </cell>
          <cell r="AE705">
            <v>4028736.1132090548</v>
          </cell>
          <cell r="AF705">
            <v>4210402.2794868136</v>
          </cell>
          <cell r="AG705">
            <v>4395701.7690901281</v>
          </cell>
          <cell r="AH705">
            <v>4584707.2484855102</v>
          </cell>
          <cell r="AI705">
            <v>4777492.8374687983</v>
          </cell>
          <cell r="AJ705">
            <v>4974134.1382317534</v>
          </cell>
          <cell r="AK705">
            <v>5174708.2650099685</v>
          </cell>
        </row>
        <row r="706">
          <cell r="H706">
            <v>14533.913676073542</v>
          </cell>
          <cell r="I706">
            <v>27696.794828704151</v>
          </cell>
          <cell r="J706">
            <v>42425.046309178462</v>
          </cell>
          <cell r="K706">
            <v>54117.875294057885</v>
          </cell>
          <cell r="L706">
            <v>65807.781071690959</v>
          </cell>
          <cell r="M706">
            <v>75527.372085190727</v>
          </cell>
          <cell r="N706">
            <v>85489.952874028007</v>
          </cell>
          <cell r="O706">
            <v>95701.598182586255</v>
          </cell>
          <cell r="P706">
            <v>106168.5346238584</v>
          </cell>
          <cell r="Q706">
            <v>116897.14447616239</v>
          </cell>
          <cell r="R706">
            <v>125694.60455505166</v>
          </cell>
          <cell r="S706">
            <v>134668.0138355188</v>
          </cell>
          <cell r="T706">
            <v>143820.8913015952</v>
          </cell>
          <cell r="U706">
            <v>153156.82631699316</v>
          </cell>
          <cell r="V706">
            <v>162679.48003269901</v>
          </cell>
          <cell r="W706">
            <v>172392.58682271908</v>
          </cell>
          <cell r="X706">
            <v>182299.95574853948</v>
          </cell>
          <cell r="Y706">
            <v>192405.47205287626</v>
          </cell>
          <cell r="Z706">
            <v>202713.09868329985</v>
          </cell>
          <cell r="AA706">
            <v>213226.8778463318</v>
          </cell>
          <cell r="AB706">
            <v>223950.93259262451</v>
          </cell>
          <cell r="AC706">
            <v>234889.46843384305</v>
          </cell>
          <cell r="AD706">
            <v>246046.77499188593</v>
          </cell>
          <cell r="AE706">
            <v>257427.22768108972</v>
          </cell>
          <cell r="AF706">
            <v>269035.28942407755</v>
          </cell>
          <cell r="AG706">
            <v>280875.51240192511</v>
          </cell>
          <cell r="AH706">
            <v>292952.53983932972</v>
          </cell>
          <cell r="AI706">
            <v>305271.10782548232</v>
          </cell>
          <cell r="AJ706">
            <v>317836.04717135802</v>
          </cell>
          <cell r="AK706">
            <v>330652.2853041513</v>
          </cell>
        </row>
        <row r="707">
          <cell r="G707">
            <v>20</v>
          </cell>
        </row>
        <row r="708">
          <cell r="H708">
            <v>-19</v>
          </cell>
          <cell r="I708">
            <v>-18</v>
          </cell>
          <cell r="J708">
            <v>-17</v>
          </cell>
          <cell r="K708">
            <v>-16</v>
          </cell>
          <cell r="L708">
            <v>-15</v>
          </cell>
          <cell r="M708">
            <v>-14</v>
          </cell>
          <cell r="N708">
            <v>-13</v>
          </cell>
          <cell r="O708">
            <v>-12</v>
          </cell>
          <cell r="P708">
            <v>-11</v>
          </cell>
          <cell r="Q708">
            <v>-10</v>
          </cell>
          <cell r="R708">
            <v>-9</v>
          </cell>
          <cell r="S708">
            <v>-8</v>
          </cell>
          <cell r="T708">
            <v>-7</v>
          </cell>
          <cell r="U708">
            <v>-6</v>
          </cell>
          <cell r="V708">
            <v>-5</v>
          </cell>
          <cell r="W708">
            <v>-4</v>
          </cell>
          <cell r="X708">
            <v>-3</v>
          </cell>
          <cell r="Y708">
            <v>-2</v>
          </cell>
          <cell r="Z708">
            <v>-1</v>
          </cell>
          <cell r="AA708">
            <v>0</v>
          </cell>
          <cell r="AB708">
            <v>1</v>
          </cell>
          <cell r="AC708">
            <v>2</v>
          </cell>
          <cell r="AD708">
            <v>3</v>
          </cell>
          <cell r="AE708">
            <v>4</v>
          </cell>
          <cell r="AF708">
            <v>5</v>
          </cell>
          <cell r="AG708">
            <v>6</v>
          </cell>
          <cell r="AH708">
            <v>7</v>
          </cell>
          <cell r="AI708">
            <v>8</v>
          </cell>
          <cell r="AJ708">
            <v>9</v>
          </cell>
          <cell r="AK708">
            <v>10</v>
          </cell>
        </row>
        <row r="709">
          <cell r="H709">
            <v>0</v>
          </cell>
          <cell r="I709">
            <v>5282027.9497094778</v>
          </cell>
          <cell r="J709">
            <v>10770054.989457626</v>
          </cell>
          <cell r="K709">
            <v>16488579.164875196</v>
          </cell>
          <cell r="L709">
            <v>22390096.11390613</v>
          </cell>
          <cell r="M709">
            <v>28474560.08835702</v>
          </cell>
          <cell r="N709">
            <v>34711135.662169181</v>
          </cell>
          <cell r="O709">
            <v>41103625.625326648</v>
          </cell>
          <cell r="P709">
            <v>47655927.837563053</v>
          </cell>
          <cell r="Q709">
            <v>54372037.605105363</v>
          </cell>
          <cell r="R709">
            <v>61256050.116836235</v>
          </cell>
          <cell r="S709">
            <v>68277742.878801718</v>
          </cell>
          <cell r="T709">
            <v>75439869.496006519</v>
          </cell>
          <cell r="U709">
            <v>82745238.645555407</v>
          </cell>
          <cell r="V709">
            <v>90196715.178095281</v>
          </cell>
          <cell r="W709">
            <v>97797221.24128595</v>
          </cell>
          <cell r="X709">
            <v>105549737.42574044</v>
          </cell>
          <cell r="Y709">
            <v>113457303.93388401</v>
          </cell>
          <cell r="Z709">
            <v>121523021.77219045</v>
          </cell>
          <cell r="AA709">
            <v>129750053.96726301</v>
          </cell>
          <cell r="AB709">
            <v>138141626.80623704</v>
          </cell>
          <cell r="AC709">
            <v>141419003.15228108</v>
          </cell>
          <cell r="AD709">
            <v>144661568.49420148</v>
          </cell>
          <cell r="AE709">
            <v>147848248.54808584</v>
          </cell>
          <cell r="AF709">
            <v>151030039.91294289</v>
          </cell>
          <cell r="AG709">
            <v>154210550.41865775</v>
          </cell>
          <cell r="AH709">
            <v>157424248.81461465</v>
          </cell>
          <cell r="AI709">
            <v>160671038.30062163</v>
          </cell>
          <cell r="AJ709">
            <v>163950801.12653294</v>
          </cell>
          <cell r="AK709">
            <v>167263397.69790131</v>
          </cell>
        </row>
        <row r="710">
          <cell r="H710">
            <v>5282027.9497094778</v>
          </cell>
          <cell r="I710">
            <v>5488027.0397481471</v>
          </cell>
          <cell r="J710">
            <v>5718524.1754175704</v>
          </cell>
          <cell r="K710">
            <v>5901516.949030933</v>
          </cell>
          <cell r="L710">
            <v>6084463.9744508909</v>
          </cell>
          <cell r="M710">
            <v>6236575.5738121625</v>
          </cell>
          <cell r="N710">
            <v>6392489.9631574657</v>
          </cell>
          <cell r="O710">
            <v>6552302.2122364016</v>
          </cell>
          <cell r="P710">
            <v>6716109.767542311</v>
          </cell>
          <cell r="Q710">
            <v>6884012.5117308684</v>
          </cell>
          <cell r="R710">
            <v>7021692.7619654853</v>
          </cell>
          <cell r="S710">
            <v>7162126.6172047965</v>
          </cell>
          <cell r="T710">
            <v>7305369.1495488919</v>
          </cell>
          <cell r="U710">
            <v>7451476.5325398697</v>
          </cell>
          <cell r="V710">
            <v>7600506.063190667</v>
          </cell>
          <cell r="W710">
            <v>7752516.1844544802</v>
          </cell>
          <cell r="X710">
            <v>7907566.5081435693</v>
          </cell>
          <cell r="Y710">
            <v>8065717.838306441</v>
          </cell>
          <cell r="Z710">
            <v>8227032.195072569</v>
          </cell>
          <cell r="AA710">
            <v>8391572.8389740195</v>
          </cell>
          <cell r="AB710">
            <v>8559404.2957535014</v>
          </cell>
          <cell r="AC710">
            <v>8730592.3816685714</v>
          </cell>
          <cell r="AD710">
            <v>8905204.2293019425</v>
          </cell>
          <cell r="AE710">
            <v>9083308.3138879817</v>
          </cell>
          <cell r="AF710">
            <v>9264974.4801657405</v>
          </cell>
          <cell r="AG710">
            <v>9450273.969769055</v>
          </cell>
          <cell r="AH710">
            <v>9639279.4491644371</v>
          </cell>
          <cell r="AI710">
            <v>9832065.0381477252</v>
          </cell>
          <cell r="AJ710">
            <v>10028706.33891068</v>
          </cell>
          <cell r="AK710">
            <v>10229280.465688895</v>
          </cell>
        </row>
        <row r="711"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5282027.9497094778</v>
          </cell>
          <cell r="AC711">
            <v>5488027.0397481471</v>
          </cell>
          <cell r="AD711">
            <v>5718524.1754175704</v>
          </cell>
          <cell r="AE711">
            <v>5901516.949030933</v>
          </cell>
          <cell r="AF711">
            <v>6084463.9744508909</v>
          </cell>
          <cell r="AG711">
            <v>6236575.5738121625</v>
          </cell>
          <cell r="AH711">
            <v>6392489.9631574657</v>
          </cell>
          <cell r="AI711">
            <v>6552302.2122364016</v>
          </cell>
          <cell r="AJ711">
            <v>6716109.767542311</v>
          </cell>
          <cell r="AK711">
            <v>6884012.5117308684</v>
          </cell>
        </row>
        <row r="712">
          <cell r="H712">
            <v>5282027.9497094778</v>
          </cell>
          <cell r="I712">
            <v>10770054.989457626</v>
          </cell>
          <cell r="J712">
            <v>16488579.164875196</v>
          </cell>
          <cell r="K712">
            <v>22390096.11390613</v>
          </cell>
          <cell r="L712">
            <v>28474560.08835702</v>
          </cell>
          <cell r="M712">
            <v>34711135.662169181</v>
          </cell>
          <cell r="N712">
            <v>41103625.625326648</v>
          </cell>
          <cell r="O712">
            <v>47655927.837563053</v>
          </cell>
          <cell r="P712">
            <v>54372037.605105363</v>
          </cell>
          <cell r="Q712">
            <v>61256050.116836235</v>
          </cell>
          <cell r="R712">
            <v>68277742.878801718</v>
          </cell>
          <cell r="S712">
            <v>75439869.496006519</v>
          </cell>
          <cell r="T712">
            <v>82745238.645555407</v>
          </cell>
          <cell r="U712">
            <v>90196715.178095281</v>
          </cell>
          <cell r="V712">
            <v>97797221.24128595</v>
          </cell>
          <cell r="W712">
            <v>105549737.42574044</v>
          </cell>
          <cell r="X712">
            <v>113457303.93388401</v>
          </cell>
          <cell r="Y712">
            <v>121523021.77219045</v>
          </cell>
          <cell r="Z712">
            <v>129750053.96726301</v>
          </cell>
          <cell r="AA712">
            <v>138141626.80623704</v>
          </cell>
          <cell r="AB712">
            <v>141419003.15228108</v>
          </cell>
          <cell r="AC712">
            <v>144661568.49420148</v>
          </cell>
          <cell r="AD712">
            <v>147848248.54808584</v>
          </cell>
          <cell r="AE712">
            <v>151030039.91294289</v>
          </cell>
          <cell r="AF712">
            <v>154210550.41865775</v>
          </cell>
          <cell r="AG712">
            <v>157424248.81461465</v>
          </cell>
          <cell r="AH712">
            <v>160671038.30062163</v>
          </cell>
          <cell r="AI712">
            <v>163950801.12653294</v>
          </cell>
          <cell r="AJ712">
            <v>167263397.69790131</v>
          </cell>
          <cell r="AK712">
            <v>170608665.65185931</v>
          </cell>
        </row>
        <row r="714">
          <cell r="H714">
            <v>0</v>
          </cell>
          <cell r="I714">
            <v>5282027.9497094778</v>
          </cell>
          <cell r="J714">
            <v>10770054.989457626</v>
          </cell>
          <cell r="K714">
            <v>16488579.164875196</v>
          </cell>
          <cell r="L714">
            <v>22390096.11390613</v>
          </cell>
          <cell r="M714">
            <v>28474560.08835702</v>
          </cell>
          <cell r="N714">
            <v>34711135.662169181</v>
          </cell>
          <cell r="O714">
            <v>41103625.625326648</v>
          </cell>
          <cell r="P714">
            <v>47655927.837563053</v>
          </cell>
          <cell r="Q714">
            <v>54372037.605105363</v>
          </cell>
          <cell r="R714">
            <v>61256050.116836235</v>
          </cell>
          <cell r="S714">
            <v>68277742.878801718</v>
          </cell>
          <cell r="T714">
            <v>75439869.496006519</v>
          </cell>
          <cell r="U714">
            <v>82745238.645555407</v>
          </cell>
          <cell r="V714">
            <v>90196715.178095281</v>
          </cell>
          <cell r="W714">
            <v>97797221.24128595</v>
          </cell>
          <cell r="X714">
            <v>105549737.42574044</v>
          </cell>
          <cell r="Y714">
            <v>113457303.93388401</v>
          </cell>
          <cell r="Z714">
            <v>121523021.77219045</v>
          </cell>
          <cell r="AA714">
            <v>129750053.96726301</v>
          </cell>
          <cell r="AB714">
            <v>138141626.80623704</v>
          </cell>
          <cell r="AC714">
            <v>146701031.10199055</v>
          </cell>
          <cell r="AD714">
            <v>155431623.48365912</v>
          </cell>
          <cell r="AE714">
            <v>164336827.71296105</v>
          </cell>
          <cell r="AF714">
            <v>173420136.02684903</v>
          </cell>
          <cell r="AG714">
            <v>182685110.50701478</v>
          </cell>
          <cell r="AH714">
            <v>192135384.47678384</v>
          </cell>
          <cell r="AI714">
            <v>201774663.92594829</v>
          </cell>
          <cell r="AJ714">
            <v>211606728.96409601</v>
          </cell>
          <cell r="AK714">
            <v>221635435.30300668</v>
          </cell>
        </row>
        <row r="717">
          <cell r="H717">
            <v>0</v>
          </cell>
          <cell r="I717">
            <v>5017926.5522240037</v>
          </cell>
          <cell r="J717">
            <v>9967450.8424992692</v>
          </cell>
          <cell r="K717">
            <v>14861546.05967308</v>
          </cell>
          <cell r="L717">
            <v>19643558.203008708</v>
          </cell>
          <cell r="M717">
            <v>24304294.173041746</v>
          </cell>
          <cell r="N717">
            <v>28805312.963745452</v>
          </cell>
          <cell r="O717">
            <v>33142621.645636588</v>
          </cell>
          <cell r="P717">
            <v>37312127.465994842</v>
          </cell>
          <cell r="Q717">
            <v>41309635.353281885</v>
          </cell>
          <cell r="R717">
            <v>45130845.359170936</v>
          </cell>
          <cell r="S717">
            <v>48738650.977196336</v>
          </cell>
          <cell r="T717">
            <v>52128784.11960081</v>
          </cell>
          <cell r="U717">
            <v>55296891.336871937</v>
          </cell>
          <cell r="V717">
            <v>58238532.110507041</v>
          </cell>
          <cell r="W717">
            <v>60949177.111633413</v>
          </cell>
          <cell r="X717">
            <v>63424206.424800873</v>
          </cell>
          <cell r="Y717">
            <v>65658907.736250244</v>
          </cell>
          <cell r="Z717">
            <v>67648474.485947162</v>
          </cell>
          <cell r="AA717">
            <v>69388003.982656568</v>
          </cell>
          <cell r="AB717">
            <v>70872495.481318727</v>
          </cell>
          <cell r="AC717">
            <v>72360949.619458169</v>
          </cell>
          <cell r="AD717">
            <v>73858463.576416656</v>
          </cell>
          <cell r="AE717">
            <v>75371255.378314316</v>
          </cell>
          <cell r="AF717">
            <v>76903061.696555153</v>
          </cell>
          <cell r="AG717">
            <v>78457508.655788004</v>
          </cell>
          <cell r="AH717">
            <v>80036570.184826329</v>
          </cell>
          <cell r="AI717">
            <v>81642297.718959689</v>
          </cell>
          <cell r="AJ717">
            <v>83276822.700780764</v>
          </cell>
          <cell r="AK717">
            <v>84942359.154796377</v>
          </cell>
        </row>
        <row r="718">
          <cell r="H718">
            <v>5282027.9497094778</v>
          </cell>
          <cell r="I718">
            <v>5488027.0397481471</v>
          </cell>
          <cell r="J718">
            <v>5718524.1754175704</v>
          </cell>
          <cell r="K718">
            <v>5901516.949030933</v>
          </cell>
          <cell r="L718">
            <v>6084463.9744508909</v>
          </cell>
          <cell r="M718">
            <v>6236575.5738121625</v>
          </cell>
          <cell r="N718">
            <v>6392489.9631574657</v>
          </cell>
          <cell r="O718">
            <v>6552302.2122364016</v>
          </cell>
          <cell r="P718">
            <v>6716109.767542311</v>
          </cell>
          <cell r="Q718">
            <v>6884012.5117308684</v>
          </cell>
          <cell r="R718">
            <v>7021692.7619654853</v>
          </cell>
          <cell r="S718">
            <v>7162126.6172047965</v>
          </cell>
          <cell r="T718">
            <v>7305369.1495488919</v>
          </cell>
          <cell r="U718">
            <v>7451476.5325398697</v>
          </cell>
          <cell r="V718">
            <v>7600506.063190667</v>
          </cell>
          <cell r="W718">
            <v>7752516.1844544802</v>
          </cell>
          <cell r="X718">
            <v>7907566.5081435693</v>
          </cell>
          <cell r="Y718">
            <v>8065717.838306441</v>
          </cell>
          <cell r="Z718">
            <v>8227032.195072569</v>
          </cell>
          <cell r="AA718">
            <v>8391572.8389740195</v>
          </cell>
          <cell r="AB718">
            <v>8559404.2957535014</v>
          </cell>
          <cell r="AC718">
            <v>8730592.3816685714</v>
          </cell>
          <cell r="AD718">
            <v>8905204.2293019425</v>
          </cell>
          <cell r="AE718">
            <v>9083308.3138879817</v>
          </cell>
          <cell r="AF718">
            <v>9264974.4801657405</v>
          </cell>
          <cell r="AG718">
            <v>9450273.969769055</v>
          </cell>
          <cell r="AH718">
            <v>9639279.4491644371</v>
          </cell>
          <cell r="AI718">
            <v>9832065.0381477252</v>
          </cell>
          <cell r="AJ718">
            <v>10028706.33891068</v>
          </cell>
          <cell r="AK718">
            <v>10229280.465688895</v>
          </cell>
        </row>
        <row r="719">
          <cell r="H719">
            <v>264101.39748547389</v>
          </cell>
          <cell r="I719">
            <v>538502.74947288132</v>
          </cell>
          <cell r="J719">
            <v>824428.95824375981</v>
          </cell>
          <cell r="K719">
            <v>1119504.8056953065</v>
          </cell>
          <cell r="L719">
            <v>1423728.0044178511</v>
          </cell>
          <cell r="M719">
            <v>1735556.7831084591</v>
          </cell>
          <cell r="N719">
            <v>2055181.2812663324</v>
          </cell>
          <cell r="O719">
            <v>2382796.3918781527</v>
          </cell>
          <cell r="P719">
            <v>2718601.880255268</v>
          </cell>
          <cell r="Q719">
            <v>3062802.5058418117</v>
          </cell>
          <cell r="R719">
            <v>3413887.143940086</v>
          </cell>
          <cell r="S719">
            <v>3771993.4748003259</v>
          </cell>
          <cell r="T719">
            <v>4137261.9322777702</v>
          </cell>
          <cell r="U719">
            <v>4509835.7589047644</v>
          </cell>
          <cell r="V719">
            <v>4889861.0620642975</v>
          </cell>
          <cell r="W719">
            <v>5277486.8712870218</v>
          </cell>
          <cell r="X719">
            <v>5672865.1966942009</v>
          </cell>
          <cell r="Y719">
            <v>6076151.0886095222</v>
          </cell>
          <cell r="Z719">
            <v>6487502.6983631505</v>
          </cell>
          <cell r="AA719">
            <v>6907081.3403118523</v>
          </cell>
          <cell r="AB719">
            <v>7070950.1576140542</v>
          </cell>
          <cell r="AC719">
            <v>7233078.4247100744</v>
          </cell>
          <cell r="AD719">
            <v>7392412.4274042919</v>
          </cell>
          <cell r="AE719">
            <v>7551501.9956471445</v>
          </cell>
          <cell r="AF719">
            <v>7710527.5209328877</v>
          </cell>
          <cell r="AG719">
            <v>7871212.4407307329</v>
          </cell>
          <cell r="AH719">
            <v>8033551.9150310811</v>
          </cell>
          <cell r="AI719">
            <v>8197540.0563266473</v>
          </cell>
          <cell r="AJ719">
            <v>8363169.8848950658</v>
          </cell>
          <cell r="AK719">
            <v>8530433.2825929653</v>
          </cell>
        </row>
        <row r="720">
          <cell r="H720">
            <v>5017926.5522240037</v>
          </cell>
          <cell r="I720">
            <v>9967450.8424992692</v>
          </cell>
          <cell r="J720">
            <v>14861546.05967308</v>
          </cell>
          <cell r="K720">
            <v>19643558.203008708</v>
          </cell>
          <cell r="L720">
            <v>24304294.173041746</v>
          </cell>
          <cell r="M720">
            <v>28805312.963745452</v>
          </cell>
          <cell r="N720">
            <v>33142621.645636588</v>
          </cell>
          <cell r="O720">
            <v>37312127.465994842</v>
          </cell>
          <cell r="P720">
            <v>41309635.353281885</v>
          </cell>
          <cell r="Q720">
            <v>45130845.359170936</v>
          </cell>
          <cell r="R720">
            <v>48738650.977196336</v>
          </cell>
          <cell r="S720">
            <v>52128784.11960081</v>
          </cell>
          <cell r="T720">
            <v>55296891.336871937</v>
          </cell>
          <cell r="U720">
            <v>58238532.110507041</v>
          </cell>
          <cell r="V720">
            <v>60949177.111633413</v>
          </cell>
          <cell r="W720">
            <v>63424206.424800873</v>
          </cell>
          <cell r="X720">
            <v>65658907.736250244</v>
          </cell>
          <cell r="Y720">
            <v>67648474.485947162</v>
          </cell>
          <cell r="Z720">
            <v>69388003.982656568</v>
          </cell>
          <cell r="AA720">
            <v>70872495.481318727</v>
          </cell>
          <cell r="AB720">
            <v>72360949.619458169</v>
          </cell>
          <cell r="AC720">
            <v>73858463.576416656</v>
          </cell>
          <cell r="AD720">
            <v>75371255.378314316</v>
          </cell>
          <cell r="AE720">
            <v>76903061.696555153</v>
          </cell>
          <cell r="AF720">
            <v>78457508.655788004</v>
          </cell>
          <cell r="AG720">
            <v>80036570.184826329</v>
          </cell>
          <cell r="AH720">
            <v>81642297.718959689</v>
          </cell>
          <cell r="AI720">
            <v>83276822.700780764</v>
          </cell>
          <cell r="AJ720">
            <v>84942359.154796377</v>
          </cell>
          <cell r="AK720">
            <v>86641206.337892309</v>
          </cell>
        </row>
        <row r="724">
          <cell r="H724">
            <v>0</v>
          </cell>
          <cell r="I724">
            <v>5282027.9497094778</v>
          </cell>
          <cell r="J724">
            <v>10770054.989457626</v>
          </cell>
          <cell r="K724">
            <v>16488579.164875196</v>
          </cell>
          <cell r="L724">
            <v>22390096.11390613</v>
          </cell>
          <cell r="M724">
            <v>28474560.08835702</v>
          </cell>
          <cell r="N724">
            <v>34711135.662169181</v>
          </cell>
          <cell r="O724">
            <v>41103625.625326648</v>
          </cell>
          <cell r="P724">
            <v>47655927.837563053</v>
          </cell>
          <cell r="Q724">
            <v>54372037.605105363</v>
          </cell>
          <cell r="R724">
            <v>61256050.116836235</v>
          </cell>
          <cell r="S724">
            <v>68277742.878801718</v>
          </cell>
          <cell r="T724">
            <v>75439869.496006519</v>
          </cell>
          <cell r="U724">
            <v>82745238.645555407</v>
          </cell>
          <cell r="V724">
            <v>90196715.178095281</v>
          </cell>
          <cell r="W724">
            <v>97797221.24128595</v>
          </cell>
          <cell r="X724">
            <v>105549737.42574044</v>
          </cell>
          <cell r="Y724">
            <v>113457303.93388401</v>
          </cell>
          <cell r="Z724">
            <v>121523021.77219045</v>
          </cell>
          <cell r="AA724">
            <v>129750053.96726301</v>
          </cell>
          <cell r="AB724">
            <v>138141626.80623704</v>
          </cell>
          <cell r="AC724">
            <v>141419003.15228108</v>
          </cell>
          <cell r="AD724">
            <v>144661568.49420148</v>
          </cell>
          <cell r="AE724">
            <v>147848248.54808584</v>
          </cell>
          <cell r="AF724">
            <v>151030039.91294289</v>
          </cell>
          <cell r="AG724">
            <v>154210550.41865775</v>
          </cell>
          <cell r="AH724">
            <v>157424248.81461465</v>
          </cell>
          <cell r="AI724">
            <v>160671038.30062163</v>
          </cell>
          <cell r="AJ724">
            <v>163950801.12653294</v>
          </cell>
          <cell r="AK724">
            <v>167263397.69790131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5282027.9497094778</v>
          </cell>
          <cell r="AC726">
            <v>5488027.0397481471</v>
          </cell>
          <cell r="AD726">
            <v>5718524.1754175704</v>
          </cell>
          <cell r="AE726">
            <v>5901516.949030933</v>
          </cell>
          <cell r="AF726">
            <v>6084463.9744508909</v>
          </cell>
          <cell r="AG726">
            <v>6236575.5738121625</v>
          </cell>
          <cell r="AH726">
            <v>6392489.9631574657</v>
          </cell>
          <cell r="AI726">
            <v>6552302.2122364016</v>
          </cell>
          <cell r="AJ726">
            <v>6716109.767542311</v>
          </cell>
          <cell r="AK726">
            <v>6884012.5117308684</v>
          </cell>
        </row>
        <row r="727">
          <cell r="H727">
            <v>5282027.9497094778</v>
          </cell>
          <cell r="I727">
            <v>10770054.989457626</v>
          </cell>
          <cell r="J727">
            <v>16488579.164875196</v>
          </cell>
          <cell r="K727">
            <v>22390096.11390613</v>
          </cell>
          <cell r="L727">
            <v>28474560.08835702</v>
          </cell>
          <cell r="M727">
            <v>34711135.662169181</v>
          </cell>
          <cell r="N727">
            <v>41103625.625326648</v>
          </cell>
          <cell r="O727">
            <v>47655927.837563053</v>
          </cell>
          <cell r="P727">
            <v>54372037.605105363</v>
          </cell>
          <cell r="Q727">
            <v>61256050.116836235</v>
          </cell>
          <cell r="R727">
            <v>68277742.878801718</v>
          </cell>
          <cell r="S727">
            <v>75439869.496006519</v>
          </cell>
          <cell r="T727">
            <v>82745238.645555407</v>
          </cell>
          <cell r="U727">
            <v>90196715.178095281</v>
          </cell>
          <cell r="V727">
            <v>97797221.24128595</v>
          </cell>
          <cell r="W727">
            <v>105549737.42574044</v>
          </cell>
          <cell r="X727">
            <v>113457303.93388401</v>
          </cell>
          <cell r="Y727">
            <v>121523021.77219045</v>
          </cell>
          <cell r="Z727">
            <v>129750053.96726301</v>
          </cell>
          <cell r="AA727">
            <v>138141626.80623704</v>
          </cell>
          <cell r="AB727">
            <v>141419003.15228108</v>
          </cell>
          <cell r="AC727">
            <v>144661568.49420148</v>
          </cell>
          <cell r="AD727">
            <v>147848248.54808584</v>
          </cell>
          <cell r="AE727">
            <v>151030039.91294289</v>
          </cell>
          <cell r="AF727">
            <v>154210550.41865775</v>
          </cell>
          <cell r="AG727">
            <v>157424248.81461465</v>
          </cell>
          <cell r="AH727">
            <v>160671038.30062163</v>
          </cell>
          <cell r="AI727">
            <v>163950801.12653294</v>
          </cell>
          <cell r="AJ727">
            <v>167263397.69790131</v>
          </cell>
          <cell r="AK727">
            <v>170608665.65185931</v>
          </cell>
        </row>
        <row r="729">
          <cell r="H729">
            <v>0</v>
          </cell>
          <cell r="I729">
            <v>5282027.9497094778</v>
          </cell>
          <cell r="J729">
            <v>10770054.989457626</v>
          </cell>
          <cell r="K729">
            <v>16488579.164875196</v>
          </cell>
          <cell r="L729">
            <v>22390096.11390613</v>
          </cell>
          <cell r="M729">
            <v>28474560.08835702</v>
          </cell>
          <cell r="N729">
            <v>34711135.662169181</v>
          </cell>
          <cell r="O729">
            <v>41103625.625326648</v>
          </cell>
          <cell r="P729">
            <v>47655927.837563053</v>
          </cell>
          <cell r="Q729">
            <v>54372037.605105363</v>
          </cell>
          <cell r="R729">
            <v>61256050.116836235</v>
          </cell>
          <cell r="S729">
            <v>68277742.878801718</v>
          </cell>
          <cell r="T729">
            <v>75439869.496006519</v>
          </cell>
          <cell r="U729">
            <v>82745238.645555407</v>
          </cell>
          <cell r="V729">
            <v>90196715.178095281</v>
          </cell>
          <cell r="W729">
            <v>97797221.24128595</v>
          </cell>
          <cell r="X729">
            <v>105549737.42574044</v>
          </cell>
          <cell r="Y729">
            <v>113457303.93388401</v>
          </cell>
          <cell r="Z729">
            <v>121523021.77219045</v>
          </cell>
          <cell r="AA729">
            <v>129750053.96726301</v>
          </cell>
          <cell r="AB729">
            <v>138141626.80623704</v>
          </cell>
          <cell r="AC729">
            <v>146701031.10199055</v>
          </cell>
          <cell r="AD729">
            <v>155431623.48365912</v>
          </cell>
          <cell r="AE729">
            <v>164336827.71296105</v>
          </cell>
          <cell r="AF729">
            <v>173420136.02684903</v>
          </cell>
          <cell r="AG729">
            <v>182685110.50701478</v>
          </cell>
          <cell r="AH729">
            <v>192135384.47678384</v>
          </cell>
          <cell r="AI729">
            <v>201774663.92594829</v>
          </cell>
          <cell r="AJ729">
            <v>211606728.96409601</v>
          </cell>
          <cell r="AK729">
            <v>221635435.30300668</v>
          </cell>
        </row>
        <row r="731"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</row>
        <row r="733"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</row>
        <row r="736">
          <cell r="H736">
            <v>264101.39748547389</v>
          </cell>
          <cell r="I736">
            <v>538502.74947288132</v>
          </cell>
          <cell r="J736">
            <v>824428.95824375981</v>
          </cell>
          <cell r="K736">
            <v>1119504.8056953065</v>
          </cell>
          <cell r="L736">
            <v>1423728.0044178511</v>
          </cell>
          <cell r="M736">
            <v>1735556.7831084591</v>
          </cell>
          <cell r="N736">
            <v>2055181.2812663324</v>
          </cell>
          <cell r="O736">
            <v>2382796.3918781527</v>
          </cell>
          <cell r="P736">
            <v>2718601.880255268</v>
          </cell>
          <cell r="Q736">
            <v>3062802.5058418117</v>
          </cell>
          <cell r="R736">
            <v>3413887.143940086</v>
          </cell>
          <cell r="S736">
            <v>3771993.4748003259</v>
          </cell>
          <cell r="T736">
            <v>4137261.9322777702</v>
          </cell>
          <cell r="U736">
            <v>4509835.7589047644</v>
          </cell>
          <cell r="V736">
            <v>4889861.0620642975</v>
          </cell>
          <cell r="W736">
            <v>5277486.8712870218</v>
          </cell>
          <cell r="X736">
            <v>5672865.1966942009</v>
          </cell>
          <cell r="Y736">
            <v>6076151.0886095222</v>
          </cell>
          <cell r="Z736">
            <v>6487502.6983631505</v>
          </cell>
          <cell r="AA736">
            <v>6907081.3403118523</v>
          </cell>
          <cell r="AB736">
            <v>7070950.1576140542</v>
          </cell>
          <cell r="AC736">
            <v>7233078.4247100744</v>
          </cell>
          <cell r="AD736">
            <v>7392412.4274042919</v>
          </cell>
          <cell r="AE736">
            <v>7551501.9956471445</v>
          </cell>
          <cell r="AF736">
            <v>7710527.5209328877</v>
          </cell>
          <cell r="AG736">
            <v>7871212.4407307329</v>
          </cell>
          <cell r="AH736">
            <v>8033551.9150310811</v>
          </cell>
          <cell r="AI736">
            <v>8197540.0563266473</v>
          </cell>
          <cell r="AJ736">
            <v>8363169.8848950658</v>
          </cell>
          <cell r="AK736">
            <v>8530433.2825929653</v>
          </cell>
        </row>
        <row r="740">
          <cell r="H740">
            <v>5017926.5522240037</v>
          </cell>
          <cell r="I740">
            <v>9967450.8424992692</v>
          </cell>
          <cell r="J740">
            <v>14861546.05967308</v>
          </cell>
          <cell r="K740">
            <v>19643558.203008708</v>
          </cell>
          <cell r="L740">
            <v>24304294.173041746</v>
          </cell>
          <cell r="M740">
            <v>28805312.963745452</v>
          </cell>
          <cell r="N740">
            <v>33142621.645636588</v>
          </cell>
          <cell r="O740">
            <v>37312127.465994842</v>
          </cell>
          <cell r="P740">
            <v>41309635.353281885</v>
          </cell>
          <cell r="Q740">
            <v>45130845.359170936</v>
          </cell>
          <cell r="R740">
            <v>48738650.977196336</v>
          </cell>
          <cell r="S740">
            <v>52128784.11960081</v>
          </cell>
          <cell r="T740">
            <v>55296891.336871937</v>
          </cell>
          <cell r="U740">
            <v>58238532.110507041</v>
          </cell>
          <cell r="V740">
            <v>60949177.111633413</v>
          </cell>
          <cell r="W740">
            <v>63424206.424800873</v>
          </cell>
          <cell r="X740">
            <v>65658907.736250244</v>
          </cell>
          <cell r="Y740">
            <v>67648474.485947162</v>
          </cell>
          <cell r="Z740">
            <v>69388003.982656568</v>
          </cell>
          <cell r="AA740">
            <v>70872495.481318727</v>
          </cell>
          <cell r="AB740">
            <v>72360949.619458169</v>
          </cell>
          <cell r="AC740">
            <v>73858463.576416656</v>
          </cell>
          <cell r="AD740">
            <v>75371255.378314316</v>
          </cell>
          <cell r="AE740">
            <v>76903061.696555153</v>
          </cell>
          <cell r="AF740">
            <v>78457508.655788004</v>
          </cell>
          <cell r="AG740">
            <v>80036570.184826329</v>
          </cell>
          <cell r="AH740">
            <v>81642297.718959689</v>
          </cell>
          <cell r="AI740">
            <v>83276822.700780764</v>
          </cell>
          <cell r="AJ740">
            <v>84942359.154796377</v>
          </cell>
          <cell r="AK740">
            <v>86641206.337892309</v>
          </cell>
        </row>
        <row r="743">
          <cell r="G743">
            <v>54214370.199999996</v>
          </cell>
        </row>
        <row r="744">
          <cell r="G744">
            <v>54214370.199999996</v>
          </cell>
        </row>
        <row r="745">
          <cell r="G745">
            <v>30</v>
          </cell>
        </row>
        <row r="746">
          <cell r="G746">
            <v>29.999999999999996</v>
          </cell>
        </row>
        <row r="747">
          <cell r="G747">
            <v>1807145.6733333331</v>
          </cell>
        </row>
        <row r="758">
          <cell r="H758">
            <v>1807145.6733333331</v>
          </cell>
          <cell r="I758">
            <v>1807145.6733333331</v>
          </cell>
          <cell r="J758">
            <v>1807145.6733333331</v>
          </cell>
          <cell r="K758">
            <v>1807145.6733333331</v>
          </cell>
          <cell r="L758">
            <v>1807145.6733333331</v>
          </cell>
          <cell r="M758">
            <v>1807145.6733333331</v>
          </cell>
          <cell r="N758">
            <v>1807145.6733333331</v>
          </cell>
          <cell r="O758">
            <v>1807145.6733333331</v>
          </cell>
          <cell r="P758">
            <v>1807145.6733333331</v>
          </cell>
          <cell r="Q758">
            <v>1807145.6733333331</v>
          </cell>
          <cell r="R758">
            <v>1807145.6733333331</v>
          </cell>
          <cell r="S758">
            <v>1807145.6733333331</v>
          </cell>
          <cell r="T758">
            <v>1807145.6733333331</v>
          </cell>
          <cell r="U758">
            <v>1807145.6733333331</v>
          </cell>
          <cell r="V758">
            <v>1807145.6733333331</v>
          </cell>
          <cell r="W758">
            <v>1807145.6733333331</v>
          </cell>
          <cell r="X758">
            <v>1807145.6733333331</v>
          </cell>
          <cell r="Y758">
            <v>1807145.6733333331</v>
          </cell>
          <cell r="Z758">
            <v>1807145.6733333331</v>
          </cell>
          <cell r="AA758">
            <v>1807145.6733333331</v>
          </cell>
          <cell r="AB758">
            <v>1807145.6733333331</v>
          </cell>
          <cell r="AC758">
            <v>1807145.6733333331</v>
          </cell>
          <cell r="AD758">
            <v>1807145.6733333331</v>
          </cell>
          <cell r="AE758">
            <v>1807145.6733333331</v>
          </cell>
          <cell r="AF758">
            <v>1807145.6733333331</v>
          </cell>
          <cell r="AG758">
            <v>1807145.6733333331</v>
          </cell>
          <cell r="AH758">
            <v>1807145.6733333331</v>
          </cell>
          <cell r="AI758">
            <v>1807145.6733333331</v>
          </cell>
          <cell r="AJ758">
            <v>1807145.6733333331</v>
          </cell>
          <cell r="AK758">
            <v>1807145.6733333331</v>
          </cell>
        </row>
        <row r="759">
          <cell r="H759">
            <v>52407224.526666664</v>
          </cell>
          <cell r="I759">
            <v>50600078.853333332</v>
          </cell>
          <cell r="J759">
            <v>48792933.18</v>
          </cell>
          <cell r="K759">
            <v>46985787.506666668</v>
          </cell>
          <cell r="L759">
            <v>45178641.833333336</v>
          </cell>
          <cell r="M759">
            <v>43371496.160000004</v>
          </cell>
          <cell r="N759">
            <v>41564350.486666672</v>
          </cell>
          <cell r="O759">
            <v>39757204.81333334</v>
          </cell>
          <cell r="P759">
            <v>37950059.140000008</v>
          </cell>
          <cell r="Q759">
            <v>36142913.466666676</v>
          </cell>
          <cell r="R759">
            <v>34335767.793333344</v>
          </cell>
          <cell r="S759">
            <v>32528622.120000012</v>
          </cell>
          <cell r="T759">
            <v>30721476.44666668</v>
          </cell>
          <cell r="U759">
            <v>28914330.773333348</v>
          </cell>
          <cell r="V759">
            <v>27107185.100000016</v>
          </cell>
          <cell r="W759">
            <v>25300039.426666684</v>
          </cell>
          <cell r="X759">
            <v>23492893.753333353</v>
          </cell>
          <cell r="Y759">
            <v>21685748.080000021</v>
          </cell>
          <cell r="Z759">
            <v>19878602.406666689</v>
          </cell>
          <cell r="AA759">
            <v>18071456.733333357</v>
          </cell>
          <cell r="AB759">
            <v>16264311.060000023</v>
          </cell>
          <cell r="AC759">
            <v>14457165.386666689</v>
          </cell>
          <cell r="AD759">
            <v>12650019.713333355</v>
          </cell>
          <cell r="AE759">
            <v>10842874.040000021</v>
          </cell>
          <cell r="AF759">
            <v>9035728.3666666877</v>
          </cell>
          <cell r="AG759">
            <v>7228582.6933333548</v>
          </cell>
          <cell r="AH759">
            <v>5421437.0200000219</v>
          </cell>
          <cell r="AI759">
            <v>3614291.346666689</v>
          </cell>
          <cell r="AJ759">
            <v>1807145.6733333559</v>
          </cell>
          <cell r="AK759">
            <v>2.2817403078079224E-8</v>
          </cell>
        </row>
        <row r="769"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</row>
        <row r="772">
          <cell r="H772">
            <v>1807145.6733333331</v>
          </cell>
          <cell r="I772">
            <v>1807145.6733333331</v>
          </cell>
          <cell r="J772">
            <v>1807145.6733333331</v>
          </cell>
          <cell r="K772">
            <v>1807145.6733333331</v>
          </cell>
          <cell r="L772">
            <v>1807145.6733333331</v>
          </cell>
          <cell r="M772">
            <v>1807145.6733333331</v>
          </cell>
          <cell r="N772">
            <v>1807145.6733333331</v>
          </cell>
          <cell r="O772">
            <v>1807145.6733333331</v>
          </cell>
          <cell r="P772">
            <v>1807145.6733333331</v>
          </cell>
          <cell r="Q772">
            <v>1807145.6733333331</v>
          </cell>
          <cell r="R772">
            <v>1807145.6733333331</v>
          </cell>
          <cell r="S772">
            <v>1807145.6733333331</v>
          </cell>
          <cell r="T772">
            <v>1807145.6733333331</v>
          </cell>
          <cell r="U772">
            <v>1807145.6733333331</v>
          </cell>
          <cell r="V772">
            <v>1807145.6733333331</v>
          </cell>
          <cell r="W772">
            <v>1807145.6733333331</v>
          </cell>
          <cell r="X772">
            <v>1807145.6733333331</v>
          </cell>
          <cell r="Y772">
            <v>1807145.6733333331</v>
          </cell>
          <cell r="Z772">
            <v>1807145.6733333331</v>
          </cell>
          <cell r="AA772">
            <v>1807145.6733333331</v>
          </cell>
          <cell r="AB772">
            <v>1807145.6733333331</v>
          </cell>
          <cell r="AC772">
            <v>1807145.6733333331</v>
          </cell>
          <cell r="AD772">
            <v>1807145.6733333331</v>
          </cell>
          <cell r="AE772">
            <v>1807145.6733333331</v>
          </cell>
          <cell r="AF772">
            <v>1807145.6733333331</v>
          </cell>
          <cell r="AG772">
            <v>1807145.6733333331</v>
          </cell>
          <cell r="AH772">
            <v>1807145.6733333331</v>
          </cell>
          <cell r="AI772">
            <v>1807145.6733333331</v>
          </cell>
          <cell r="AJ772">
            <v>1807145.6733333331</v>
          </cell>
          <cell r="AK772">
            <v>1807145.6733333331</v>
          </cell>
        </row>
        <row r="776">
          <cell r="H776">
            <v>52407224.526666664</v>
          </cell>
          <cell r="I776">
            <v>50600078.853333332</v>
          </cell>
          <cell r="J776">
            <v>48792933.18</v>
          </cell>
          <cell r="K776">
            <v>46985787.506666668</v>
          </cell>
          <cell r="L776">
            <v>45178641.833333336</v>
          </cell>
          <cell r="M776">
            <v>43371496.160000004</v>
          </cell>
          <cell r="N776">
            <v>41564350.486666672</v>
          </cell>
          <cell r="O776">
            <v>39757204.81333334</v>
          </cell>
          <cell r="P776">
            <v>37950059.140000008</v>
          </cell>
          <cell r="Q776">
            <v>36142913.466666676</v>
          </cell>
          <cell r="R776">
            <v>34335767.793333344</v>
          </cell>
          <cell r="S776">
            <v>32528622.120000012</v>
          </cell>
          <cell r="T776">
            <v>30721476.44666668</v>
          </cell>
          <cell r="U776">
            <v>28914330.773333348</v>
          </cell>
          <cell r="V776">
            <v>27107185.100000016</v>
          </cell>
          <cell r="W776">
            <v>25300039.426666684</v>
          </cell>
          <cell r="X776">
            <v>23492893.753333353</v>
          </cell>
          <cell r="Y776">
            <v>21685748.080000021</v>
          </cell>
          <cell r="Z776">
            <v>19878602.406666689</v>
          </cell>
          <cell r="AA776">
            <v>18071456.733333357</v>
          </cell>
          <cell r="AB776">
            <v>16264311.060000023</v>
          </cell>
          <cell r="AC776">
            <v>14457165.386666689</v>
          </cell>
          <cell r="AD776">
            <v>12650019.713333355</v>
          </cell>
          <cell r="AE776">
            <v>10842874.040000021</v>
          </cell>
          <cell r="AF776">
            <v>9035728.3666666877</v>
          </cell>
          <cell r="AG776">
            <v>7228582.6933333548</v>
          </cell>
          <cell r="AH776">
            <v>5421437.0200000219</v>
          </cell>
          <cell r="AI776">
            <v>3614291.346666689</v>
          </cell>
          <cell r="AJ776">
            <v>1807145.6733333559</v>
          </cell>
          <cell r="AK776">
            <v>2.2817403078079224E-8</v>
          </cell>
        </row>
        <row r="780">
          <cell r="H780">
            <v>108413967.85489747</v>
          </cell>
          <cell r="I780">
            <v>5488027.0397481471</v>
          </cell>
          <cell r="J780">
            <v>5718524.1754175704</v>
          </cell>
          <cell r="K780">
            <v>5901516.949030933</v>
          </cell>
          <cell r="L780">
            <v>6084463.9744508909</v>
          </cell>
          <cell r="M780">
            <v>6236575.5738121625</v>
          </cell>
          <cell r="N780">
            <v>6392489.9631574657</v>
          </cell>
          <cell r="O780">
            <v>6552302.2122364016</v>
          </cell>
          <cell r="P780">
            <v>6716109.767542311</v>
          </cell>
          <cell r="Q780">
            <v>6884012.5117308684</v>
          </cell>
          <cell r="R780">
            <v>7021692.7619654853</v>
          </cell>
          <cell r="S780">
            <v>7162126.6172047965</v>
          </cell>
          <cell r="T780">
            <v>7305369.1495488919</v>
          </cell>
          <cell r="U780">
            <v>7451476.5325398697</v>
          </cell>
          <cell r="V780">
            <v>7600506.063190667</v>
          </cell>
          <cell r="W780">
            <v>7752516.1844544802</v>
          </cell>
          <cell r="X780">
            <v>7907566.5081435693</v>
          </cell>
          <cell r="Y780">
            <v>8065717.838306441</v>
          </cell>
          <cell r="Z780">
            <v>8227032.195072569</v>
          </cell>
          <cell r="AA780">
            <v>8391572.8389740195</v>
          </cell>
          <cell r="AB780">
            <v>8559404.2957535014</v>
          </cell>
          <cell r="AC780">
            <v>8730592.3816685714</v>
          </cell>
          <cell r="AD780">
            <v>8905204.2293019425</v>
          </cell>
          <cell r="AE780">
            <v>9083308.3138879817</v>
          </cell>
          <cell r="AF780">
            <v>9264974.4801657405</v>
          </cell>
          <cell r="AG780">
            <v>9450273.969769055</v>
          </cell>
          <cell r="AH780">
            <v>9639279.4491644371</v>
          </cell>
          <cell r="AI780">
            <v>9832065.0381477252</v>
          </cell>
          <cell r="AJ780">
            <v>10028706.33891068</v>
          </cell>
          <cell r="AK780">
            <v>10229280.465688895</v>
          </cell>
        </row>
        <row r="781">
          <cell r="H781">
            <v>103745423.78459089</v>
          </cell>
          <cell r="I781">
            <v>5054572.2006789269</v>
          </cell>
          <cell r="J781">
            <v>5054572.2006789269</v>
          </cell>
          <cell r="K781">
            <v>5054572.2006789269</v>
          </cell>
          <cell r="L781">
            <v>5054572.2006789269</v>
          </cell>
          <cell r="M781">
            <v>5054572.2006789269</v>
          </cell>
          <cell r="N781">
            <v>5054572.2006789269</v>
          </cell>
          <cell r="O781">
            <v>5054572.2006789269</v>
          </cell>
          <cell r="P781">
            <v>5054572.2006789269</v>
          </cell>
          <cell r="Q781">
            <v>5054572.2006789269</v>
          </cell>
          <cell r="R781">
            <v>5054572.2006789269</v>
          </cell>
          <cell r="S781">
            <v>5054572.2006789269</v>
          </cell>
          <cell r="T781">
            <v>5054572.2006789269</v>
          </cell>
          <cell r="U781">
            <v>5054572.2006789269</v>
          </cell>
          <cell r="V781">
            <v>5054572.2006789269</v>
          </cell>
          <cell r="W781">
            <v>5054572.2006789269</v>
          </cell>
          <cell r="X781">
            <v>5054572.2006789269</v>
          </cell>
          <cell r="Y781">
            <v>5054572.2006789269</v>
          </cell>
          <cell r="Z781">
            <v>5054572.2006789269</v>
          </cell>
          <cell r="AA781">
            <v>5054572.2006789269</v>
          </cell>
          <cell r="AB781">
            <v>5054572.2006789269</v>
          </cell>
          <cell r="AC781">
            <v>5054572.2006789269</v>
          </cell>
          <cell r="AD781">
            <v>5054572.2006789269</v>
          </cell>
          <cell r="AE781">
            <v>5054572.2006789269</v>
          </cell>
          <cell r="AF781">
            <v>5054572.2006789269</v>
          </cell>
          <cell r="AG781">
            <v>5054572.2006789269</v>
          </cell>
          <cell r="AH781">
            <v>5054572.2006789269</v>
          </cell>
          <cell r="AI781">
            <v>5054572.2006789269</v>
          </cell>
          <cell r="AJ781">
            <v>5054572.2006789269</v>
          </cell>
          <cell r="AK781">
            <v>5054572.2006789269</v>
          </cell>
        </row>
        <row r="782">
          <cell r="H782">
            <v>6927410.0865749177</v>
          </cell>
          <cell r="I782">
            <v>350672.6542970062</v>
          </cell>
          <cell r="J782">
            <v>365400.90577748051</v>
          </cell>
          <cell r="K782">
            <v>377093.73476235993</v>
          </cell>
          <cell r="L782">
            <v>388783.64053999301</v>
          </cell>
          <cell r="M782">
            <v>398503.23155349278</v>
          </cell>
          <cell r="N782">
            <v>408465.81234233006</v>
          </cell>
          <cell r="O782">
            <v>418677.45765088825</v>
          </cell>
          <cell r="P782">
            <v>429144.39409216045</v>
          </cell>
          <cell r="Q782">
            <v>439873.00394446444</v>
          </cell>
          <cell r="R782">
            <v>448670.46402335371</v>
          </cell>
          <cell r="S782">
            <v>457643.87330382084</v>
          </cell>
          <cell r="T782">
            <v>466796.75076989725</v>
          </cell>
          <cell r="U782">
            <v>476132.68578529515</v>
          </cell>
          <cell r="V782">
            <v>485655.33950100106</v>
          </cell>
          <cell r="W782">
            <v>495368.44629102107</v>
          </cell>
          <cell r="X782">
            <v>505275.81521684147</v>
          </cell>
          <cell r="Y782">
            <v>515381.3315211783</v>
          </cell>
          <cell r="Z782">
            <v>525688.95815160184</v>
          </cell>
          <cell r="AA782">
            <v>536202.73731463379</v>
          </cell>
          <cell r="AB782">
            <v>546926.79206092656</v>
          </cell>
          <cell r="AC782">
            <v>557865.3279021451</v>
          </cell>
          <cell r="AD782">
            <v>569022.63446018798</v>
          </cell>
          <cell r="AE782">
            <v>580403.08714939177</v>
          </cell>
          <cell r="AF782">
            <v>592011.1488923796</v>
          </cell>
          <cell r="AG782">
            <v>603851.37187022716</v>
          </cell>
          <cell r="AH782">
            <v>615928.39930763177</v>
          </cell>
          <cell r="AI782">
            <v>628246.96729378437</v>
          </cell>
          <cell r="AJ782">
            <v>640811.90663966001</v>
          </cell>
          <cell r="AK782">
            <v>653628.14477245335</v>
          </cell>
        </row>
        <row r="783">
          <cell r="H783">
            <v>6629100.5613157116</v>
          </cell>
          <cell r="I783">
            <v>322975.85946830205</v>
          </cell>
          <cell r="J783">
            <v>322975.85946830205</v>
          </cell>
          <cell r="K783">
            <v>322975.85946830205</v>
          </cell>
          <cell r="L783">
            <v>322975.85946830205</v>
          </cell>
          <cell r="M783">
            <v>322975.85946830205</v>
          </cell>
          <cell r="N783">
            <v>322975.85946830205</v>
          </cell>
          <cell r="O783">
            <v>322975.85946830199</v>
          </cell>
          <cell r="P783">
            <v>322975.85946830205</v>
          </cell>
          <cell r="Q783">
            <v>322975.85946830205</v>
          </cell>
          <cell r="R783">
            <v>322975.85946830205</v>
          </cell>
          <cell r="S783">
            <v>322975.85946830205</v>
          </cell>
          <cell r="T783">
            <v>322975.85946830205</v>
          </cell>
          <cell r="U783">
            <v>322975.85946830199</v>
          </cell>
          <cell r="V783">
            <v>322975.85946830205</v>
          </cell>
          <cell r="W783">
            <v>322975.85946830199</v>
          </cell>
          <cell r="X783">
            <v>322975.85946830199</v>
          </cell>
          <cell r="Y783">
            <v>322975.85946830205</v>
          </cell>
          <cell r="Z783">
            <v>322975.85946830199</v>
          </cell>
          <cell r="AA783">
            <v>322975.85946830199</v>
          </cell>
          <cell r="AB783">
            <v>322975.85946830205</v>
          </cell>
          <cell r="AC783">
            <v>322975.85946830205</v>
          </cell>
          <cell r="AD783">
            <v>322975.85946830205</v>
          </cell>
          <cell r="AE783">
            <v>322975.85946830205</v>
          </cell>
          <cell r="AF783">
            <v>322975.85946830205</v>
          </cell>
          <cell r="AG783">
            <v>322975.85946830205</v>
          </cell>
          <cell r="AH783">
            <v>322975.85946830205</v>
          </cell>
          <cell r="AI783">
            <v>322975.85946830205</v>
          </cell>
          <cell r="AJ783">
            <v>322975.85946830199</v>
          </cell>
          <cell r="AK783">
            <v>322975.85946830205</v>
          </cell>
        </row>
        <row r="784">
          <cell r="H784">
            <v>5464807.7918949528</v>
          </cell>
          <cell r="I784">
            <v>5739209.1438823603</v>
          </cell>
          <cell r="J784">
            <v>6025135.352653238</v>
          </cell>
          <cell r="K784">
            <v>6320211.2001047852</v>
          </cell>
          <cell r="L784">
            <v>6624434.3988273302</v>
          </cell>
          <cell r="M784">
            <v>6936263.1775179375</v>
          </cell>
          <cell r="N784">
            <v>7255887.6756758112</v>
          </cell>
          <cell r="O784">
            <v>7583502.7862876309</v>
          </cell>
          <cell r="P784">
            <v>7919308.2746647466</v>
          </cell>
          <cell r="Q784">
            <v>8263508.9002512908</v>
          </cell>
          <cell r="R784">
            <v>8614593.5383495651</v>
          </cell>
          <cell r="S784">
            <v>8972699.8692098055</v>
          </cell>
          <cell r="T784">
            <v>9337968.3266872503</v>
          </cell>
          <cell r="U784">
            <v>9710542.153314244</v>
          </cell>
          <cell r="V784">
            <v>10090567.456473777</v>
          </cell>
          <cell r="W784">
            <v>9173773.7081821878</v>
          </cell>
          <cell r="X784">
            <v>9569152.0335893668</v>
          </cell>
          <cell r="Y784">
            <v>9972437.9255046882</v>
          </cell>
          <cell r="Z784">
            <v>10383789.535258317</v>
          </cell>
          <cell r="AA784">
            <v>10803368.177207017</v>
          </cell>
          <cell r="AB784">
            <v>10967236.99450922</v>
          </cell>
          <cell r="AC784">
            <v>11129365.26160524</v>
          </cell>
          <cell r="AD784">
            <v>11288699.264299458</v>
          </cell>
          <cell r="AE784">
            <v>11447788.83254231</v>
          </cell>
          <cell r="AF784">
            <v>11606814.357828053</v>
          </cell>
          <cell r="AG784">
            <v>11767499.277625898</v>
          </cell>
          <cell r="AH784">
            <v>11929838.751926247</v>
          </cell>
          <cell r="AI784">
            <v>12093826.893221812</v>
          </cell>
          <cell r="AJ784">
            <v>12259456.721790232</v>
          </cell>
          <cell r="AK784">
            <v>12426720.119488131</v>
          </cell>
        </row>
        <row r="785">
          <cell r="H785">
            <v>5229481.140569333</v>
          </cell>
          <cell r="I785">
            <v>5285915.4633249315</v>
          </cell>
          <cell r="J785">
            <v>5325584.1410559528</v>
          </cell>
          <cell r="K785">
            <v>5413178.3591191713</v>
          </cell>
          <cell r="L785">
            <v>5503144.0892959954</v>
          </cell>
          <cell r="M785">
            <v>5621649.6727617476</v>
          </cell>
          <cell r="N785">
            <v>5737264.8761429694</v>
          </cell>
          <cell r="O785">
            <v>5850060.1965148915</v>
          </cell>
          <cell r="P785">
            <v>5960104.4115118906</v>
          </cell>
          <cell r="Q785">
            <v>6067464.6212650603</v>
          </cell>
          <cell r="R785">
            <v>6201223.3367643971</v>
          </cell>
          <cell r="S785">
            <v>6332359.3323519826</v>
          </cell>
          <cell r="T785">
            <v>6460924.0339084398</v>
          </cell>
          <cell r="U785">
            <v>6586967.8589637885</v>
          </cell>
          <cell r="V785">
            <v>6710540.2364690332</v>
          </cell>
          <cell r="W785">
            <v>5981219.5753525915</v>
          </cell>
          <cell r="X785">
            <v>6116669.3701835461</v>
          </cell>
          <cell r="Y785">
            <v>6249463.2866844824</v>
          </cell>
          <cell r="Z785">
            <v>6379653.4009010866</v>
          </cell>
          <cell r="AA785">
            <v>6507290.7677801084</v>
          </cell>
          <cell r="AB785">
            <v>6476466.0384375248</v>
          </cell>
          <cell r="AC785">
            <v>6443340.589422917</v>
          </cell>
          <cell r="AD785">
            <v>6407438.1691777837</v>
          </cell>
          <cell r="AE785">
            <v>6370330.4118544562</v>
          </cell>
          <cell r="AF785">
            <v>6332179.4697991665</v>
          </cell>
          <cell r="AG785">
            <v>6293963.0015457394</v>
          </cell>
          <cell r="AH785">
            <v>6255678.3037652895</v>
          </cell>
          <cell r="AI785">
            <v>6217322.7065855898</v>
          </cell>
          <cell r="AJ785">
            <v>6178893.5728392368</v>
          </cell>
          <cell r="AK785">
            <v>6140388.2973260656</v>
          </cell>
        </row>
        <row r="787">
          <cell r="H787">
            <v>157163530.26300251</v>
          </cell>
          <cell r="I787">
            <v>156912348.15886831</v>
          </cell>
          <cell r="J787">
            <v>156605736.98163265</v>
          </cell>
          <cell r="K787">
            <v>156187042.73055878</v>
          </cell>
          <cell r="L787">
            <v>155647072.30618235</v>
          </cell>
          <cell r="M787">
            <v>154947384.70247656</v>
          </cell>
          <cell r="N787">
            <v>154083986.98995823</v>
          </cell>
          <cell r="O787">
            <v>153052786.415907</v>
          </cell>
          <cell r="P787">
            <v>151849587.90878457</v>
          </cell>
          <cell r="Q787">
            <v>150470091.52026415</v>
          </cell>
          <cell r="R787">
            <v>148877190.74388006</v>
          </cell>
          <cell r="S787">
            <v>147066617.49187505</v>
          </cell>
          <cell r="T787">
            <v>145034018.31473672</v>
          </cell>
          <cell r="U787">
            <v>142774952.69396234</v>
          </cell>
          <cell r="V787">
            <v>140284891.30067924</v>
          </cell>
          <cell r="W787">
            <v>138863633.77695152</v>
          </cell>
          <cell r="X787">
            <v>137202048.25150573</v>
          </cell>
          <cell r="Y787">
            <v>135295328.16430748</v>
          </cell>
          <cell r="Z787">
            <v>133138570.82412171</v>
          </cell>
          <cell r="AA787">
            <v>130726775.48588872</v>
          </cell>
          <cell r="AB787">
            <v>128318942.78713298</v>
          </cell>
          <cell r="AC787">
            <v>125920169.9071963</v>
          </cell>
          <cell r="AD787">
            <v>123536674.87219879</v>
          </cell>
          <cell r="AE787">
            <v>121172194.35354446</v>
          </cell>
          <cell r="AF787">
            <v>118830354.47588216</v>
          </cell>
          <cell r="AG787">
            <v>116513129.16802531</v>
          </cell>
          <cell r="AH787">
            <v>114222569.86526351</v>
          </cell>
          <cell r="AI787">
            <v>111960808.01018941</v>
          </cell>
          <cell r="AJ787">
            <v>109730057.62730987</v>
          </cell>
          <cell r="AK787">
            <v>107532617.97351064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</row>
        <row r="795">
          <cell r="H795">
            <v>636991.16317857895</v>
          </cell>
          <cell r="I795">
            <v>-414898.63838176057</v>
          </cell>
          <cell r="J795">
            <v>-79798.64255716186</v>
          </cell>
          <cell r="K795">
            <v>399028.56483199727</v>
          </cell>
          <cell r="L795">
            <v>-974667.55821993295</v>
          </cell>
          <cell r="M795">
            <v>-2380063.4319855068</v>
          </cell>
          <cell r="N795">
            <v>-3260526.0420478452</v>
          </cell>
          <cell r="O795">
            <v>-3468904.2868685117</v>
          </cell>
          <cell r="P795">
            <v>-3619784.3174283262</v>
          </cell>
          <cell r="Q795">
            <v>-4595503.7172522908</v>
          </cell>
          <cell r="R795">
            <v>-4808084.0839385912</v>
          </cell>
          <cell r="S795">
            <v>-4945193.6678284872</v>
          </cell>
          <cell r="T795">
            <v>-5079865.6872237287</v>
          </cell>
          <cell r="U795">
            <v>-5212072.4514444731</v>
          </cell>
          <cell r="V795">
            <v>-5284031.1920912955</v>
          </cell>
          <cell r="W795">
            <v>-5116222.1964357439</v>
          </cell>
          <cell r="X795">
            <v>-6319415.6059827693</v>
          </cell>
          <cell r="Y795">
            <v>-6476231.4669022299</v>
          </cell>
          <cell r="Z795">
            <v>-7801806.2067248765</v>
          </cell>
          <cell r="AA795">
            <v>-8008797.4910981003</v>
          </cell>
          <cell r="AB795">
            <v>-7949777.5415383279</v>
          </cell>
          <cell r="AC795">
            <v>-7878497.7135665715</v>
          </cell>
          <cell r="AD795">
            <v>-7793700.7622774821</v>
          </cell>
          <cell r="AE795">
            <v>-7697749.9039679412</v>
          </cell>
          <cell r="AF795">
            <v>-7590658.6138457451</v>
          </cell>
          <cell r="AG795">
            <v>-7474006.1634164695</v>
          </cell>
          <cell r="AH795">
            <v>-7347669.6454645284</v>
          </cell>
          <cell r="AI795">
            <v>-7211554.8725606073</v>
          </cell>
          <cell r="AJ795">
            <v>-7065600.3474860713</v>
          </cell>
          <cell r="AK795">
            <v>-6909781.6073616855</v>
          </cell>
        </row>
        <row r="796">
          <cell r="H796">
            <v>-200162.92952347384</v>
          </cell>
          <cell r="I796">
            <v>-1153140.3326415268</v>
          </cell>
          <cell r="J796">
            <v>-1035020.0522354095</v>
          </cell>
          <cell r="K796">
            <v>-614690.29213194433</v>
          </cell>
          <cell r="L796">
            <v>-2044342.3273751894</v>
          </cell>
          <cell r="M796">
            <v>-3450744.0332355341</v>
          </cell>
          <cell r="N796">
            <v>-4418495.6456235163</v>
          </cell>
          <cell r="O796">
            <v>-4723309.6886439351</v>
          </cell>
          <cell r="P796">
            <v>-4970956.6106236968</v>
          </cell>
          <cell r="Q796">
            <v>-6053277.2674869513</v>
          </cell>
          <cell r="R796">
            <v>-6092021.1711379439</v>
          </cell>
          <cell r="S796">
            <v>-6266940.6525725005</v>
          </cell>
          <cell r="T796">
            <v>-6532764.4047568981</v>
          </cell>
          <cell r="U796">
            <v>-6797041.4044308765</v>
          </cell>
          <cell r="V796">
            <v>-7001017.5336150983</v>
          </cell>
          <cell r="W796">
            <v>-6975257.2957712924</v>
          </cell>
          <cell r="X796">
            <v>-8341834.8088195156</v>
          </cell>
          <cell r="Y796">
            <v>-8673543.1317541413</v>
          </cell>
          <cell r="Z796">
            <v>-10187013.078417007</v>
          </cell>
          <cell r="AA796">
            <v>-10595544.41419838</v>
          </cell>
          <cell r="AB796">
            <v>-10740528.092908086</v>
          </cell>
          <cell r="AC796">
            <v>-10875805.794858258</v>
          </cell>
          <cell r="AD796">
            <v>-11000035.971055405</v>
          </cell>
          <cell r="AE796">
            <v>-11115476.182175856</v>
          </cell>
          <cell r="AF796">
            <v>-11222023.885278391</v>
          </cell>
          <cell r="AG796">
            <v>-11321135.835955929</v>
          </cell>
          <cell r="AH796">
            <v>-11412561.541313339</v>
          </cell>
          <cell r="AI796">
            <v>-11496074.912904732</v>
          </cell>
          <cell r="AJ796">
            <v>-11571478.8492545</v>
          </cell>
          <cell r="AK796">
            <v>-11638610.215374816</v>
          </cell>
        </row>
        <row r="797">
          <cell r="H797">
            <v>-200162.92952347384</v>
          </cell>
          <cell r="I797">
            <v>-1153140.3326415268</v>
          </cell>
          <cell r="J797">
            <v>-1035020.0522354095</v>
          </cell>
          <cell r="K797">
            <v>-614690.29213194433</v>
          </cell>
          <cell r="L797">
            <v>-2044342.3273751894</v>
          </cell>
          <cell r="M797">
            <v>-3450744.0332355341</v>
          </cell>
          <cell r="N797">
            <v>-4418495.6456235163</v>
          </cell>
          <cell r="O797">
            <v>-4723309.6886439351</v>
          </cell>
          <cell r="P797">
            <v>-4970956.6106236968</v>
          </cell>
          <cell r="Q797">
            <v>-6053277.2674869513</v>
          </cell>
          <cell r="R797">
            <v>-6092021.1711379439</v>
          </cell>
          <cell r="S797">
            <v>-6266940.6525725005</v>
          </cell>
          <cell r="T797">
            <v>-6532764.4047568981</v>
          </cell>
          <cell r="U797">
            <v>-6797041.4044308765</v>
          </cell>
          <cell r="V797">
            <v>-7001017.5336150983</v>
          </cell>
          <cell r="W797">
            <v>-6975257.2957712924</v>
          </cell>
          <cell r="X797">
            <v>-8341834.8088195156</v>
          </cell>
          <cell r="Y797">
            <v>-8673543.1317541413</v>
          </cell>
          <cell r="Z797">
            <v>-10187013.078417007</v>
          </cell>
          <cell r="AA797">
            <v>-10595544.41419838</v>
          </cell>
          <cell r="AB797">
            <v>-10740528.092908086</v>
          </cell>
          <cell r="AC797">
            <v>-10875805.794858258</v>
          </cell>
          <cell r="AD797">
            <v>-11000035.971055405</v>
          </cell>
          <cell r="AE797">
            <v>-11115476.182175856</v>
          </cell>
          <cell r="AF797">
            <v>-11222023.885278391</v>
          </cell>
          <cell r="AG797">
            <v>-11321135.835955929</v>
          </cell>
          <cell r="AH797">
            <v>-11412561.541313339</v>
          </cell>
          <cell r="AI797">
            <v>-11496074.912904732</v>
          </cell>
          <cell r="AJ797">
            <v>-11571478.8492545</v>
          </cell>
          <cell r="AK797">
            <v>-11638610.215374816</v>
          </cell>
        </row>
        <row r="798">
          <cell r="H798">
            <v>-1795547.5260517886</v>
          </cell>
          <cell r="I798">
            <v>-2847437.3276121281</v>
          </cell>
          <cell r="J798">
            <v>-2512337.3317875294</v>
          </cell>
          <cell r="K798">
            <v>-2033510.1243983703</v>
          </cell>
          <cell r="L798">
            <v>-3407206.2474503005</v>
          </cell>
          <cell r="M798">
            <v>-4812602.1212158743</v>
          </cell>
          <cell r="N798">
            <v>-5693064.7312782127</v>
          </cell>
          <cell r="O798">
            <v>-5901442.9760988792</v>
          </cell>
          <cell r="P798">
            <v>-6052323.0066586901</v>
          </cell>
          <cell r="Q798">
            <v>-7028042.4064826621</v>
          </cell>
          <cell r="R798">
            <v>-7240622.7731689587</v>
          </cell>
          <cell r="S798">
            <v>-7377732.3570588548</v>
          </cell>
          <cell r="T798">
            <v>-7512404.3764540963</v>
          </cell>
          <cell r="U798">
            <v>-7644611.1406748407</v>
          </cell>
          <cell r="V798">
            <v>-7716569.881321663</v>
          </cell>
          <cell r="W798">
            <v>-7548760.8856661115</v>
          </cell>
          <cell r="X798">
            <v>-8751954.2952131368</v>
          </cell>
          <cell r="Y798">
            <v>-8908770.1561325975</v>
          </cell>
          <cell r="Z798">
            <v>-10234344.895955244</v>
          </cell>
          <cell r="AA798">
            <v>-10441336.180328468</v>
          </cell>
          <cell r="AB798">
            <v>-10382316.230768695</v>
          </cell>
          <cell r="AC798">
            <v>-10311036.402796939</v>
          </cell>
          <cell r="AD798">
            <v>-10226239.45150785</v>
          </cell>
          <cell r="AE798">
            <v>-10130288.593198309</v>
          </cell>
          <cell r="AF798">
            <v>-10023197.303076113</v>
          </cell>
          <cell r="AG798">
            <v>-9906544.852646837</v>
          </cell>
          <cell r="AH798">
            <v>-9780208.3346948959</v>
          </cell>
          <cell r="AI798">
            <v>-9644093.5617909748</v>
          </cell>
          <cell r="AJ798">
            <v>-9498139.0367164388</v>
          </cell>
          <cell r="AK798">
            <v>-9342320.296592053</v>
          </cell>
        </row>
        <row r="800">
          <cell r="H800">
            <v>0</v>
          </cell>
          <cell r="I800">
            <v>-200162.92952347384</v>
          </cell>
          <cell r="J800">
            <v>-1353303.2621650007</v>
          </cell>
          <cell r="K800">
            <v>-2388323.3144004103</v>
          </cell>
          <cell r="L800">
            <v>-3003013.6065323548</v>
          </cell>
          <cell r="M800">
            <v>-5047355.9339075442</v>
          </cell>
          <cell r="N800">
            <v>-8498099.9671430774</v>
          </cell>
          <cell r="O800">
            <v>-12916595.612766594</v>
          </cell>
          <cell r="P800">
            <v>-17639905.30141053</v>
          </cell>
          <cell r="Q800">
            <v>-22610861.912034228</v>
          </cell>
          <cell r="R800">
            <v>-28664139.179521181</v>
          </cell>
          <cell r="S800">
            <v>-34756160.350659125</v>
          </cell>
          <cell r="T800">
            <v>-41023101.003231622</v>
          </cell>
          <cell r="U800">
            <v>-47555865.407988518</v>
          </cell>
          <cell r="V800">
            <v>-54352906.812419392</v>
          </cell>
          <cell r="W800">
            <v>-61353924.34603449</v>
          </cell>
          <cell r="X800">
            <v>-68329181.641805783</v>
          </cell>
          <cell r="Y800">
            <v>-76671016.4506253</v>
          </cell>
          <cell r="Z800">
            <v>-85344559.582379445</v>
          </cell>
          <cell r="AA800">
            <v>-95531572.660796449</v>
          </cell>
          <cell r="AB800">
            <v>-106127117.07499483</v>
          </cell>
          <cell r="AC800">
            <v>-116867645.16790292</v>
          </cell>
          <cell r="AD800">
            <v>-127743450.96276118</v>
          </cell>
          <cell r="AE800">
            <v>-138743486.93381658</v>
          </cell>
          <cell r="AF800">
            <v>-149858963.11599243</v>
          </cell>
          <cell r="AG800">
            <v>-161080987.00127083</v>
          </cell>
          <cell r="AH800">
            <v>-172402122.83722675</v>
          </cell>
          <cell r="AI800">
            <v>-183814684.3785401</v>
          </cell>
          <cell r="AJ800">
            <v>-195310759.29144484</v>
          </cell>
          <cell r="AK800">
            <v>-206882238.14069933</v>
          </cell>
        </row>
        <row r="801">
          <cell r="H801">
            <v>-200162.92952347384</v>
          </cell>
          <cell r="I801">
            <v>-1153140.3326415268</v>
          </cell>
          <cell r="J801">
            <v>-1035020.0522354095</v>
          </cell>
          <cell r="K801">
            <v>-614690.29213194433</v>
          </cell>
          <cell r="L801">
            <v>-2044342.3273751894</v>
          </cell>
          <cell r="M801">
            <v>-3450744.0332355341</v>
          </cell>
          <cell r="N801">
            <v>-4418495.6456235163</v>
          </cell>
          <cell r="O801">
            <v>-4723309.6886439351</v>
          </cell>
          <cell r="P801">
            <v>-4970956.6106236968</v>
          </cell>
          <cell r="Q801">
            <v>-6053277.2674869513</v>
          </cell>
          <cell r="R801">
            <v>-6092021.1711379439</v>
          </cell>
          <cell r="S801">
            <v>-6266940.6525725005</v>
          </cell>
          <cell r="T801">
            <v>-6532764.4047568981</v>
          </cell>
          <cell r="U801">
            <v>-6797041.4044308765</v>
          </cell>
          <cell r="V801">
            <v>-7001017.5336150983</v>
          </cell>
          <cell r="W801">
            <v>-6975257.2957712924</v>
          </cell>
          <cell r="X801">
            <v>-8341834.8088195156</v>
          </cell>
          <cell r="Y801">
            <v>-8673543.1317541413</v>
          </cell>
          <cell r="Z801">
            <v>-10187013.078417007</v>
          </cell>
          <cell r="AA801">
            <v>-10595544.41419838</v>
          </cell>
          <cell r="AB801">
            <v>-10740528.092908086</v>
          </cell>
          <cell r="AC801">
            <v>-10875805.794858258</v>
          </cell>
          <cell r="AD801">
            <v>-11000035.971055405</v>
          </cell>
          <cell r="AE801">
            <v>-11115476.182175856</v>
          </cell>
          <cell r="AF801">
            <v>-11222023.885278391</v>
          </cell>
          <cell r="AG801">
            <v>-11321135.835955929</v>
          </cell>
          <cell r="AH801">
            <v>-11412561.541313339</v>
          </cell>
          <cell r="AI801">
            <v>-11496074.912904732</v>
          </cell>
          <cell r="AJ801">
            <v>-11571478.8492545</v>
          </cell>
          <cell r="AK801">
            <v>-11638610.215374816</v>
          </cell>
        </row>
        <row r="802">
          <cell r="H802">
            <v>-200162.92952347384</v>
          </cell>
          <cell r="I802">
            <v>-1353303.2621650007</v>
          </cell>
          <cell r="J802">
            <v>-2388323.3144004103</v>
          </cell>
          <cell r="K802">
            <v>-3003013.6065323548</v>
          </cell>
          <cell r="L802">
            <v>-5047355.9339075442</v>
          </cell>
          <cell r="M802">
            <v>-8498099.9671430774</v>
          </cell>
          <cell r="N802">
            <v>-12916595.612766594</v>
          </cell>
          <cell r="O802">
            <v>-17639905.30141053</v>
          </cell>
          <cell r="P802">
            <v>-22610861.912034228</v>
          </cell>
          <cell r="Q802">
            <v>-28664139.179521181</v>
          </cell>
          <cell r="R802">
            <v>-34756160.350659125</v>
          </cell>
          <cell r="S802">
            <v>-41023101.003231622</v>
          </cell>
          <cell r="T802">
            <v>-47555865.407988518</v>
          </cell>
          <cell r="U802">
            <v>-54352906.812419392</v>
          </cell>
          <cell r="V802">
            <v>-61353924.34603449</v>
          </cell>
          <cell r="W802">
            <v>-68329181.641805783</v>
          </cell>
          <cell r="X802">
            <v>-76671016.4506253</v>
          </cell>
          <cell r="Y802">
            <v>-85344559.582379445</v>
          </cell>
          <cell r="Z802">
            <v>-95531572.660796449</v>
          </cell>
          <cell r="AA802">
            <v>-106127117.07499483</v>
          </cell>
          <cell r="AB802">
            <v>-116867645.16790292</v>
          </cell>
          <cell r="AC802">
            <v>-127743450.96276118</v>
          </cell>
          <cell r="AD802">
            <v>-138743486.93381658</v>
          </cell>
          <cell r="AE802">
            <v>-149858963.11599243</v>
          </cell>
          <cell r="AF802">
            <v>-161080987.00127083</v>
          </cell>
          <cell r="AG802">
            <v>-172402122.83722675</v>
          </cell>
          <cell r="AH802">
            <v>-183814684.3785401</v>
          </cell>
          <cell r="AI802">
            <v>-195310759.29144484</v>
          </cell>
          <cell r="AJ802">
            <v>-206882238.14069933</v>
          </cell>
          <cell r="AK802">
            <v>-218520848.35607415</v>
          </cell>
        </row>
        <row r="805">
          <cell r="H805">
            <v>5248238.6778838485</v>
          </cell>
          <cell r="I805">
            <v>3652415.0388262314</v>
          </cell>
          <cell r="J805">
            <v>3895600.6904125758</v>
          </cell>
          <cell r="K805">
            <v>4555481.4442768712</v>
          </cell>
          <cell r="L805">
            <v>3477611.9625783903</v>
          </cell>
          <cell r="M805">
            <v>2378031.6566009386</v>
          </cell>
          <cell r="N805">
            <v>1763789.1517944573</v>
          </cell>
          <cell r="O805">
            <v>1882671.0257864874</v>
          </cell>
          <cell r="P805">
            <v>2069296.4974070648</v>
          </cell>
          <cell r="Q805">
            <v>1437418.8727938677</v>
          </cell>
          <cell r="R805">
            <v>1577933.7239008201</v>
          </cell>
          <cell r="S805">
            <v>1799143.84972452</v>
          </cell>
          <cell r="T805">
            <v>2037099.5477945851</v>
          </cell>
          <cell r="U805">
            <v>2287368.2912479388</v>
          </cell>
          <cell r="V805">
            <v>2600743.1212622384</v>
          </cell>
          <cell r="W805">
            <v>1849358.6397186061</v>
          </cell>
          <cell r="X805">
            <v>1048335.1436189804</v>
          </cell>
          <cell r="Y805">
            <v>1317157.3034869581</v>
          </cell>
          <cell r="Z805">
            <v>405802.91355863772</v>
          </cell>
          <cell r="AA805">
            <v>641315.51621718705</v>
          </cell>
          <cell r="AB805">
            <v>881252.58635494765</v>
          </cell>
          <cell r="AC805">
            <v>1130488.5733442763</v>
          </cell>
          <cell r="AD805">
            <v>1390653.9216640815</v>
          </cell>
          <cell r="AE805">
            <v>1662394.9685963131</v>
          </cell>
          <cell r="AF805">
            <v>1946049.9899701672</v>
          </cell>
          <cell r="AG805">
            <v>2241849.8989238283</v>
          </cell>
          <cell r="AH805">
            <v>2549976.133046627</v>
          </cell>
          <cell r="AI805">
            <v>2870575.4731225818</v>
          </cell>
          <cell r="AJ805">
            <v>3203761.6976982355</v>
          </cell>
          <cell r="AK805">
            <v>3549613.0245437846</v>
          </cell>
        </row>
        <row r="806">
          <cell r="H806">
            <v>-103165729.17701362</v>
          </cell>
          <cell r="I806">
            <v>-1835612.0009219158</v>
          </cell>
          <cell r="J806">
            <v>-1822923.4850049946</v>
          </cell>
          <cell r="K806">
            <v>-1346035.5047540618</v>
          </cell>
          <cell r="L806">
            <v>-2606852.0118725006</v>
          </cell>
          <cell r="M806">
            <v>-3858543.9172112239</v>
          </cell>
          <cell r="N806">
            <v>-4628700.8113630079</v>
          </cell>
          <cell r="O806">
            <v>-4669631.1864499142</v>
          </cell>
          <cell r="P806">
            <v>-4646813.2701352462</v>
          </cell>
          <cell r="Q806">
            <v>-5446593.6389370002</v>
          </cell>
          <cell r="R806">
            <v>-5443759.0380646652</v>
          </cell>
          <cell r="S806">
            <v>-5362982.7674802765</v>
          </cell>
          <cell r="T806">
            <v>-5268269.6017543068</v>
          </cell>
          <cell r="U806">
            <v>-5164108.2412919309</v>
          </cell>
          <cell r="V806">
            <v>-4999762.9419284286</v>
          </cell>
          <cell r="W806">
            <v>-5903157.544735874</v>
          </cell>
          <cell r="X806">
            <v>-6859231.3645245889</v>
          </cell>
          <cell r="Y806">
            <v>-6748560.5348194828</v>
          </cell>
          <cell r="Z806">
            <v>-7821229.2815139312</v>
          </cell>
          <cell r="AA806">
            <v>-7750257.3227568325</v>
          </cell>
          <cell r="AB806">
            <v>-7678151.7093985537</v>
          </cell>
          <cell r="AC806">
            <v>-7600103.8083242951</v>
          </cell>
          <cell r="AD806">
            <v>-7514550.307637861</v>
          </cell>
          <cell r="AE806">
            <v>-7420913.3452916685</v>
          </cell>
          <cell r="AF806">
            <v>-7318924.4901955733</v>
          </cell>
          <cell r="AG806">
            <v>-7208424.0708452268</v>
          </cell>
          <cell r="AH806">
            <v>-7089303.3161178101</v>
          </cell>
          <cell r="AI806">
            <v>-6961489.5650251433</v>
          </cell>
          <cell r="AJ806">
            <v>-6824944.6412124448</v>
          </cell>
          <cell r="AK806">
            <v>-6679667.4411451109</v>
          </cell>
        </row>
        <row r="807">
          <cell r="H807">
            <v>100363132.06879669</v>
          </cell>
          <cell r="I807">
            <v>-2525474.8863031212</v>
          </cell>
          <cell r="J807">
            <v>-2504196.3184825173</v>
          </cell>
          <cell r="K807">
            <v>-2802405.8322133808</v>
          </cell>
          <cell r="L807">
            <v>-2945869.6485338267</v>
          </cell>
          <cell r="M807">
            <v>-3090700.3827354917</v>
          </cell>
          <cell r="N807">
            <v>-3184669.278653089</v>
          </cell>
          <cell r="O807">
            <v>-3369197.6457374096</v>
          </cell>
          <cell r="P807">
            <v>-3567345.8194747372</v>
          </cell>
          <cell r="Q807">
            <v>-3770503.8557069884</v>
          </cell>
          <cell r="R807">
            <v>-3988390.2502199481</v>
          </cell>
          <cell r="S807">
            <v>-1162173.9249369942</v>
          </cell>
          <cell r="T807">
            <v>-1321746.9847440133</v>
          </cell>
          <cell r="U807">
            <v>-1452898.7175331691</v>
          </cell>
          <cell r="V807">
            <v>-1584968.9529864034</v>
          </cell>
          <cell r="W807">
            <v>-1716986.3415238028</v>
          </cell>
          <cell r="X807">
            <v>-1859035.0993355482</v>
          </cell>
          <cell r="Y807">
            <v>-2022419.2028367466</v>
          </cell>
          <cell r="Z807">
            <v>-2197311.6648519104</v>
          </cell>
          <cell r="AA807">
            <v>-2385206.8716921313</v>
          </cell>
          <cell r="AB807">
            <v>-2586746.9231002796</v>
          </cell>
          <cell r="AC807">
            <v>-2790750.5513697579</v>
          </cell>
          <cell r="AD807">
            <v>-2997308.0812916867</v>
          </cell>
          <cell r="AE807">
            <v>-3206335.2087779227</v>
          </cell>
          <cell r="AF807">
            <v>-3417726.2782079144</v>
          </cell>
          <cell r="AG807">
            <v>-3631365.2714326452</v>
          </cell>
          <cell r="AH807">
            <v>-3847129.6725394591</v>
          </cell>
          <cell r="AI807">
            <v>-4064891.8958488107</v>
          </cell>
          <cell r="AJ807">
            <v>-4284520.0403441237</v>
          </cell>
          <cell r="AK807">
            <v>-4505878.5017684288</v>
          </cell>
        </row>
        <row r="809">
          <cell r="H809">
            <v>5022237.9692668412</v>
          </cell>
          <cell r="I809">
            <v>3363940.3353668479</v>
          </cell>
          <cell r="J809">
            <v>3443300.1156749018</v>
          </cell>
          <cell r="K809">
            <v>3901710.3683370054</v>
          </cell>
          <cell r="L809">
            <v>2888971.12787714</v>
          </cell>
          <cell r="M809">
            <v>1927328.9582607062</v>
          </cell>
          <cell r="N809">
            <v>1394636.4665257623</v>
          </cell>
          <cell r="O809">
            <v>1452328.7116080788</v>
          </cell>
          <cell r="P809">
            <v>1557361.1678153872</v>
          </cell>
          <cell r="Q809">
            <v>1055421.8869843869</v>
          </cell>
          <cell r="R809">
            <v>1135877.0891465654</v>
          </cell>
          <cell r="S809">
            <v>1269720.9884554027</v>
          </cell>
          <cell r="T809">
            <v>1409465.6318543388</v>
          </cell>
          <cell r="U809">
            <v>1551594.2547987122</v>
          </cell>
          <cell r="V809">
            <v>1729574.8168011534</v>
          </cell>
          <cell r="W809">
            <v>1205765.5278619493</v>
          </cell>
          <cell r="X809">
            <v>670103.20665330056</v>
          </cell>
          <cell r="Y809">
            <v>825427.67098883609</v>
          </cell>
          <cell r="Z809">
            <v>249319.56958385414</v>
          </cell>
          <cell r="AA809">
            <v>386289.39322080341</v>
          </cell>
          <cell r="AB809">
            <v>520404.77010485675</v>
          </cell>
          <cell r="AC809">
            <v>654495.80809762725</v>
          </cell>
          <cell r="AD809">
            <v>789331.77411916538</v>
          </cell>
          <cell r="AE809">
            <v>925069.93095985614</v>
          </cell>
          <cell r="AF809">
            <v>1061681.3032234868</v>
          </cell>
          <cell r="AG809">
            <v>1199075.5202912032</v>
          </cell>
          <cell r="AH809">
            <v>1337137.131718854</v>
          </cell>
          <cell r="AI809">
            <v>1475735.8632291583</v>
          </cell>
          <cell r="AJ809">
            <v>1614729.1851547407</v>
          </cell>
          <cell r="AK809">
            <v>1753962.595629991</v>
          </cell>
        </row>
        <row r="810">
          <cell r="H810">
            <v>-98723185.815324038</v>
          </cell>
          <cell r="I810">
            <v>-1690631.8653120787</v>
          </cell>
          <cell r="J810">
            <v>-1611272.0850040256</v>
          </cell>
          <cell r="K810">
            <v>-1152861.8323419217</v>
          </cell>
          <cell r="L810">
            <v>-2165601.0728017869</v>
          </cell>
          <cell r="M810">
            <v>-3127243.2424182207</v>
          </cell>
          <cell r="N810">
            <v>-3659935.7341531641</v>
          </cell>
          <cell r="O810">
            <v>-3602243.4890708481</v>
          </cell>
          <cell r="P810">
            <v>-3497211.0328635396</v>
          </cell>
          <cell r="Q810">
            <v>-3999150.3136945399</v>
          </cell>
          <cell r="R810">
            <v>-3918695.1115323612</v>
          </cell>
          <cell r="S810">
            <v>-3784851.2122235247</v>
          </cell>
          <cell r="T810">
            <v>-3645106.5688245883</v>
          </cell>
          <cell r="U810">
            <v>-3502977.9458802147</v>
          </cell>
          <cell r="V810">
            <v>-3324997.3838777733</v>
          </cell>
          <cell r="W810">
            <v>-3848806.6728169774</v>
          </cell>
          <cell r="X810">
            <v>-4384468.9940256262</v>
          </cell>
          <cell r="Y810">
            <v>-4229144.5296900906</v>
          </cell>
          <cell r="Z810">
            <v>-4805252.6310950723</v>
          </cell>
          <cell r="AA810">
            <v>-4668282.8074581232</v>
          </cell>
          <cell r="AB810">
            <v>-4534167.4305740707</v>
          </cell>
          <cell r="AC810">
            <v>-4400076.3925812999</v>
          </cell>
          <cell r="AD810">
            <v>-4265240.4265597621</v>
          </cell>
          <cell r="AE810">
            <v>-4129502.2697190712</v>
          </cell>
          <cell r="AF810">
            <v>-3992890.8974554399</v>
          </cell>
          <cell r="AG810">
            <v>-3855496.6803877237</v>
          </cell>
          <cell r="AH810">
            <v>-3717435.0689600734</v>
          </cell>
          <cell r="AI810">
            <v>-3578836.3374497686</v>
          </cell>
          <cell r="AJ810">
            <v>-3439843.0155241862</v>
          </cell>
          <cell r="AK810">
            <v>-3300609.6050489359</v>
          </cell>
        </row>
        <row r="813">
          <cell r="G813">
            <v>8032045</v>
          </cell>
        </row>
        <row r="814">
          <cell r="H814">
            <v>8032045</v>
          </cell>
          <cell r="I814">
            <v>5229447.8917830735</v>
          </cell>
          <cell r="J814">
            <v>868361.0045580361</v>
          </cell>
          <cell r="K814">
            <v>-3458758.7989294752</v>
          </cell>
          <cell r="L814">
            <v>-7607200.1358969174</v>
          </cell>
          <cell r="M814">
            <v>-13159921.796303244</v>
          </cell>
          <cell r="N814">
            <v>-20109166.09624996</v>
          </cell>
          <cell r="O814">
            <v>-27922536.186266057</v>
          </cell>
          <cell r="P814">
            <v>-35961365.018453382</v>
          </cell>
          <cell r="Q814">
            <v>-44175524.108063363</v>
          </cell>
          <cell r="R814">
            <v>-53392621.602707349</v>
          </cell>
          <cell r="S814">
            <v>-62824770.890991963</v>
          </cell>
          <cell r="T814">
            <v>-69349927.583409235</v>
          </cell>
          <cell r="U814">
            <v>-75939944.169907555</v>
          </cell>
          <cell r="V814">
            <v>-82556951.128732651</v>
          </cell>
          <cell r="W814">
            <v>-89141683.023647487</v>
          </cell>
          <cell r="X814">
            <v>-96761826.909907162</v>
          </cell>
          <cell r="Y814">
            <v>-105480093.3737673</v>
          </cell>
          <cell r="Z814">
            <v>-114251073.11142354</v>
          </cell>
          <cell r="AA814">
            <v>-124269614.05778939</v>
          </cell>
          <cell r="AB814">
            <v>-134405078.25223833</v>
          </cell>
          <cell r="AC814">
            <v>-144669976.88473716</v>
          </cell>
          <cell r="AD814">
            <v>-155060831.24443123</v>
          </cell>
          <cell r="AE814">
            <v>-165572689.63336077</v>
          </cell>
          <cell r="AF814">
            <v>-176199938.18743035</v>
          </cell>
          <cell r="AG814">
            <v>-186936588.95583385</v>
          </cell>
          <cell r="AH814">
            <v>-197776378.29811174</v>
          </cell>
          <cell r="AI814">
            <v>-208712811.286769</v>
          </cell>
          <cell r="AJ814">
            <v>-219739192.74764296</v>
          </cell>
          <cell r="AK814">
            <v>-230848657.42919952</v>
          </cell>
        </row>
        <row r="815">
          <cell r="H815">
            <v>-2802597.1082169265</v>
          </cell>
          <cell r="I815">
            <v>-4361086.8872250374</v>
          </cell>
          <cell r="J815">
            <v>-4327119.8034875114</v>
          </cell>
          <cell r="K815">
            <v>-4148441.3369674427</v>
          </cell>
          <cell r="L815">
            <v>-5552721.6604063269</v>
          </cell>
          <cell r="M815">
            <v>-6949244.2999467161</v>
          </cell>
          <cell r="N815">
            <v>-7813370.0900160968</v>
          </cell>
          <cell r="O815">
            <v>-8038828.8321873238</v>
          </cell>
          <cell r="P815">
            <v>-8214159.0896099834</v>
          </cell>
          <cell r="Q815">
            <v>-9217097.4946439881</v>
          </cell>
          <cell r="R815">
            <v>-9432149.2882846128</v>
          </cell>
          <cell r="S815">
            <v>-6525156.6924172705</v>
          </cell>
          <cell r="T815">
            <v>-6590016.5864983201</v>
          </cell>
          <cell r="U815">
            <v>-6617006.9588251002</v>
          </cell>
          <cell r="V815">
            <v>-6584731.894914832</v>
          </cell>
          <cell r="W815">
            <v>-7620143.8862596769</v>
          </cell>
          <cell r="X815">
            <v>-8718266.4638601374</v>
          </cell>
          <cell r="Y815">
            <v>-8770979.7376562301</v>
          </cell>
          <cell r="Z815">
            <v>-10018540.946365841</v>
          </cell>
          <cell r="AA815">
            <v>-10135464.194448963</v>
          </cell>
          <cell r="AB815">
            <v>-10264898.632498834</v>
          </cell>
          <cell r="AC815">
            <v>-10390854.359694052</v>
          </cell>
          <cell r="AD815">
            <v>-10511858.388929548</v>
          </cell>
          <cell r="AE815">
            <v>-10627248.554069592</v>
          </cell>
          <cell r="AF815">
            <v>-10736650.768403487</v>
          </cell>
          <cell r="AG815">
            <v>-10839789.342277871</v>
          </cell>
          <cell r="AH815">
            <v>-10936432.98865727</v>
          </cell>
          <cell r="AI815">
            <v>-11026381.460873954</v>
          </cell>
          <cell r="AJ815">
            <v>-11109464.681556568</v>
          </cell>
          <cell r="AK815">
            <v>-11185545.94291354</v>
          </cell>
        </row>
        <row r="816">
          <cell r="H816">
            <v>5229447.8917830735</v>
          </cell>
          <cell r="I816">
            <v>868361.0045580361</v>
          </cell>
          <cell r="J816">
            <v>-3458758.7989294752</v>
          </cell>
          <cell r="K816">
            <v>-7607200.1358969174</v>
          </cell>
          <cell r="L816">
            <v>-13159921.796303244</v>
          </cell>
          <cell r="M816">
            <v>-20109166.09624996</v>
          </cell>
          <cell r="N816">
            <v>-27922536.186266057</v>
          </cell>
          <cell r="O816">
            <v>-35961365.018453382</v>
          </cell>
          <cell r="P816">
            <v>-44175524.108063363</v>
          </cell>
          <cell r="Q816">
            <v>-53392621.602707349</v>
          </cell>
          <cell r="R816">
            <v>-62824770.890991963</v>
          </cell>
          <cell r="S816">
            <v>-69349927.583409235</v>
          </cell>
          <cell r="T816">
            <v>-75939944.169907555</v>
          </cell>
          <cell r="U816">
            <v>-82556951.128732651</v>
          </cell>
          <cell r="V816">
            <v>-89141683.023647487</v>
          </cell>
          <cell r="W816">
            <v>-96761826.909907162</v>
          </cell>
          <cell r="X816">
            <v>-105480093.3737673</v>
          </cell>
          <cell r="Y816">
            <v>-114251073.11142354</v>
          </cell>
          <cell r="Z816">
            <v>-124269614.05778939</v>
          </cell>
          <cell r="AA816">
            <v>-134405078.25223833</v>
          </cell>
          <cell r="AB816">
            <v>-144669976.88473716</v>
          </cell>
          <cell r="AC816">
            <v>-155060831.24443123</v>
          </cell>
          <cell r="AD816">
            <v>-165572689.63336077</v>
          </cell>
          <cell r="AE816">
            <v>-176199938.18743035</v>
          </cell>
          <cell r="AF816">
            <v>-186936588.95583385</v>
          </cell>
          <cell r="AG816">
            <v>-197776378.29811174</v>
          </cell>
          <cell r="AH816">
            <v>-208712811.286769</v>
          </cell>
          <cell r="AI816">
            <v>-219739192.74764296</v>
          </cell>
          <cell r="AJ816">
            <v>-230848657.42919952</v>
          </cell>
          <cell r="AK816">
            <v>-242034203.37211305</v>
          </cell>
        </row>
        <row r="817">
          <cell r="G817">
            <v>0.1</v>
          </cell>
        </row>
        <row r="818">
          <cell r="H818">
            <v>1578978.4120406841</v>
          </cell>
          <cell r="I818">
            <v>1865928.1109844772</v>
          </cell>
          <cell r="J818">
            <v>2020537.8137645461</v>
          </cell>
          <cell r="K818">
            <v>2174477.3814709405</v>
          </cell>
          <cell r="L818">
            <v>2354227.0821011672</v>
          </cell>
          <cell r="M818">
            <v>2530482.5390396351</v>
          </cell>
          <cell r="N818">
            <v>2655137.5663468279</v>
          </cell>
          <cell r="O818">
            <v>2795458.9197255084</v>
          </cell>
          <cell r="P818">
            <v>2937586.7844471936</v>
          </cell>
          <cell r="Q818">
            <v>3078845.7946521314</v>
          </cell>
          <cell r="R818">
            <v>3222223.0396647719</v>
          </cell>
          <cell r="S818">
            <v>3365210.4896222819</v>
          </cell>
          <cell r="T818">
            <v>3515493.1859116363</v>
          </cell>
          <cell r="U818">
            <v>3673469.7852517501</v>
          </cell>
          <cell r="V818">
            <v>3833784.1477793101</v>
          </cell>
          <cell r="W818">
            <v>3990106.3011488044</v>
          </cell>
          <cell r="X818">
            <v>4153939.9612307968</v>
          </cell>
          <cell r="Y818">
            <v>4338088.2737728385</v>
          </cell>
          <cell r="Z818">
            <v>4518399.6877939403</v>
          </cell>
          <cell r="AA818">
            <v>4720775.7248559101</v>
          </cell>
          <cell r="AB818">
            <v>4933322.4916687431</v>
          </cell>
          <cell r="AC818">
            <v>5156582.6594203897</v>
          </cell>
          <cell r="AD818">
            <v>5391128.8539320678</v>
          </cell>
          <cell r="AE818">
            <v>5637565.3505226411</v>
          </cell>
          <cell r="AF818">
            <v>5896529.8669651784</v>
          </cell>
          <cell r="AG818">
            <v>6168695.4603444701</v>
          </cell>
          <cell r="AH818">
            <v>6454772.5339763165</v>
          </cell>
          <cell r="AI818">
            <v>6755510.960923478</v>
          </cell>
          <cell r="AJ818">
            <v>7071702.3310404019</v>
          </cell>
          <cell r="AK818">
            <v>7404182.3289007731</v>
          </cell>
        </row>
        <row r="823">
          <cell r="H823">
            <v>4.5999999999999999E-2</v>
          </cell>
          <cell r="I823">
            <v>4.5999999999999999E-2</v>
          </cell>
          <cell r="J823">
            <v>4.5999999999999999E-2</v>
          </cell>
          <cell r="K823">
            <v>4.5999999999999999E-2</v>
          </cell>
          <cell r="L823">
            <v>4.5999999999999999E-2</v>
          </cell>
          <cell r="M823">
            <v>4.5999999999999999E-2</v>
          </cell>
          <cell r="N823">
            <v>4.5999999999999999E-2</v>
          </cell>
          <cell r="O823">
            <v>4.5999999999999999E-2</v>
          </cell>
          <cell r="P823">
            <v>4.5999999999999999E-2</v>
          </cell>
          <cell r="Q823">
            <v>4.5999999999999999E-2</v>
          </cell>
          <cell r="R823">
            <v>4.5999999999999999E-2</v>
          </cell>
          <cell r="S823">
            <v>4.5999999999999999E-2</v>
          </cell>
          <cell r="T823">
            <v>4.5999999999999999E-2</v>
          </cell>
          <cell r="U823">
            <v>4.5999999999999999E-2</v>
          </cell>
          <cell r="V823">
            <v>4.5999999999999999E-2</v>
          </cell>
          <cell r="W823">
            <v>4.5999999999999999E-2</v>
          </cell>
          <cell r="X823">
            <v>4.5999999999999999E-2</v>
          </cell>
          <cell r="Y823">
            <v>4.5999999999999999E-2</v>
          </cell>
          <cell r="Z823">
            <v>4.5999999999999999E-2</v>
          </cell>
          <cell r="AA823">
            <v>4.5999999999999999E-2</v>
          </cell>
          <cell r="AB823">
            <v>4.5999999999999999E-2</v>
          </cell>
          <cell r="AC823">
            <v>4.5999999999999999E-2</v>
          </cell>
          <cell r="AD823">
            <v>4.5999999999999999E-2</v>
          </cell>
          <cell r="AE823">
            <v>4.5999999999999999E-2</v>
          </cell>
          <cell r="AF823">
            <v>4.5999999999999999E-2</v>
          </cell>
          <cell r="AG823">
            <v>4.5999999999999999E-2</v>
          </cell>
          <cell r="AH823">
            <v>4.5999999999999999E-2</v>
          </cell>
          <cell r="AI823">
            <v>4.5999999999999999E-2</v>
          </cell>
          <cell r="AJ823">
            <v>4.5999999999999999E-2</v>
          </cell>
          <cell r="AK823">
            <v>4.5999999999999999E-2</v>
          </cell>
        </row>
        <row r="824">
          <cell r="H824">
            <v>9.3069999999999986E-2</v>
          </cell>
          <cell r="I824">
            <v>8.6794000000000038E-2</v>
          </cell>
          <cell r="J824">
            <v>8.9932000000000123E-2</v>
          </cell>
          <cell r="K824">
            <v>7.9471999999999987E-2</v>
          </cell>
          <cell r="L824">
            <v>7.8425999999999885E-2</v>
          </cell>
          <cell r="M824">
            <v>7.2149999999999936E-2</v>
          </cell>
          <cell r="N824">
            <v>7.2149999999999936E-2</v>
          </cell>
          <cell r="O824">
            <v>7.2149999999999936E-2</v>
          </cell>
          <cell r="P824">
            <v>7.2149999999999936E-2</v>
          </cell>
          <cell r="Q824">
            <v>7.2149999999999936E-2</v>
          </cell>
          <cell r="R824">
            <v>6.6920000000000091E-2</v>
          </cell>
          <cell r="S824">
            <v>6.6920000000000091E-2</v>
          </cell>
          <cell r="T824">
            <v>6.6920000000000091E-2</v>
          </cell>
          <cell r="U824">
            <v>6.6920000000000091E-2</v>
          </cell>
          <cell r="V824">
            <v>6.6920000000000091E-2</v>
          </cell>
          <cell r="W824">
            <v>6.6920000000000091E-2</v>
          </cell>
          <cell r="X824">
            <v>6.6920000000000091E-2</v>
          </cell>
          <cell r="Y824">
            <v>6.6920000000000091E-2</v>
          </cell>
          <cell r="Z824">
            <v>6.6920000000000091E-2</v>
          </cell>
          <cell r="AA824">
            <v>6.6920000000000091E-2</v>
          </cell>
          <cell r="AB824">
            <v>6.6920000000000091E-2</v>
          </cell>
          <cell r="AC824">
            <v>6.6920000000000091E-2</v>
          </cell>
          <cell r="AD824">
            <v>6.6920000000000091E-2</v>
          </cell>
          <cell r="AE824">
            <v>6.6920000000000091E-2</v>
          </cell>
          <cell r="AF824">
            <v>6.6920000000000091E-2</v>
          </cell>
          <cell r="AG824">
            <v>6.6920000000000091E-2</v>
          </cell>
          <cell r="AH824">
            <v>6.6920000000000091E-2</v>
          </cell>
          <cell r="AI824">
            <v>6.6920000000000091E-2</v>
          </cell>
          <cell r="AJ824">
            <v>6.6920000000000091E-2</v>
          </cell>
          <cell r="AK824">
            <v>6.6920000000000091E-2</v>
          </cell>
        </row>
        <row r="825">
          <cell r="H825">
            <v>243352.3576441253</v>
          </cell>
          <cell r="I825">
            <v>264626.61267451523</v>
          </cell>
          <cell r="J825">
            <v>39046.720930956704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</row>
        <row r="827">
          <cell r="H827">
            <v>0</v>
          </cell>
          <cell r="I827">
            <v>5229447.8917830735</v>
          </cell>
          <cell r="J827">
            <v>868361.0045580361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</row>
        <row r="828">
          <cell r="H828">
            <v>5229447.8917830735</v>
          </cell>
          <cell r="I828">
            <v>868361.0045580361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</row>
        <row r="831"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K831">
            <v>0</v>
          </cell>
        </row>
        <row r="832">
          <cell r="H832">
            <v>4.4999999999999929E-2</v>
          </cell>
          <cell r="I832">
            <v>3.8999999999999924E-2</v>
          </cell>
          <cell r="J832">
            <v>4.2000000000000037E-2</v>
          </cell>
          <cell r="K832">
            <v>3.2000000000000028E-2</v>
          </cell>
          <cell r="L832">
            <v>3.0999999999999917E-2</v>
          </cell>
          <cell r="M832">
            <v>2.4999999999999911E-2</v>
          </cell>
          <cell r="N832">
            <v>2.4999999999999911E-2</v>
          </cell>
          <cell r="O832">
            <v>2.4999999999999911E-2</v>
          </cell>
          <cell r="P832">
            <v>2.4999999999999911E-2</v>
          </cell>
          <cell r="Q832">
            <v>2.4999999999999911E-2</v>
          </cell>
          <cell r="R832">
            <v>2.0000000000000018E-2</v>
          </cell>
          <cell r="S832">
            <v>2.0000000000000018E-2</v>
          </cell>
          <cell r="T832">
            <v>2.0000000000000018E-2</v>
          </cell>
          <cell r="U832">
            <v>2.0000000000000018E-2</v>
          </cell>
          <cell r="V832">
            <v>2.0000000000000018E-2</v>
          </cell>
          <cell r="W832">
            <v>2.0000000000000018E-2</v>
          </cell>
          <cell r="X832">
            <v>2.0000000000000018E-2</v>
          </cell>
          <cell r="Y832">
            <v>2.0000000000000018E-2</v>
          </cell>
          <cell r="Z832">
            <v>2.0000000000000018E-2</v>
          </cell>
          <cell r="AA832">
            <v>2.0000000000000018E-2</v>
          </cell>
          <cell r="AB832">
            <v>2.0000000000000018E-2</v>
          </cell>
          <cell r="AC832">
            <v>2.0000000000000018E-2</v>
          </cell>
          <cell r="AD832">
            <v>2.0000000000000018E-2</v>
          </cell>
          <cell r="AE832">
            <v>2.0000000000000018E-2</v>
          </cell>
          <cell r="AF832">
            <v>2.0000000000000018E-2</v>
          </cell>
          <cell r="AG832">
            <v>2.0000000000000018E-2</v>
          </cell>
          <cell r="AH832">
            <v>2.0000000000000018E-2</v>
          </cell>
          <cell r="AI832">
            <v>2.0000000000000018E-2</v>
          </cell>
          <cell r="AJ832">
            <v>2.0000000000000018E-2</v>
          </cell>
          <cell r="AK832">
            <v>2.0000000000000018E-2</v>
          </cell>
        </row>
        <row r="833">
          <cell r="H833">
            <v>0</v>
          </cell>
          <cell r="I833">
            <v>0</v>
          </cell>
          <cell r="J833">
            <v>72633.93477751904</v>
          </cell>
          <cell r="K833">
            <v>177055.34295722243</v>
          </cell>
          <cell r="L833">
            <v>321890.38994910166</v>
          </cell>
          <cell r="M833">
            <v>415863.59865691356</v>
          </cell>
          <cell r="N833">
            <v>600396.2785314481</v>
          </cell>
          <cell r="O833">
            <v>798548.7650589901</v>
          </cell>
          <cell r="P833">
            <v>1001711.1140814557</v>
          </cell>
          <cell r="Q833">
            <v>1219601.8213846295</v>
          </cell>
          <cell r="R833">
            <v>1162173.9249369942</v>
          </cell>
          <cell r="S833">
            <v>1321746.9847440133</v>
          </cell>
          <cell r="T833">
            <v>1452898.7175331691</v>
          </cell>
          <cell r="U833">
            <v>1584968.9529864034</v>
          </cell>
          <cell r="V833">
            <v>1716986.3415238028</v>
          </cell>
          <cell r="W833">
            <v>1859035.0993355482</v>
          </cell>
          <cell r="X833">
            <v>2022419.2028367466</v>
          </cell>
          <cell r="Y833">
            <v>2197311.6648519104</v>
          </cell>
          <cell r="Z833">
            <v>2385206.8716921313</v>
          </cell>
          <cell r="AA833">
            <v>2586746.9231002796</v>
          </cell>
          <cell r="AB833">
            <v>2790750.5513697579</v>
          </cell>
          <cell r="AC833">
            <v>2997308.0812916867</v>
          </cell>
          <cell r="AD833">
            <v>3206335.2087779227</v>
          </cell>
          <cell r="AE833">
            <v>3417726.2782079144</v>
          </cell>
          <cell r="AF833">
            <v>3631365.2714326452</v>
          </cell>
          <cell r="AG833">
            <v>3847129.6725394591</v>
          </cell>
          <cell r="AH833">
            <v>4064891.8958488107</v>
          </cell>
          <cell r="AI833">
            <v>4284520.0403441237</v>
          </cell>
          <cell r="AJ833">
            <v>4505878.5017684288</v>
          </cell>
          <cell r="AK833">
            <v>4728828.6080131298</v>
          </cell>
        </row>
        <row r="834">
          <cell r="H834">
            <v>0</v>
          </cell>
          <cell r="I834">
            <v>0</v>
          </cell>
          <cell r="J834">
            <v>0</v>
          </cell>
          <cell r="K834">
            <v>72633.93477751904</v>
          </cell>
          <cell r="L834">
            <v>177055.34295722243</v>
          </cell>
          <cell r="M834">
            <v>321890.38994910166</v>
          </cell>
          <cell r="N834">
            <v>415863.59865691356</v>
          </cell>
          <cell r="O834">
            <v>600396.2785314481</v>
          </cell>
          <cell r="P834">
            <v>798548.7650589901</v>
          </cell>
          <cell r="Q834">
            <v>1001711.1140814557</v>
          </cell>
          <cell r="R834">
            <v>1219601.8213846295</v>
          </cell>
          <cell r="S834">
            <v>1162173.9249369942</v>
          </cell>
          <cell r="T834">
            <v>1321746.9847440133</v>
          </cell>
          <cell r="U834">
            <v>1452898.7175331691</v>
          </cell>
          <cell r="V834">
            <v>1584968.9529864034</v>
          </cell>
          <cell r="W834">
            <v>1716986.3415238028</v>
          </cell>
          <cell r="X834">
            <v>1859035.0993355482</v>
          </cell>
          <cell r="Y834">
            <v>2022419.2028367466</v>
          </cell>
          <cell r="Z834">
            <v>2197311.6648519104</v>
          </cell>
          <cell r="AA834">
            <v>2385206.8716921313</v>
          </cell>
          <cell r="AB834">
            <v>2586746.9231002796</v>
          </cell>
          <cell r="AC834">
            <v>2790750.5513697579</v>
          </cell>
          <cell r="AD834">
            <v>2997308.0812916867</v>
          </cell>
          <cell r="AE834">
            <v>3206335.2087779227</v>
          </cell>
          <cell r="AF834">
            <v>3417726.2782079144</v>
          </cell>
          <cell r="AG834">
            <v>3631365.2714326452</v>
          </cell>
          <cell r="AH834">
            <v>3847129.6725394591</v>
          </cell>
          <cell r="AI834">
            <v>4064891.8958488107</v>
          </cell>
          <cell r="AJ834">
            <v>4284520.0403441237</v>
          </cell>
          <cell r="AK834">
            <v>4505878.5017684288</v>
          </cell>
        </row>
        <row r="835">
          <cell r="H835">
            <v>0</v>
          </cell>
          <cell r="I835">
            <v>0</v>
          </cell>
          <cell r="J835">
            <v>0</v>
          </cell>
          <cell r="K835">
            <v>3458758.7989294752</v>
          </cell>
          <cell r="L835">
            <v>7607200.1358969174</v>
          </cell>
          <cell r="M835">
            <v>13159921.796303244</v>
          </cell>
          <cell r="N835">
            <v>20109166.09624996</v>
          </cell>
          <cell r="O835">
            <v>27922536.186266057</v>
          </cell>
          <cell r="P835">
            <v>35961365.018453382</v>
          </cell>
          <cell r="Q835">
            <v>44175524.108063363</v>
          </cell>
          <cell r="R835">
            <v>53392621.602707349</v>
          </cell>
          <cell r="S835">
            <v>62824770.890991963</v>
          </cell>
          <cell r="T835">
            <v>69349927.583409235</v>
          </cell>
          <cell r="U835">
            <v>75939944.169907555</v>
          </cell>
          <cell r="V835">
            <v>82556951.128732651</v>
          </cell>
          <cell r="W835">
            <v>89141683.023647487</v>
          </cell>
          <cell r="X835">
            <v>96761826.909907162</v>
          </cell>
          <cell r="Y835">
            <v>105480093.3737673</v>
          </cell>
          <cell r="Z835">
            <v>114251073.11142354</v>
          </cell>
          <cell r="AA835">
            <v>124269614.05778939</v>
          </cell>
          <cell r="AB835">
            <v>134405078.25223833</v>
          </cell>
          <cell r="AC835">
            <v>144669976.88473716</v>
          </cell>
          <cell r="AD835">
            <v>155060831.24443123</v>
          </cell>
          <cell r="AE835">
            <v>165572689.63336077</v>
          </cell>
          <cell r="AF835">
            <v>176199938.18743035</v>
          </cell>
          <cell r="AG835">
            <v>186936588.95583385</v>
          </cell>
          <cell r="AH835">
            <v>197776378.29811174</v>
          </cell>
          <cell r="AI835">
            <v>208712811.286769</v>
          </cell>
          <cell r="AJ835">
            <v>219739192.74764296</v>
          </cell>
          <cell r="AK835">
            <v>230848657.42919952</v>
          </cell>
        </row>
        <row r="836">
          <cell r="H836">
            <v>0</v>
          </cell>
          <cell r="I836">
            <v>0</v>
          </cell>
          <cell r="J836">
            <v>3458758.7989294752</v>
          </cell>
          <cell r="K836">
            <v>7607200.1358969174</v>
          </cell>
          <cell r="L836">
            <v>13159921.796303244</v>
          </cell>
          <cell r="M836">
            <v>20109166.09624996</v>
          </cell>
          <cell r="N836">
            <v>27922536.186266057</v>
          </cell>
          <cell r="O836">
            <v>35961365.018453382</v>
          </cell>
          <cell r="P836">
            <v>44175524.108063363</v>
          </cell>
          <cell r="Q836">
            <v>53392621.602707349</v>
          </cell>
          <cell r="R836">
            <v>62824770.890991963</v>
          </cell>
          <cell r="S836">
            <v>69349927.583409235</v>
          </cell>
          <cell r="T836">
            <v>75939944.169907555</v>
          </cell>
          <cell r="U836">
            <v>82556951.128732651</v>
          </cell>
          <cell r="V836">
            <v>89141683.023647487</v>
          </cell>
          <cell r="W836">
            <v>96761826.909907162</v>
          </cell>
          <cell r="X836">
            <v>105480093.3737673</v>
          </cell>
          <cell r="Y836">
            <v>114251073.11142354</v>
          </cell>
          <cell r="Z836">
            <v>124269614.05778939</v>
          </cell>
          <cell r="AA836">
            <v>134405078.25223833</v>
          </cell>
          <cell r="AB836">
            <v>144669976.88473716</v>
          </cell>
          <cell r="AC836">
            <v>155060831.24443123</v>
          </cell>
          <cell r="AD836">
            <v>165572689.63336077</v>
          </cell>
          <cell r="AE836">
            <v>176199938.18743035</v>
          </cell>
          <cell r="AF836">
            <v>186936588.95583385</v>
          </cell>
          <cell r="AG836">
            <v>197776378.29811174</v>
          </cell>
          <cell r="AH836">
            <v>208712811.286769</v>
          </cell>
          <cell r="AI836">
            <v>219739192.74764296</v>
          </cell>
          <cell r="AJ836">
            <v>230848657.42919952</v>
          </cell>
          <cell r="AK836">
            <v>242034203.37211305</v>
          </cell>
        </row>
        <row r="839">
          <cell r="H839">
            <v>103131939.90518799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</row>
        <row r="840">
          <cell r="H840">
            <v>6589900.3134305431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</row>
        <row r="842">
          <cell r="G842">
            <v>2</v>
          </cell>
        </row>
        <row r="843">
          <cell r="G843">
            <v>2017</v>
          </cell>
        </row>
        <row r="844">
          <cell r="G844">
            <v>0</v>
          </cell>
        </row>
        <row r="845">
          <cell r="G845">
            <v>0</v>
          </cell>
        </row>
        <row r="846">
          <cell r="G846">
            <v>0</v>
          </cell>
        </row>
        <row r="847">
          <cell r="G847">
            <v>2017</v>
          </cell>
        </row>
        <row r="849">
          <cell r="H849" t="b">
            <v>1</v>
          </cell>
          <cell r="I849" t="b">
            <v>1</v>
          </cell>
          <cell r="J849" t="b">
            <v>1</v>
          </cell>
          <cell r="K849" t="b">
            <v>1</v>
          </cell>
          <cell r="L849" t="b">
            <v>1</v>
          </cell>
          <cell r="M849" t="b">
            <v>1</v>
          </cell>
          <cell r="N849" t="b">
            <v>1</v>
          </cell>
          <cell r="O849" t="b">
            <v>1</v>
          </cell>
          <cell r="P849" t="b">
            <v>1</v>
          </cell>
          <cell r="Q849" t="b">
            <v>1</v>
          </cell>
          <cell r="R849" t="b">
            <v>1</v>
          </cell>
          <cell r="S849" t="b">
            <v>1</v>
          </cell>
          <cell r="T849" t="b">
            <v>0</v>
          </cell>
          <cell r="U849" t="b">
            <v>0</v>
          </cell>
          <cell r="V849" t="b">
            <v>0</v>
          </cell>
          <cell r="W849" t="b">
            <v>0</v>
          </cell>
          <cell r="X849" t="b">
            <v>0</v>
          </cell>
          <cell r="Y849" t="b">
            <v>0</v>
          </cell>
          <cell r="Z849" t="b">
            <v>0</v>
          </cell>
          <cell r="AA849" t="b">
            <v>0</v>
          </cell>
          <cell r="AB849" t="b">
            <v>0</v>
          </cell>
          <cell r="AC849" t="b">
            <v>0</v>
          </cell>
          <cell r="AD849" t="b">
            <v>0</v>
          </cell>
          <cell r="AE849" t="b">
            <v>0</v>
          </cell>
          <cell r="AF849" t="b">
            <v>0</v>
          </cell>
          <cell r="AG849" t="b">
            <v>0</v>
          </cell>
          <cell r="AH849" t="b">
            <v>0</v>
          </cell>
          <cell r="AI849" t="b">
            <v>0</v>
          </cell>
          <cell r="AJ849" t="b">
            <v>0</v>
          </cell>
          <cell r="AK849" t="b">
            <v>0</v>
          </cell>
        </row>
        <row r="850">
          <cell r="H850">
            <v>1080482.73</v>
          </cell>
          <cell r="I850">
            <v>1002825.1790321394</v>
          </cell>
          <cell r="J850">
            <v>921595.38071975729</v>
          </cell>
          <cell r="K850">
            <v>836629.01168500551</v>
          </cell>
          <cell r="L850">
            <v>747754.18967465521</v>
          </cell>
          <cell r="M850">
            <v>654791.12585182872</v>
          </cell>
          <cell r="N850">
            <v>557551.76109315234</v>
          </cell>
          <cell r="O850">
            <v>455839.38555557671</v>
          </cell>
          <cell r="P850">
            <v>349448.24074327265</v>
          </cell>
          <cell r="Q850">
            <v>238163.10326960258</v>
          </cell>
          <cell r="R850">
            <v>121758.84947214372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</row>
        <row r="851">
          <cell r="H851">
            <v>0</v>
          </cell>
          <cell r="I851">
            <v>-1688207.6297360999</v>
          </cell>
          <cell r="J851">
            <v>-3454072.8104400602</v>
          </cell>
          <cell r="K851">
            <v>-5301167.7894564029</v>
          </cell>
          <cell r="L851">
            <v>-7233229.1375074973</v>
          </cell>
          <cell r="M851">
            <v>-9254165.3075689413</v>
          </cell>
          <cell r="N851">
            <v>-11368064.541453212</v>
          </cell>
          <cell r="O851">
            <v>-13579203.14009616</v>
          </cell>
          <cell r="P851">
            <v>-15892054.114276683</v>
          </cell>
          <cell r="Q851">
            <v>-18311296.233269509</v>
          </cell>
          <cell r="R851">
            <v>-20841823.489736006</v>
          </cell>
          <cell r="S851">
            <v>-23488754.999999963</v>
          </cell>
          <cell r="T851">
            <v>-23488754.999999963</v>
          </cell>
          <cell r="U851">
            <v>-23488754.999999963</v>
          </cell>
          <cell r="V851">
            <v>-23488754.999999963</v>
          </cell>
          <cell r="W851">
            <v>-23488754.999999963</v>
          </cell>
          <cell r="X851">
            <v>-23488754.999999963</v>
          </cell>
          <cell r="Y851">
            <v>-23488754.999999963</v>
          </cell>
          <cell r="Z851">
            <v>-23488754.999999963</v>
          </cell>
          <cell r="AA851">
            <v>-23488754.999999963</v>
          </cell>
          <cell r="AB851">
            <v>-23488754.999999963</v>
          </cell>
          <cell r="AC851">
            <v>-23488754.999999963</v>
          </cell>
          <cell r="AD851">
            <v>-23488754.999999963</v>
          </cell>
          <cell r="AE851">
            <v>-23488754.999999963</v>
          </cell>
          <cell r="AF851">
            <v>-23488754.999999963</v>
          </cell>
          <cell r="AG851">
            <v>-23488754.999999963</v>
          </cell>
          <cell r="AH851">
            <v>-23488754.999999963</v>
          </cell>
          <cell r="AI851">
            <v>-23488754.999999963</v>
          </cell>
          <cell r="AJ851">
            <v>-23488754.999999963</v>
          </cell>
          <cell r="AK851">
            <v>-23488754.999999963</v>
          </cell>
        </row>
        <row r="852">
          <cell r="H852">
            <v>1688207.6297360999</v>
          </cell>
          <cell r="I852">
            <v>1765865.1807039604</v>
          </cell>
          <cell r="J852">
            <v>1847094.9790163427</v>
          </cell>
          <cell r="K852">
            <v>1932061.3480510945</v>
          </cell>
          <cell r="L852">
            <v>2020936.1700614446</v>
          </cell>
          <cell r="M852">
            <v>2113899.2338842712</v>
          </cell>
          <cell r="N852">
            <v>2211138.5986429476</v>
          </cell>
          <cell r="O852">
            <v>2312850.9741805233</v>
          </cell>
          <cell r="P852">
            <v>2419242.1189928274</v>
          </cell>
          <cell r="Q852">
            <v>2530527.2564664972</v>
          </cell>
          <cell r="R852">
            <v>2646931.5102639562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</row>
        <row r="853">
          <cell r="H853">
            <v>-1688207.6297360999</v>
          </cell>
          <cell r="I853">
            <v>-3454072.8104400602</v>
          </cell>
          <cell r="J853">
            <v>-5301167.7894564029</v>
          </cell>
          <cell r="K853">
            <v>-7233229.1375074973</v>
          </cell>
          <cell r="L853">
            <v>-9254165.3075689413</v>
          </cell>
          <cell r="M853">
            <v>-11368064.541453212</v>
          </cell>
          <cell r="N853">
            <v>-13579203.14009616</v>
          </cell>
          <cell r="O853">
            <v>-15892054.114276683</v>
          </cell>
          <cell r="P853">
            <v>-18311296.233269509</v>
          </cell>
          <cell r="Q853">
            <v>-20841823.489736006</v>
          </cell>
          <cell r="R853">
            <v>-23488754.999999963</v>
          </cell>
          <cell r="S853">
            <v>-23488754.999999963</v>
          </cell>
          <cell r="T853">
            <v>-23488754.999999963</v>
          </cell>
          <cell r="U853">
            <v>-23488754.999999963</v>
          </cell>
          <cell r="V853">
            <v>-23488754.999999963</v>
          </cell>
          <cell r="W853">
            <v>-23488754.999999963</v>
          </cell>
          <cell r="X853">
            <v>-23488754.999999963</v>
          </cell>
          <cell r="Y853">
            <v>-23488754.999999963</v>
          </cell>
          <cell r="Z853">
            <v>-23488754.999999963</v>
          </cell>
          <cell r="AA853">
            <v>-23488754.999999963</v>
          </cell>
          <cell r="AB853">
            <v>-23488754.999999963</v>
          </cell>
          <cell r="AC853">
            <v>-23488754.999999963</v>
          </cell>
          <cell r="AD853">
            <v>-23488754.999999963</v>
          </cell>
          <cell r="AE853">
            <v>-23488754.999999963</v>
          </cell>
          <cell r="AF853">
            <v>-23488754.999999963</v>
          </cell>
          <cell r="AG853">
            <v>-23488754.999999963</v>
          </cell>
          <cell r="AH853">
            <v>-23488754.999999963</v>
          </cell>
          <cell r="AI853">
            <v>-23488754.999999963</v>
          </cell>
          <cell r="AJ853">
            <v>-23488754.999999963</v>
          </cell>
          <cell r="AK853">
            <v>-23488754.999999963</v>
          </cell>
        </row>
        <row r="858">
          <cell r="G858">
            <v>2006</v>
          </cell>
        </row>
        <row r="859">
          <cell r="G859">
            <v>2006</v>
          </cell>
        </row>
        <row r="860">
          <cell r="G860">
            <v>1.0000000000000001E-5</v>
          </cell>
        </row>
        <row r="861">
          <cell r="G861">
            <v>0</v>
          </cell>
        </row>
        <row r="862">
          <cell r="G862">
            <v>11</v>
          </cell>
        </row>
        <row r="863">
          <cell r="G863">
            <v>65.899003134305431</v>
          </cell>
        </row>
        <row r="865">
          <cell r="G865">
            <v>5.990818466755039</v>
          </cell>
        </row>
        <row r="866">
          <cell r="G866">
            <v>4.5999999999999999E-2</v>
          </cell>
        </row>
        <row r="867">
          <cell r="H867" t="b">
            <v>1</v>
          </cell>
          <cell r="I867" t="b">
            <v>0</v>
          </cell>
          <cell r="J867" t="b">
            <v>0</v>
          </cell>
          <cell r="K867" t="b">
            <v>0</v>
          </cell>
          <cell r="L867" t="b">
            <v>0</v>
          </cell>
          <cell r="M867" t="b">
            <v>0</v>
          </cell>
          <cell r="N867" t="b">
            <v>0</v>
          </cell>
          <cell r="O867" t="b">
            <v>0</v>
          </cell>
          <cell r="P867" t="b">
            <v>0</v>
          </cell>
          <cell r="Q867" t="b">
            <v>0</v>
          </cell>
          <cell r="R867" t="b">
            <v>0</v>
          </cell>
          <cell r="S867" t="b">
            <v>0</v>
          </cell>
          <cell r="T867" t="b">
            <v>0</v>
          </cell>
          <cell r="U867" t="b">
            <v>0</v>
          </cell>
          <cell r="V867" t="b">
            <v>0</v>
          </cell>
          <cell r="W867" t="b">
            <v>0</v>
          </cell>
          <cell r="X867" t="b">
            <v>0</v>
          </cell>
          <cell r="Y867" t="b">
            <v>0</v>
          </cell>
          <cell r="Z867" t="b">
            <v>0</v>
          </cell>
          <cell r="AA867" t="b">
            <v>0</v>
          </cell>
          <cell r="AB867" t="b">
            <v>0</v>
          </cell>
          <cell r="AC867" t="b">
            <v>0</v>
          </cell>
          <cell r="AD867" t="b">
            <v>0</v>
          </cell>
          <cell r="AE867" t="b">
            <v>0</v>
          </cell>
          <cell r="AF867" t="b">
            <v>0</v>
          </cell>
          <cell r="AG867" t="b">
            <v>0</v>
          </cell>
          <cell r="AH867" t="b">
            <v>0</v>
          </cell>
          <cell r="AI867" t="b">
            <v>0</v>
          </cell>
          <cell r="AJ867" t="b">
            <v>0</v>
          </cell>
          <cell r="AK867" t="b">
            <v>0</v>
          </cell>
        </row>
        <row r="868">
          <cell r="H868">
            <v>1</v>
          </cell>
          <cell r="I868">
            <v>2</v>
          </cell>
          <cell r="J868">
            <v>3</v>
          </cell>
          <cell r="K868">
            <v>4</v>
          </cell>
          <cell r="L868">
            <v>5</v>
          </cell>
          <cell r="M868">
            <v>6</v>
          </cell>
          <cell r="N868">
            <v>7</v>
          </cell>
          <cell r="O868">
            <v>8</v>
          </cell>
          <cell r="P868">
            <v>9</v>
          </cell>
          <cell r="Q868">
            <v>10</v>
          </cell>
          <cell r="R868">
            <v>11</v>
          </cell>
          <cell r="S868">
            <v>12</v>
          </cell>
          <cell r="T868">
            <v>13</v>
          </cell>
          <cell r="U868">
            <v>14</v>
          </cell>
          <cell r="V868">
            <v>15</v>
          </cell>
          <cell r="W868">
            <v>16</v>
          </cell>
          <cell r="X868">
            <v>17</v>
          </cell>
          <cell r="Y868">
            <v>18</v>
          </cell>
          <cell r="Z868">
            <v>19</v>
          </cell>
          <cell r="AA868">
            <v>20</v>
          </cell>
          <cell r="AB868">
            <v>21</v>
          </cell>
          <cell r="AC868">
            <v>22</v>
          </cell>
          <cell r="AD868">
            <v>23</v>
          </cell>
          <cell r="AE868">
            <v>24</v>
          </cell>
          <cell r="AF868">
            <v>25</v>
          </cell>
          <cell r="AG868">
            <v>26</v>
          </cell>
          <cell r="AH868">
            <v>27</v>
          </cell>
          <cell r="AI868">
            <v>28</v>
          </cell>
          <cell r="AJ868">
            <v>29</v>
          </cell>
          <cell r="AK868">
            <v>30</v>
          </cell>
        </row>
        <row r="869">
          <cell r="H869" t="b">
            <v>1</v>
          </cell>
          <cell r="I869" t="b">
            <v>1</v>
          </cell>
          <cell r="J869" t="b">
            <v>1</v>
          </cell>
          <cell r="K869" t="b">
            <v>1</v>
          </cell>
          <cell r="L869" t="b">
            <v>1</v>
          </cell>
          <cell r="M869" t="b">
            <v>1</v>
          </cell>
          <cell r="N869" t="b">
            <v>1</v>
          </cell>
          <cell r="O869" t="b">
            <v>1</v>
          </cell>
          <cell r="P869" t="b">
            <v>1</v>
          </cell>
          <cell r="Q869" t="b">
            <v>1</v>
          </cell>
          <cell r="R869" t="b">
            <v>1</v>
          </cell>
          <cell r="S869" t="b">
            <v>1</v>
          </cell>
          <cell r="T869" t="b">
            <v>1</v>
          </cell>
          <cell r="U869" t="b">
            <v>1</v>
          </cell>
          <cell r="V869" t="b">
            <v>1</v>
          </cell>
          <cell r="W869" t="b">
            <v>1</v>
          </cell>
          <cell r="X869" t="b">
            <v>1</v>
          </cell>
          <cell r="Y869" t="b">
            <v>1</v>
          </cell>
          <cell r="Z869" t="b">
            <v>1</v>
          </cell>
          <cell r="AA869" t="b">
            <v>1</v>
          </cell>
          <cell r="AB869" t="b">
            <v>1</v>
          </cell>
          <cell r="AC869" t="b">
            <v>1</v>
          </cell>
          <cell r="AD869" t="b">
            <v>1</v>
          </cell>
          <cell r="AE869" t="b">
            <v>1</v>
          </cell>
          <cell r="AF869" t="b">
            <v>1</v>
          </cell>
          <cell r="AG869" t="b">
            <v>1</v>
          </cell>
          <cell r="AH869" t="b">
            <v>1</v>
          </cell>
          <cell r="AI869" t="b">
            <v>1</v>
          </cell>
          <cell r="AJ869" t="b">
            <v>1</v>
          </cell>
          <cell r="AK869" t="b">
            <v>1</v>
          </cell>
        </row>
        <row r="870">
          <cell r="H870" t="b">
            <v>0</v>
          </cell>
          <cell r="I870" t="b">
            <v>0</v>
          </cell>
          <cell r="J870" t="b">
            <v>0</v>
          </cell>
          <cell r="K870" t="b">
            <v>0</v>
          </cell>
          <cell r="L870" t="b">
            <v>0</v>
          </cell>
          <cell r="M870" t="b">
            <v>0</v>
          </cell>
          <cell r="N870" t="b">
            <v>0</v>
          </cell>
          <cell r="O870" t="b">
            <v>0</v>
          </cell>
          <cell r="P870" t="b">
            <v>0</v>
          </cell>
          <cell r="Q870" t="b">
            <v>0</v>
          </cell>
          <cell r="R870" t="b">
            <v>0</v>
          </cell>
          <cell r="S870" t="b">
            <v>1</v>
          </cell>
          <cell r="T870" t="b">
            <v>1</v>
          </cell>
          <cell r="U870" t="b">
            <v>1</v>
          </cell>
          <cell r="V870" t="b">
            <v>1</v>
          </cell>
          <cell r="W870" t="b">
            <v>1</v>
          </cell>
          <cell r="X870" t="b">
            <v>1</v>
          </cell>
          <cell r="Y870" t="b">
            <v>1</v>
          </cell>
          <cell r="Z870" t="b">
            <v>1</v>
          </cell>
          <cell r="AA870" t="b">
            <v>1</v>
          </cell>
          <cell r="AB870" t="b">
            <v>1</v>
          </cell>
          <cell r="AC870" t="b">
            <v>1</v>
          </cell>
          <cell r="AD870" t="b">
            <v>1</v>
          </cell>
          <cell r="AE870" t="b">
            <v>1</v>
          </cell>
          <cell r="AF870" t="b">
            <v>1</v>
          </cell>
          <cell r="AG870" t="b">
            <v>1</v>
          </cell>
          <cell r="AH870" t="b">
            <v>1</v>
          </cell>
          <cell r="AI870" t="b">
            <v>1</v>
          </cell>
          <cell r="AJ870" t="b">
            <v>1</v>
          </cell>
          <cell r="AK870" t="b">
            <v>1</v>
          </cell>
        </row>
        <row r="871">
          <cell r="H871" t="b">
            <v>1</v>
          </cell>
          <cell r="I871" t="b">
            <v>1</v>
          </cell>
          <cell r="J871" t="b">
            <v>1</v>
          </cell>
          <cell r="K871" t="b">
            <v>1</v>
          </cell>
          <cell r="L871" t="b">
            <v>1</v>
          </cell>
          <cell r="M871" t="b">
            <v>1</v>
          </cell>
          <cell r="N871" t="b">
            <v>1</v>
          </cell>
          <cell r="O871" t="b">
            <v>1</v>
          </cell>
          <cell r="P871" t="b">
            <v>1</v>
          </cell>
          <cell r="Q871" t="b">
            <v>1</v>
          </cell>
          <cell r="R871" t="b">
            <v>1</v>
          </cell>
          <cell r="S871" t="b">
            <v>0</v>
          </cell>
          <cell r="T871" t="b">
            <v>0</v>
          </cell>
          <cell r="U871" t="b">
            <v>0</v>
          </cell>
          <cell r="V871" t="b">
            <v>0</v>
          </cell>
          <cell r="W871" t="b">
            <v>0</v>
          </cell>
          <cell r="X871" t="b">
            <v>0</v>
          </cell>
          <cell r="Y871" t="b">
            <v>0</v>
          </cell>
          <cell r="Z871" t="b">
            <v>0</v>
          </cell>
          <cell r="AA871" t="b">
            <v>0</v>
          </cell>
          <cell r="AB871" t="b">
            <v>0</v>
          </cell>
          <cell r="AC871" t="b">
            <v>0</v>
          </cell>
          <cell r="AD871" t="b">
            <v>0</v>
          </cell>
          <cell r="AE871" t="b">
            <v>0</v>
          </cell>
          <cell r="AF871" t="b">
            <v>0</v>
          </cell>
          <cell r="AG871" t="b">
            <v>0</v>
          </cell>
          <cell r="AH871" t="b">
            <v>0</v>
          </cell>
          <cell r="AI871" t="b">
            <v>0</v>
          </cell>
          <cell r="AJ871" t="b">
            <v>0</v>
          </cell>
          <cell r="AK871" t="b">
            <v>0</v>
          </cell>
        </row>
        <row r="872">
          <cell r="H872">
            <v>1.5156770720890249</v>
          </cell>
          <cell r="I872">
            <v>2.7557764947073182</v>
          </cell>
          <cell r="J872">
            <v>2.4801988452365862</v>
          </cell>
          <cell r="K872">
            <v>2.2046211957658546</v>
          </cell>
          <cell r="L872">
            <v>1.929043546295123</v>
          </cell>
          <cell r="M872">
            <v>1.6534658968243912</v>
          </cell>
          <cell r="N872">
            <v>1.3778882473536596</v>
          </cell>
          <cell r="O872">
            <v>1.1023105978829277</v>
          </cell>
          <cell r="P872">
            <v>0.82673294841219613</v>
          </cell>
          <cell r="Q872">
            <v>0.55115529894146431</v>
          </cell>
          <cell r="R872">
            <v>0.27557764947073254</v>
          </cell>
          <cell r="S872">
            <v>7.3541173151170366E-16</v>
          </cell>
          <cell r="T872">
            <v>7.3541173151170366E-16</v>
          </cell>
          <cell r="U872">
            <v>7.3541173151170366E-16</v>
          </cell>
          <cell r="V872">
            <v>7.3541173151170366E-16</v>
          </cell>
          <cell r="W872">
            <v>7.3541173151170366E-16</v>
          </cell>
          <cell r="X872">
            <v>7.3541173151170366E-16</v>
          </cell>
          <cell r="Y872">
            <v>7.3541173151170366E-16</v>
          </cell>
          <cell r="Z872">
            <v>7.3541173151170366E-16</v>
          </cell>
          <cell r="AA872">
            <v>7.3541173151170366E-16</v>
          </cell>
          <cell r="AB872">
            <v>7.3541173151170366E-16</v>
          </cell>
          <cell r="AC872">
            <v>7.3541173151170366E-16</v>
          </cell>
          <cell r="AD872">
            <v>7.3541173151170366E-16</v>
          </cell>
          <cell r="AE872">
            <v>7.3541173151170366E-16</v>
          </cell>
          <cell r="AF872">
            <v>7.3541173151170366E-16</v>
          </cell>
          <cell r="AG872">
            <v>7.3541173151170366E-16</v>
          </cell>
          <cell r="AH872">
            <v>7.3541173151170366E-16</v>
          </cell>
          <cell r="AI872">
            <v>7.3541173151170366E-16</v>
          </cell>
          <cell r="AJ872">
            <v>7.3541173151170366E-16</v>
          </cell>
          <cell r="AK872">
            <v>7.3541173151170366E-16</v>
          </cell>
        </row>
        <row r="873">
          <cell r="H873">
            <v>0</v>
          </cell>
          <cell r="I873">
            <v>59.908184667550394</v>
          </cell>
          <cell r="J873">
            <v>53.917366200795357</v>
          </cell>
          <cell r="K873">
            <v>47.926547734040319</v>
          </cell>
          <cell r="L873">
            <v>41.935729267285282</v>
          </cell>
          <cell r="M873">
            <v>35.944910800530245</v>
          </cell>
          <cell r="N873">
            <v>29.954092333775208</v>
          </cell>
          <cell r="O873">
            <v>23.96327386702017</v>
          </cell>
          <cell r="P873">
            <v>17.972455400265133</v>
          </cell>
          <cell r="Q873">
            <v>11.981636933510094</v>
          </cell>
          <cell r="R873">
            <v>5.990818466755055</v>
          </cell>
          <cell r="S873">
            <v>1.5987211554602254E-14</v>
          </cell>
          <cell r="T873">
            <v>1.5987211554602254E-14</v>
          </cell>
          <cell r="U873">
            <v>1.5987211554602254E-14</v>
          </cell>
          <cell r="V873">
            <v>1.5987211554602254E-14</v>
          </cell>
          <cell r="W873">
            <v>1.5987211554602254E-14</v>
          </cell>
          <cell r="X873">
            <v>1.5987211554602254E-14</v>
          </cell>
          <cell r="Y873">
            <v>1.5987211554602254E-14</v>
          </cell>
          <cell r="Z873">
            <v>1.5987211554602254E-14</v>
          </cell>
          <cell r="AA873">
            <v>1.5987211554602254E-14</v>
          </cell>
          <cell r="AB873">
            <v>1.5987211554602254E-14</v>
          </cell>
          <cell r="AC873">
            <v>1.5987211554602254E-14</v>
          </cell>
          <cell r="AD873">
            <v>1.5987211554602254E-14</v>
          </cell>
          <cell r="AE873">
            <v>1.5987211554602254E-14</v>
          </cell>
          <cell r="AF873">
            <v>1.5987211554602254E-14</v>
          </cell>
          <cell r="AG873">
            <v>1.5987211554602254E-14</v>
          </cell>
          <cell r="AH873">
            <v>1.5987211554602254E-14</v>
          </cell>
          <cell r="AI873">
            <v>1.5987211554602254E-14</v>
          </cell>
          <cell r="AJ873">
            <v>1.5987211554602254E-14</v>
          </cell>
          <cell r="AK873">
            <v>1.5987211554602254E-14</v>
          </cell>
        </row>
        <row r="874">
          <cell r="H874">
            <v>65.899003134305431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</row>
        <row r="875">
          <cell r="H875">
            <v>5.990818466755039</v>
          </cell>
          <cell r="I875">
            <v>5.990818466755039</v>
          </cell>
          <cell r="J875">
            <v>5.990818466755039</v>
          </cell>
          <cell r="K875">
            <v>5.990818466755039</v>
          </cell>
          <cell r="L875">
            <v>5.990818466755039</v>
          </cell>
          <cell r="M875">
            <v>5.990818466755039</v>
          </cell>
          <cell r="N875">
            <v>5.990818466755039</v>
          </cell>
          <cell r="O875">
            <v>5.990818466755039</v>
          </cell>
          <cell r="P875">
            <v>5.990818466755039</v>
          </cell>
          <cell r="Q875">
            <v>5.990818466755039</v>
          </cell>
          <cell r="R875">
            <v>5.990818466755039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</row>
        <row r="876">
          <cell r="H876">
            <v>59.908184667550394</v>
          </cell>
          <cell r="I876">
            <v>53.917366200795357</v>
          </cell>
          <cell r="J876">
            <v>47.926547734040319</v>
          </cell>
          <cell r="K876">
            <v>41.935729267285282</v>
          </cell>
          <cell r="L876">
            <v>35.944910800530245</v>
          </cell>
          <cell r="M876">
            <v>29.954092333775208</v>
          </cell>
          <cell r="N876">
            <v>23.96327386702017</v>
          </cell>
          <cell r="O876">
            <v>17.972455400265133</v>
          </cell>
          <cell r="P876">
            <v>11.981636933510094</v>
          </cell>
          <cell r="Q876">
            <v>5.990818466755055</v>
          </cell>
          <cell r="R876">
            <v>1.5987211554602254E-14</v>
          </cell>
          <cell r="S876">
            <v>1.5987211554602254E-14</v>
          </cell>
          <cell r="T876">
            <v>1.5987211554602254E-14</v>
          </cell>
          <cell r="U876">
            <v>1.5987211554602254E-14</v>
          </cell>
          <cell r="V876">
            <v>1.5987211554602254E-14</v>
          </cell>
          <cell r="W876">
            <v>1.5987211554602254E-14</v>
          </cell>
          <cell r="X876">
            <v>1.5987211554602254E-14</v>
          </cell>
          <cell r="Y876">
            <v>1.5987211554602254E-14</v>
          </cell>
          <cell r="Z876">
            <v>1.5987211554602254E-14</v>
          </cell>
          <cell r="AA876">
            <v>1.5987211554602254E-14</v>
          </cell>
          <cell r="AB876">
            <v>1.5987211554602254E-14</v>
          </cell>
          <cell r="AC876">
            <v>1.5987211554602254E-14</v>
          </cell>
          <cell r="AD876">
            <v>1.5987211554602254E-14</v>
          </cell>
          <cell r="AE876">
            <v>1.5987211554602254E-14</v>
          </cell>
          <cell r="AF876">
            <v>1.5987211554602254E-14</v>
          </cell>
          <cell r="AG876">
            <v>1.5987211554602254E-14</v>
          </cell>
          <cell r="AH876">
            <v>1.5987211554602254E-14</v>
          </cell>
          <cell r="AI876">
            <v>1.5987211554602254E-14</v>
          </cell>
          <cell r="AJ876">
            <v>1.5987211554602254E-14</v>
          </cell>
          <cell r="AK876">
            <v>1.5987211554602254E-14</v>
          </cell>
        </row>
        <row r="879">
          <cell r="H879">
            <v>23.720346178193239</v>
          </cell>
          <cell r="I879">
            <v>43.127902142169532</v>
          </cell>
          <cell r="J879">
            <v>38.815111927952572</v>
          </cell>
          <cell r="K879">
            <v>34.502321713735626</v>
          </cell>
          <cell r="L879">
            <v>30.189531499518676</v>
          </cell>
          <cell r="M879">
            <v>25.876741285301723</v>
          </cell>
          <cell r="N879">
            <v>21.563951071084773</v>
          </cell>
          <cell r="O879">
            <v>17.25116085686782</v>
          </cell>
          <cell r="P879">
            <v>12.93837064265087</v>
          </cell>
          <cell r="Q879">
            <v>8.625580428433917</v>
          </cell>
          <cell r="R879">
            <v>4.3127902142169647</v>
          </cell>
          <cell r="S879">
            <v>1.1509193598158163E-14</v>
          </cell>
          <cell r="T879">
            <v>1.1509193598158163E-14</v>
          </cell>
          <cell r="U879">
            <v>1.1509193598158163E-14</v>
          </cell>
          <cell r="V879">
            <v>1.1509193598158163E-14</v>
          </cell>
          <cell r="W879">
            <v>1.1509193598158163E-14</v>
          </cell>
          <cell r="X879">
            <v>1.1509193598158163E-14</v>
          </cell>
          <cell r="Y879">
            <v>1.1509193598158163E-14</v>
          </cell>
          <cell r="Z879">
            <v>1.1509193598158163E-14</v>
          </cell>
          <cell r="AA879">
            <v>1.1509193598158163E-14</v>
          </cell>
          <cell r="AB879">
            <v>1.1509193598158163E-14</v>
          </cell>
          <cell r="AC879">
            <v>1.1509193598158163E-14</v>
          </cell>
          <cell r="AD879">
            <v>1.1509193598158163E-14</v>
          </cell>
          <cell r="AE879">
            <v>1.1509193598158163E-14</v>
          </cell>
          <cell r="AF879">
            <v>1.1509193598158163E-14</v>
          </cell>
          <cell r="AG879">
            <v>1.1509193598158163E-14</v>
          </cell>
          <cell r="AH879">
            <v>1.1509193598158163E-14</v>
          </cell>
          <cell r="AI879">
            <v>1.1509193598158163E-14</v>
          </cell>
          <cell r="AJ879">
            <v>1.1509193598158163E-14</v>
          </cell>
          <cell r="AK879">
            <v>1.1509193598158163E-14</v>
          </cell>
        </row>
        <row r="880">
          <cell r="H880">
            <v>0</v>
          </cell>
          <cell r="I880">
            <v>937.56309004716366</v>
          </cell>
          <cell r="J880">
            <v>843.80678104244737</v>
          </cell>
          <cell r="K880">
            <v>750.05047203773097</v>
          </cell>
          <cell r="L880">
            <v>656.29416303301468</v>
          </cell>
          <cell r="M880">
            <v>562.5378540282984</v>
          </cell>
          <cell r="N880">
            <v>468.781545023582</v>
          </cell>
          <cell r="O880">
            <v>375.02523601886566</v>
          </cell>
          <cell r="P880">
            <v>281.26892701414931</v>
          </cell>
          <cell r="Q880">
            <v>187.51261800943297</v>
          </cell>
          <cell r="R880">
            <v>93.756309004716613</v>
          </cell>
          <cell r="S880">
            <v>2.5019986082952527E-13</v>
          </cell>
          <cell r="T880">
            <v>2.5019986082952527E-13</v>
          </cell>
          <cell r="U880">
            <v>2.5019986082952527E-13</v>
          </cell>
          <cell r="V880">
            <v>2.5019986082952527E-13</v>
          </cell>
          <cell r="W880">
            <v>2.5019986082952527E-13</v>
          </cell>
          <cell r="X880">
            <v>2.5019986082952527E-13</v>
          </cell>
          <cell r="Y880">
            <v>2.5019986082952527E-13</v>
          </cell>
          <cell r="Z880">
            <v>2.5019986082952527E-13</v>
          </cell>
          <cell r="AA880">
            <v>2.5019986082952527E-13</v>
          </cell>
          <cell r="AB880">
            <v>2.5019986082952527E-13</v>
          </cell>
          <cell r="AC880">
            <v>2.5019986082952527E-13</v>
          </cell>
          <cell r="AD880">
            <v>2.5019986082952527E-13</v>
          </cell>
          <cell r="AE880">
            <v>2.5019986082952527E-13</v>
          </cell>
          <cell r="AF880">
            <v>2.5019986082952527E-13</v>
          </cell>
          <cell r="AG880">
            <v>2.5019986082952527E-13</v>
          </cell>
          <cell r="AH880">
            <v>2.5019986082952527E-13</v>
          </cell>
          <cell r="AI880">
            <v>2.5019986082952527E-13</v>
          </cell>
          <cell r="AJ880">
            <v>2.5019986082952527E-13</v>
          </cell>
          <cell r="AK880">
            <v>2.5019986082952527E-13</v>
          </cell>
        </row>
        <row r="881">
          <cell r="H881">
            <v>1031.3193990518801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</row>
        <row r="882">
          <cell r="H882">
            <v>93.756309004716357</v>
          </cell>
          <cell r="I882">
            <v>93.756309004716357</v>
          </cell>
          <cell r="J882">
            <v>93.756309004716357</v>
          </cell>
          <cell r="K882">
            <v>93.756309004716357</v>
          </cell>
          <cell r="L882">
            <v>93.756309004716357</v>
          </cell>
          <cell r="M882">
            <v>93.756309004716357</v>
          </cell>
          <cell r="N882">
            <v>93.756309004716357</v>
          </cell>
          <cell r="O882">
            <v>93.756309004716357</v>
          </cell>
          <cell r="P882">
            <v>93.756309004716357</v>
          </cell>
          <cell r="Q882">
            <v>93.756309004716357</v>
          </cell>
          <cell r="R882">
            <v>93.756309004716357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</row>
        <row r="883">
          <cell r="H883">
            <v>-4.2632564145606011E-14</v>
          </cell>
          <cell r="I883">
            <v>7.1054273576010019E-14</v>
          </cell>
          <cell r="J883">
            <v>-4.2632564145606011E-14</v>
          </cell>
          <cell r="K883">
            <v>7.1054273576010019E-14</v>
          </cell>
          <cell r="L883">
            <v>7.1054273576010019E-14</v>
          </cell>
          <cell r="M883">
            <v>-4.2632564145606011E-14</v>
          </cell>
          <cell r="N883">
            <v>1.4210854715202004E-14</v>
          </cell>
          <cell r="O883">
            <v>1.4210854715202004E-14</v>
          </cell>
          <cell r="P883">
            <v>1.4210854715202004E-14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</row>
        <row r="884">
          <cell r="H884">
            <v>937.56309004716366</v>
          </cell>
          <cell r="I884">
            <v>843.80678104244737</v>
          </cell>
          <cell r="J884">
            <v>750.05047203773097</v>
          </cell>
          <cell r="K884">
            <v>656.29416303301468</v>
          </cell>
          <cell r="L884">
            <v>562.5378540282984</v>
          </cell>
          <cell r="M884">
            <v>468.781545023582</v>
          </cell>
          <cell r="N884">
            <v>375.02523601886566</v>
          </cell>
          <cell r="O884">
            <v>281.26892701414931</v>
          </cell>
          <cell r="P884">
            <v>187.51261800943297</v>
          </cell>
          <cell r="Q884">
            <v>93.756309004716613</v>
          </cell>
          <cell r="R884">
            <v>2.5019986082952527E-13</v>
          </cell>
          <cell r="S884">
            <v>2.5019986082952527E-13</v>
          </cell>
          <cell r="T884">
            <v>2.5019986082952527E-13</v>
          </cell>
          <cell r="U884">
            <v>2.5019986082952527E-13</v>
          </cell>
          <cell r="V884">
            <v>2.5019986082952527E-13</v>
          </cell>
          <cell r="W884">
            <v>2.5019986082952527E-13</v>
          </cell>
          <cell r="X884">
            <v>2.5019986082952527E-13</v>
          </cell>
          <cell r="Y884">
            <v>2.5019986082952527E-13</v>
          </cell>
          <cell r="Z884">
            <v>2.5019986082952527E-13</v>
          </cell>
          <cell r="AA884">
            <v>2.5019986082952527E-13</v>
          </cell>
          <cell r="AB884">
            <v>2.5019986082952527E-13</v>
          </cell>
          <cell r="AC884">
            <v>2.5019986082952527E-13</v>
          </cell>
          <cell r="AD884">
            <v>2.5019986082952527E-13</v>
          </cell>
          <cell r="AE884">
            <v>2.5019986082952527E-13</v>
          </cell>
          <cell r="AF884">
            <v>2.5019986082952527E-13</v>
          </cell>
          <cell r="AG884">
            <v>2.5019986082952527E-13</v>
          </cell>
          <cell r="AH884">
            <v>2.5019986082952527E-13</v>
          </cell>
          <cell r="AI884">
            <v>2.5019986082952527E-13</v>
          </cell>
          <cell r="AJ884">
            <v>2.5019986082952527E-13</v>
          </cell>
          <cell r="AK884">
            <v>2.5019986082952527E-13</v>
          </cell>
        </row>
        <row r="885">
          <cell r="H885">
            <v>23.720346178193239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</row>
        <row r="889">
          <cell r="G889">
            <v>2006</v>
          </cell>
        </row>
        <row r="890">
          <cell r="G890">
            <v>2006</v>
          </cell>
        </row>
        <row r="891">
          <cell r="G891">
            <v>0</v>
          </cell>
        </row>
        <row r="892">
          <cell r="G892">
            <v>0</v>
          </cell>
        </row>
        <row r="893">
          <cell r="G893">
            <v>11</v>
          </cell>
        </row>
        <row r="894">
          <cell r="G894">
            <v>0</v>
          </cell>
        </row>
        <row r="895">
          <cell r="G895">
            <v>0</v>
          </cell>
        </row>
        <row r="896">
          <cell r="G896">
            <v>0</v>
          </cell>
        </row>
        <row r="897">
          <cell r="G897">
            <v>4.5999999999999999E-2</v>
          </cell>
        </row>
        <row r="898">
          <cell r="H898" t="b">
            <v>1</v>
          </cell>
          <cell r="I898" t="b">
            <v>0</v>
          </cell>
          <cell r="J898" t="b">
            <v>0</v>
          </cell>
          <cell r="K898" t="b">
            <v>0</v>
          </cell>
          <cell r="L898" t="b">
            <v>0</v>
          </cell>
          <cell r="M898" t="b">
            <v>0</v>
          </cell>
          <cell r="N898" t="b">
            <v>0</v>
          </cell>
          <cell r="O898" t="b">
            <v>0</v>
          </cell>
          <cell r="P898" t="b">
            <v>0</v>
          </cell>
          <cell r="Q898" t="b">
            <v>0</v>
          </cell>
          <cell r="R898" t="b">
            <v>0</v>
          </cell>
          <cell r="S898" t="b">
            <v>0</v>
          </cell>
          <cell r="T898" t="b">
            <v>0</v>
          </cell>
          <cell r="U898" t="b">
            <v>0</v>
          </cell>
          <cell r="V898" t="b">
            <v>0</v>
          </cell>
          <cell r="W898" t="b">
            <v>0</v>
          </cell>
          <cell r="X898" t="b">
            <v>0</v>
          </cell>
          <cell r="Y898" t="b">
            <v>0</v>
          </cell>
          <cell r="Z898" t="b">
            <v>0</v>
          </cell>
          <cell r="AA898" t="b">
            <v>0</v>
          </cell>
          <cell r="AB898" t="b">
            <v>0</v>
          </cell>
          <cell r="AC898" t="b">
            <v>0</v>
          </cell>
          <cell r="AD898" t="b">
            <v>0</v>
          </cell>
          <cell r="AE898" t="b">
            <v>0</v>
          </cell>
          <cell r="AF898" t="b">
            <v>0</v>
          </cell>
          <cell r="AG898" t="b">
            <v>0</v>
          </cell>
          <cell r="AH898" t="b">
            <v>0</v>
          </cell>
          <cell r="AI898" t="b">
            <v>0</v>
          </cell>
          <cell r="AJ898" t="b">
            <v>0</v>
          </cell>
          <cell r="AK898" t="b">
            <v>0</v>
          </cell>
        </row>
        <row r="899">
          <cell r="H899">
            <v>1</v>
          </cell>
          <cell r="I899">
            <v>2</v>
          </cell>
          <cell r="J899">
            <v>3</v>
          </cell>
          <cell r="K899">
            <v>4</v>
          </cell>
          <cell r="L899">
            <v>5</v>
          </cell>
          <cell r="M899">
            <v>6</v>
          </cell>
          <cell r="N899">
            <v>7</v>
          </cell>
          <cell r="O899">
            <v>8</v>
          </cell>
          <cell r="P899">
            <v>9</v>
          </cell>
          <cell r="Q899">
            <v>10</v>
          </cell>
          <cell r="R899">
            <v>11</v>
          </cell>
          <cell r="S899">
            <v>12</v>
          </cell>
          <cell r="T899">
            <v>13</v>
          </cell>
          <cell r="U899">
            <v>14</v>
          </cell>
          <cell r="V899">
            <v>15</v>
          </cell>
          <cell r="W899">
            <v>16</v>
          </cell>
          <cell r="X899">
            <v>17</v>
          </cell>
          <cell r="Y899">
            <v>18</v>
          </cell>
          <cell r="Z899">
            <v>19</v>
          </cell>
          <cell r="AA899">
            <v>20</v>
          </cell>
          <cell r="AB899">
            <v>21</v>
          </cell>
          <cell r="AC899">
            <v>22</v>
          </cell>
          <cell r="AD899">
            <v>23</v>
          </cell>
          <cell r="AE899">
            <v>24</v>
          </cell>
          <cell r="AF899">
            <v>25</v>
          </cell>
          <cell r="AG899">
            <v>26</v>
          </cell>
          <cell r="AH899">
            <v>27</v>
          </cell>
          <cell r="AI899">
            <v>28</v>
          </cell>
          <cell r="AJ899">
            <v>29</v>
          </cell>
          <cell r="AK899">
            <v>30</v>
          </cell>
        </row>
        <row r="900">
          <cell r="H900" t="b">
            <v>1</v>
          </cell>
          <cell r="I900" t="b">
            <v>1</v>
          </cell>
          <cell r="J900" t="b">
            <v>1</v>
          </cell>
          <cell r="K900" t="b">
            <v>1</v>
          </cell>
          <cell r="L900" t="b">
            <v>1</v>
          </cell>
          <cell r="M900" t="b">
            <v>1</v>
          </cell>
          <cell r="N900" t="b">
            <v>1</v>
          </cell>
          <cell r="O900" t="b">
            <v>1</v>
          </cell>
          <cell r="P900" t="b">
            <v>1</v>
          </cell>
          <cell r="Q900" t="b">
            <v>1</v>
          </cell>
          <cell r="R900" t="b">
            <v>1</v>
          </cell>
          <cell r="S900" t="b">
            <v>1</v>
          </cell>
          <cell r="T900" t="b">
            <v>1</v>
          </cell>
          <cell r="U900" t="b">
            <v>1</v>
          </cell>
          <cell r="V900" t="b">
            <v>1</v>
          </cell>
          <cell r="W900" t="b">
            <v>1</v>
          </cell>
          <cell r="X900" t="b">
            <v>1</v>
          </cell>
          <cell r="Y900" t="b">
            <v>1</v>
          </cell>
          <cell r="Z900" t="b">
            <v>1</v>
          </cell>
          <cell r="AA900" t="b">
            <v>1</v>
          </cell>
          <cell r="AB900" t="b">
            <v>1</v>
          </cell>
          <cell r="AC900" t="b">
            <v>1</v>
          </cell>
          <cell r="AD900" t="b">
            <v>1</v>
          </cell>
          <cell r="AE900" t="b">
            <v>1</v>
          </cell>
          <cell r="AF900" t="b">
            <v>1</v>
          </cell>
          <cell r="AG900" t="b">
            <v>1</v>
          </cell>
          <cell r="AH900" t="b">
            <v>1</v>
          </cell>
          <cell r="AI900" t="b">
            <v>1</v>
          </cell>
          <cell r="AJ900" t="b">
            <v>1</v>
          </cell>
          <cell r="AK900" t="b">
            <v>1</v>
          </cell>
        </row>
        <row r="901">
          <cell r="H901" t="b">
            <v>0</v>
          </cell>
          <cell r="I901" t="b">
            <v>0</v>
          </cell>
          <cell r="J901" t="b">
            <v>0</v>
          </cell>
          <cell r="K901" t="b">
            <v>0</v>
          </cell>
          <cell r="L901" t="b">
            <v>0</v>
          </cell>
          <cell r="M901" t="b">
            <v>0</v>
          </cell>
          <cell r="N901" t="b">
            <v>0</v>
          </cell>
          <cell r="O901" t="b">
            <v>0</v>
          </cell>
          <cell r="P901" t="b">
            <v>0</v>
          </cell>
          <cell r="Q901" t="b">
            <v>0</v>
          </cell>
          <cell r="R901" t="b">
            <v>0</v>
          </cell>
          <cell r="S901" t="b">
            <v>1</v>
          </cell>
          <cell r="T901" t="b">
            <v>1</v>
          </cell>
          <cell r="U901" t="b">
            <v>1</v>
          </cell>
          <cell r="V901" t="b">
            <v>1</v>
          </cell>
          <cell r="W901" t="b">
            <v>1</v>
          </cell>
          <cell r="X901" t="b">
            <v>1</v>
          </cell>
          <cell r="Y901" t="b">
            <v>1</v>
          </cell>
          <cell r="Z901" t="b">
            <v>1</v>
          </cell>
          <cell r="AA901" t="b">
            <v>1</v>
          </cell>
          <cell r="AB901" t="b">
            <v>1</v>
          </cell>
          <cell r="AC901" t="b">
            <v>1</v>
          </cell>
          <cell r="AD901" t="b">
            <v>1</v>
          </cell>
          <cell r="AE901" t="b">
            <v>1</v>
          </cell>
          <cell r="AF901" t="b">
            <v>1</v>
          </cell>
          <cell r="AG901" t="b">
            <v>1</v>
          </cell>
          <cell r="AH901" t="b">
            <v>1</v>
          </cell>
          <cell r="AI901" t="b">
            <v>1</v>
          </cell>
          <cell r="AJ901" t="b">
            <v>1</v>
          </cell>
          <cell r="AK901" t="b">
            <v>1</v>
          </cell>
        </row>
        <row r="902">
          <cell r="H902" t="b">
            <v>0</v>
          </cell>
          <cell r="I902" t="b">
            <v>0</v>
          </cell>
          <cell r="J902" t="b">
            <v>0</v>
          </cell>
          <cell r="K902" t="b">
            <v>0</v>
          </cell>
          <cell r="L902" t="b">
            <v>0</v>
          </cell>
          <cell r="M902" t="b">
            <v>0</v>
          </cell>
          <cell r="N902" t="b">
            <v>0</v>
          </cell>
          <cell r="O902" t="b">
            <v>0</v>
          </cell>
          <cell r="P902" t="b">
            <v>0</v>
          </cell>
          <cell r="Q902" t="b">
            <v>0</v>
          </cell>
          <cell r="R902" t="b">
            <v>0</v>
          </cell>
          <cell r="S902" t="b">
            <v>0</v>
          </cell>
          <cell r="T902" t="b">
            <v>0</v>
          </cell>
          <cell r="U902" t="b">
            <v>0</v>
          </cell>
          <cell r="V902" t="b">
            <v>0</v>
          </cell>
          <cell r="W902" t="b">
            <v>0</v>
          </cell>
          <cell r="X902" t="b">
            <v>0</v>
          </cell>
          <cell r="Y902" t="b">
            <v>0</v>
          </cell>
          <cell r="Z902" t="b">
            <v>0</v>
          </cell>
          <cell r="AA902" t="b">
            <v>0</v>
          </cell>
          <cell r="AB902" t="b">
            <v>0</v>
          </cell>
          <cell r="AC902" t="b">
            <v>0</v>
          </cell>
          <cell r="AD902" t="b">
            <v>0</v>
          </cell>
          <cell r="AE902" t="b">
            <v>0</v>
          </cell>
          <cell r="AF902" t="b">
            <v>0</v>
          </cell>
          <cell r="AG902" t="b">
            <v>0</v>
          </cell>
          <cell r="AH902" t="b">
            <v>0</v>
          </cell>
          <cell r="AI902" t="b">
            <v>0</v>
          </cell>
          <cell r="AJ902" t="b">
            <v>0</v>
          </cell>
          <cell r="AK902" t="b">
            <v>0</v>
          </cell>
        </row>
        <row r="903"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</row>
        <row r="905"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</row>
        <row r="906"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</row>
        <row r="907"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</row>
        <row r="908"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</row>
        <row r="910"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</row>
        <row r="913">
          <cell r="G913">
            <v>0.70760000000000001</v>
          </cell>
        </row>
        <row r="914">
          <cell r="G914">
            <v>30</v>
          </cell>
        </row>
        <row r="916">
          <cell r="G916">
            <v>4663013.461783452</v>
          </cell>
        </row>
        <row r="917">
          <cell r="H917">
            <v>-29</v>
          </cell>
          <cell r="I917">
            <v>-28</v>
          </cell>
          <cell r="J917">
            <v>-27</v>
          </cell>
          <cell r="K917">
            <v>-26</v>
          </cell>
          <cell r="L917">
            <v>-25</v>
          </cell>
          <cell r="M917">
            <v>-24</v>
          </cell>
          <cell r="N917">
            <v>-23</v>
          </cell>
          <cell r="O917">
            <v>-22</v>
          </cell>
          <cell r="P917">
            <v>-21</v>
          </cell>
          <cell r="Q917">
            <v>-20</v>
          </cell>
          <cell r="R917">
            <v>-19</v>
          </cell>
          <cell r="S917">
            <v>-18</v>
          </cell>
          <cell r="T917">
            <v>-17</v>
          </cell>
          <cell r="U917">
            <v>-16</v>
          </cell>
          <cell r="V917">
            <v>-15</v>
          </cell>
          <cell r="W917">
            <v>-14</v>
          </cell>
          <cell r="X917">
            <v>-13</v>
          </cell>
          <cell r="Y917">
            <v>-12</v>
          </cell>
          <cell r="Z917">
            <v>-11</v>
          </cell>
          <cell r="AA917">
            <v>-10</v>
          </cell>
          <cell r="AB917">
            <v>-9</v>
          </cell>
          <cell r="AC917">
            <v>-8</v>
          </cell>
          <cell r="AD917">
            <v>-7</v>
          </cell>
          <cell r="AE917">
            <v>-6</v>
          </cell>
          <cell r="AF917">
            <v>-5</v>
          </cell>
          <cell r="AG917">
            <v>-4</v>
          </cell>
          <cell r="AH917">
            <v>-3</v>
          </cell>
          <cell r="AI917">
            <v>-2</v>
          </cell>
          <cell r="AJ917">
            <v>-1</v>
          </cell>
          <cell r="AK917">
            <v>0</v>
          </cell>
        </row>
        <row r="918">
          <cell r="H918">
            <v>0</v>
          </cell>
          <cell r="I918">
            <v>72976160.676911026</v>
          </cell>
          <cell r="J918">
            <v>72976160.676911026</v>
          </cell>
          <cell r="K918">
            <v>72976160.676911026</v>
          </cell>
          <cell r="L918">
            <v>72976160.676911026</v>
          </cell>
          <cell r="M918">
            <v>72976160.676911026</v>
          </cell>
          <cell r="N918">
            <v>72976160.676911026</v>
          </cell>
          <cell r="O918">
            <v>72976160.676911026</v>
          </cell>
          <cell r="P918">
            <v>72976160.676911026</v>
          </cell>
          <cell r="Q918">
            <v>72976160.676911026</v>
          </cell>
          <cell r="R918">
            <v>72976160.676911026</v>
          </cell>
          <cell r="S918">
            <v>72976160.676911026</v>
          </cell>
          <cell r="T918">
            <v>72976160.676911026</v>
          </cell>
          <cell r="U918">
            <v>72976160.676911026</v>
          </cell>
          <cell r="V918">
            <v>72976160.676911026</v>
          </cell>
          <cell r="W918">
            <v>72976160.676911026</v>
          </cell>
          <cell r="X918">
            <v>72976160.676911026</v>
          </cell>
          <cell r="Y918">
            <v>72976160.676911026</v>
          </cell>
          <cell r="Z918">
            <v>72976160.676911026</v>
          </cell>
          <cell r="AA918">
            <v>72976160.676911026</v>
          </cell>
          <cell r="AB918">
            <v>72976160.676911026</v>
          </cell>
          <cell r="AC918">
            <v>72976160.676911026</v>
          </cell>
          <cell r="AD918">
            <v>72976160.676911026</v>
          </cell>
          <cell r="AE918">
            <v>72976160.676911026</v>
          </cell>
          <cell r="AF918">
            <v>72976160.676911026</v>
          </cell>
          <cell r="AG918">
            <v>72976160.676911026</v>
          </cell>
          <cell r="AH918">
            <v>72976160.676911026</v>
          </cell>
          <cell r="AI918">
            <v>72976160.676911026</v>
          </cell>
          <cell r="AJ918">
            <v>72976160.676911026</v>
          </cell>
          <cell r="AK918">
            <v>72976160.676911026</v>
          </cell>
        </row>
        <row r="919">
          <cell r="H919">
            <v>72976160.676911026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</row>
        <row r="920"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</row>
        <row r="921">
          <cell r="H921">
            <v>72976160.676911026</v>
          </cell>
          <cell r="I921">
            <v>72976160.676911026</v>
          </cell>
          <cell r="J921">
            <v>72976160.676911026</v>
          </cell>
          <cell r="K921">
            <v>72976160.676911026</v>
          </cell>
          <cell r="L921">
            <v>72976160.676911026</v>
          </cell>
          <cell r="M921">
            <v>72976160.676911026</v>
          </cell>
          <cell r="N921">
            <v>72976160.676911026</v>
          </cell>
          <cell r="O921">
            <v>72976160.676911026</v>
          </cell>
          <cell r="P921">
            <v>72976160.676911026</v>
          </cell>
          <cell r="Q921">
            <v>72976160.676911026</v>
          </cell>
          <cell r="R921">
            <v>72976160.676911026</v>
          </cell>
          <cell r="S921">
            <v>72976160.676911026</v>
          </cell>
          <cell r="T921">
            <v>72976160.676911026</v>
          </cell>
          <cell r="U921">
            <v>72976160.676911026</v>
          </cell>
          <cell r="V921">
            <v>72976160.676911026</v>
          </cell>
          <cell r="W921">
            <v>72976160.676911026</v>
          </cell>
          <cell r="X921">
            <v>72976160.676911026</v>
          </cell>
          <cell r="Y921">
            <v>72976160.676911026</v>
          </cell>
          <cell r="Z921">
            <v>72976160.676911026</v>
          </cell>
          <cell r="AA921">
            <v>72976160.676911026</v>
          </cell>
          <cell r="AB921">
            <v>72976160.676911026</v>
          </cell>
          <cell r="AC921">
            <v>72976160.676911026</v>
          </cell>
          <cell r="AD921">
            <v>72976160.676911026</v>
          </cell>
          <cell r="AE921">
            <v>72976160.676911026</v>
          </cell>
          <cell r="AF921">
            <v>72976160.676911026</v>
          </cell>
          <cell r="AG921">
            <v>72976160.676911026</v>
          </cell>
          <cell r="AH921">
            <v>72976160.676911026</v>
          </cell>
          <cell r="AI921">
            <v>72976160.676911026</v>
          </cell>
          <cell r="AJ921">
            <v>72976160.676911026</v>
          </cell>
          <cell r="AK921">
            <v>72976160.676911026</v>
          </cell>
        </row>
        <row r="922">
          <cell r="H922">
            <v>4663013.461783452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</row>
        <row r="924">
          <cell r="H924">
            <v>0</v>
          </cell>
          <cell r="I924">
            <v>70543621.987680659</v>
          </cell>
          <cell r="J924">
            <v>68111083.298450291</v>
          </cell>
          <cell r="K924">
            <v>65678544.609219924</v>
          </cell>
          <cell r="L924">
            <v>63246005.919989556</v>
          </cell>
          <cell r="M924">
            <v>60813467.230759189</v>
          </cell>
          <cell r="N924">
            <v>58380928.541528821</v>
          </cell>
          <cell r="O924">
            <v>55948389.852298453</v>
          </cell>
          <cell r="P924">
            <v>53515851.163068086</v>
          </cell>
          <cell r="Q924">
            <v>51083312.473837718</v>
          </cell>
          <cell r="R924">
            <v>48650773.784607351</v>
          </cell>
          <cell r="S924">
            <v>46218235.095376983</v>
          </cell>
          <cell r="T924">
            <v>43785696.406146616</v>
          </cell>
          <cell r="U924">
            <v>41353157.716916248</v>
          </cell>
          <cell r="V924">
            <v>38920619.027685881</v>
          </cell>
          <cell r="W924">
            <v>36488080.338455513</v>
          </cell>
          <cell r="X924">
            <v>34055541.649225146</v>
          </cell>
          <cell r="Y924">
            <v>31623002.959994778</v>
          </cell>
          <cell r="Z924">
            <v>29190464.27076441</v>
          </cell>
          <cell r="AA924">
            <v>26757925.581534043</v>
          </cell>
          <cell r="AB924">
            <v>24325386.892303675</v>
          </cell>
          <cell r="AC924">
            <v>21892848.203073308</v>
          </cell>
          <cell r="AD924">
            <v>19460309.51384294</v>
          </cell>
          <cell r="AE924">
            <v>17027770.824612573</v>
          </cell>
          <cell r="AF924">
            <v>14595232.135382205</v>
          </cell>
          <cell r="AG924">
            <v>12162693.446151838</v>
          </cell>
          <cell r="AH924">
            <v>9730154.7569214702</v>
          </cell>
          <cell r="AI924">
            <v>7297616.0676911026</v>
          </cell>
          <cell r="AJ924">
            <v>4865077.3784607351</v>
          </cell>
          <cell r="AK924">
            <v>2432538.6892303675</v>
          </cell>
        </row>
        <row r="926">
          <cell r="H926">
            <v>2432538.6892303675</v>
          </cell>
          <cell r="I926">
            <v>2432538.6892303675</v>
          </cell>
          <cell r="J926">
            <v>2432538.6892303675</v>
          </cell>
          <cell r="K926">
            <v>2432538.6892303675</v>
          </cell>
          <cell r="L926">
            <v>2432538.6892303675</v>
          </cell>
          <cell r="M926">
            <v>2432538.6892303675</v>
          </cell>
          <cell r="N926">
            <v>2432538.6892303675</v>
          </cell>
          <cell r="O926">
            <v>2432538.6892303675</v>
          </cell>
          <cell r="P926">
            <v>2432538.6892303675</v>
          </cell>
          <cell r="Q926">
            <v>2432538.6892303675</v>
          </cell>
          <cell r="R926">
            <v>2432538.6892303675</v>
          </cell>
          <cell r="S926">
            <v>2432538.6892303675</v>
          </cell>
          <cell r="T926">
            <v>2432538.6892303675</v>
          </cell>
          <cell r="U926">
            <v>2432538.6892303675</v>
          </cell>
          <cell r="V926">
            <v>2432538.6892303675</v>
          </cell>
          <cell r="W926">
            <v>2432538.6892303675</v>
          </cell>
          <cell r="X926">
            <v>2432538.6892303675</v>
          </cell>
          <cell r="Y926">
            <v>2432538.6892303675</v>
          </cell>
          <cell r="Z926">
            <v>2432538.6892303675</v>
          </cell>
          <cell r="AA926">
            <v>2432538.6892303675</v>
          </cell>
          <cell r="AB926">
            <v>2432538.6892303675</v>
          </cell>
          <cell r="AC926">
            <v>2432538.6892303675</v>
          </cell>
          <cell r="AD926">
            <v>2432538.6892303675</v>
          </cell>
          <cell r="AE926">
            <v>2432538.6892303675</v>
          </cell>
          <cell r="AF926">
            <v>2432538.6892303675</v>
          </cell>
          <cell r="AG926">
            <v>2432538.6892303675</v>
          </cell>
          <cell r="AH926">
            <v>2432538.6892303675</v>
          </cell>
          <cell r="AI926">
            <v>2432538.6892303675</v>
          </cell>
          <cell r="AJ926">
            <v>2432538.6892303675</v>
          </cell>
          <cell r="AK926">
            <v>2432538.6892303675</v>
          </cell>
        </row>
        <row r="927">
          <cell r="H927">
            <v>70543621.987680659</v>
          </cell>
          <cell r="I927">
            <v>68111083.298450291</v>
          </cell>
          <cell r="J927">
            <v>65678544.609219924</v>
          </cell>
          <cell r="K927">
            <v>63246005.919989556</v>
          </cell>
          <cell r="L927">
            <v>60813467.230759189</v>
          </cell>
          <cell r="M927">
            <v>58380928.541528821</v>
          </cell>
          <cell r="N927">
            <v>55948389.852298453</v>
          </cell>
          <cell r="O927">
            <v>53515851.163068086</v>
          </cell>
          <cell r="P927">
            <v>51083312.473837718</v>
          </cell>
          <cell r="Q927">
            <v>48650773.784607351</v>
          </cell>
          <cell r="R927">
            <v>46218235.095376983</v>
          </cell>
          <cell r="S927">
            <v>43785696.406146616</v>
          </cell>
          <cell r="T927">
            <v>41353157.716916248</v>
          </cell>
          <cell r="U927">
            <v>38920619.027685881</v>
          </cell>
          <cell r="V927">
            <v>36488080.338455513</v>
          </cell>
          <cell r="W927">
            <v>34055541.649225146</v>
          </cell>
          <cell r="X927">
            <v>31623002.959994778</v>
          </cell>
          <cell r="Y927">
            <v>29190464.27076441</v>
          </cell>
          <cell r="Z927">
            <v>26757925.581534043</v>
          </cell>
          <cell r="AA927">
            <v>24325386.892303675</v>
          </cell>
          <cell r="AB927">
            <v>21892848.203073308</v>
          </cell>
          <cell r="AC927">
            <v>19460309.51384294</v>
          </cell>
          <cell r="AD927">
            <v>17027770.824612573</v>
          </cell>
          <cell r="AE927">
            <v>14595232.135382205</v>
          </cell>
          <cell r="AF927">
            <v>12162693.446151838</v>
          </cell>
          <cell r="AG927">
            <v>9730154.7569214702</v>
          </cell>
          <cell r="AH927">
            <v>7297616.0676911026</v>
          </cell>
          <cell r="AI927">
            <v>4865077.3784607351</v>
          </cell>
          <cell r="AJ927">
            <v>2432538.6892303675</v>
          </cell>
          <cell r="AK927">
            <v>0</v>
          </cell>
        </row>
        <row r="930">
          <cell r="G930">
            <v>0</v>
          </cell>
        </row>
        <row r="933">
          <cell r="G933">
            <v>0</v>
          </cell>
        </row>
        <row r="934">
          <cell r="H934">
            <v>-29</v>
          </cell>
          <cell r="I934">
            <v>-28</v>
          </cell>
          <cell r="J934">
            <v>-27</v>
          </cell>
          <cell r="K934">
            <v>-26</v>
          </cell>
          <cell r="L934">
            <v>-25</v>
          </cell>
          <cell r="M934">
            <v>-24</v>
          </cell>
          <cell r="N934">
            <v>-23</v>
          </cell>
          <cell r="O934">
            <v>-22</v>
          </cell>
          <cell r="P934">
            <v>-21</v>
          </cell>
          <cell r="Q934">
            <v>-20</v>
          </cell>
          <cell r="R934">
            <v>-19</v>
          </cell>
          <cell r="S934">
            <v>-18</v>
          </cell>
          <cell r="T934">
            <v>-17</v>
          </cell>
          <cell r="U934">
            <v>-16</v>
          </cell>
          <cell r="V934">
            <v>-15</v>
          </cell>
          <cell r="W934">
            <v>-14</v>
          </cell>
          <cell r="X934">
            <v>-13</v>
          </cell>
          <cell r="Y934">
            <v>-12</v>
          </cell>
          <cell r="Z934">
            <v>-11</v>
          </cell>
          <cell r="AA934">
            <v>-10</v>
          </cell>
          <cell r="AB934">
            <v>-9</v>
          </cell>
          <cell r="AC934">
            <v>-8</v>
          </cell>
          <cell r="AD934">
            <v>-7</v>
          </cell>
          <cell r="AE934">
            <v>-6</v>
          </cell>
          <cell r="AF934">
            <v>-5</v>
          </cell>
          <cell r="AG934">
            <v>-4</v>
          </cell>
          <cell r="AH934">
            <v>-3</v>
          </cell>
          <cell r="AI934">
            <v>-2</v>
          </cell>
          <cell r="AJ934">
            <v>-1</v>
          </cell>
          <cell r="AK934">
            <v>0</v>
          </cell>
        </row>
        <row r="935"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</row>
        <row r="936"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</row>
        <row r="937"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</row>
        <row r="938"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</row>
        <row r="939"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</row>
        <row r="941"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</row>
        <row r="943"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</row>
        <row r="944"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</row>
        <row r="947">
          <cell r="G947">
            <v>0</v>
          </cell>
        </row>
        <row r="949">
          <cell r="G949">
            <v>0</v>
          </cell>
        </row>
        <row r="951">
          <cell r="H951">
            <v>-29</v>
          </cell>
          <cell r="I951">
            <v>-28</v>
          </cell>
          <cell r="J951">
            <v>-27</v>
          </cell>
          <cell r="K951">
            <v>-26</v>
          </cell>
          <cell r="L951">
            <v>-25</v>
          </cell>
          <cell r="M951">
            <v>-24</v>
          </cell>
          <cell r="N951">
            <v>-23</v>
          </cell>
          <cell r="O951">
            <v>-22</v>
          </cell>
          <cell r="P951">
            <v>-21</v>
          </cell>
          <cell r="Q951">
            <v>-20</v>
          </cell>
          <cell r="R951">
            <v>-19</v>
          </cell>
          <cell r="S951">
            <v>-18</v>
          </cell>
          <cell r="T951">
            <v>-17</v>
          </cell>
          <cell r="U951">
            <v>-16</v>
          </cell>
          <cell r="V951">
            <v>-15</v>
          </cell>
          <cell r="W951">
            <v>-14</v>
          </cell>
          <cell r="X951">
            <v>-13</v>
          </cell>
          <cell r="Y951">
            <v>-12</v>
          </cell>
          <cell r="Z951">
            <v>-11</v>
          </cell>
          <cell r="AA951">
            <v>-10</v>
          </cell>
          <cell r="AB951">
            <v>-9</v>
          </cell>
          <cell r="AC951">
            <v>-8</v>
          </cell>
          <cell r="AD951">
            <v>-7</v>
          </cell>
          <cell r="AE951">
            <v>-6</v>
          </cell>
          <cell r="AF951">
            <v>-5</v>
          </cell>
          <cell r="AG951">
            <v>-4</v>
          </cell>
          <cell r="AH951">
            <v>-3</v>
          </cell>
          <cell r="AI951">
            <v>-2</v>
          </cell>
          <cell r="AJ951">
            <v>-1</v>
          </cell>
          <cell r="AK951">
            <v>0</v>
          </cell>
        </row>
        <row r="952"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</row>
        <row r="953"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</row>
        <row r="954"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</row>
        <row r="955"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</row>
        <row r="956"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</row>
        <row r="958"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</row>
        <row r="960"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</row>
        <row r="961"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</row>
        <row r="966">
          <cell r="G966">
            <v>2010</v>
          </cell>
        </row>
        <row r="967">
          <cell r="G967">
            <v>2010</v>
          </cell>
        </row>
        <row r="968">
          <cell r="G968">
            <v>0</v>
          </cell>
        </row>
        <row r="969">
          <cell r="G969">
            <v>5</v>
          </cell>
        </row>
        <row r="970">
          <cell r="G970">
            <v>20</v>
          </cell>
        </row>
        <row r="971">
          <cell r="G971">
            <v>0</v>
          </cell>
        </row>
        <row r="972">
          <cell r="G972">
            <v>0</v>
          </cell>
        </row>
        <row r="973">
          <cell r="G973">
            <v>0</v>
          </cell>
        </row>
        <row r="974">
          <cell r="G974">
            <v>0</v>
          </cell>
        </row>
        <row r="975">
          <cell r="H975" t="b">
            <v>0</v>
          </cell>
          <cell r="I975" t="b">
            <v>0</v>
          </cell>
          <cell r="J975" t="b">
            <v>0</v>
          </cell>
          <cell r="K975" t="b">
            <v>0</v>
          </cell>
          <cell r="L975" t="b">
            <v>1</v>
          </cell>
          <cell r="M975" t="b">
            <v>0</v>
          </cell>
          <cell r="N975" t="b">
            <v>0</v>
          </cell>
          <cell r="O975" t="b">
            <v>0</v>
          </cell>
          <cell r="P975" t="b">
            <v>0</v>
          </cell>
          <cell r="Q975" t="b">
            <v>0</v>
          </cell>
          <cell r="R975" t="b">
            <v>0</v>
          </cell>
          <cell r="S975" t="b">
            <v>0</v>
          </cell>
          <cell r="T975" t="b">
            <v>0</v>
          </cell>
          <cell r="U975" t="b">
            <v>0</v>
          </cell>
          <cell r="V975" t="b">
            <v>0</v>
          </cell>
          <cell r="W975" t="b">
            <v>0</v>
          </cell>
          <cell r="X975" t="b">
            <v>0</v>
          </cell>
          <cell r="Y975" t="b">
            <v>0</v>
          </cell>
          <cell r="Z975" t="b">
            <v>0</v>
          </cell>
          <cell r="AA975" t="b">
            <v>0</v>
          </cell>
          <cell r="AB975" t="b">
            <v>0</v>
          </cell>
          <cell r="AC975" t="b">
            <v>0</v>
          </cell>
          <cell r="AD975" t="b">
            <v>0</v>
          </cell>
          <cell r="AE975" t="b">
            <v>0</v>
          </cell>
          <cell r="AF975" t="b">
            <v>0</v>
          </cell>
          <cell r="AG975" t="b">
            <v>0</v>
          </cell>
          <cell r="AH975" t="b">
            <v>0</v>
          </cell>
          <cell r="AI975" t="b">
            <v>0</v>
          </cell>
          <cell r="AJ975" t="b">
            <v>0</v>
          </cell>
          <cell r="AK975" t="b">
            <v>0</v>
          </cell>
        </row>
        <row r="976">
          <cell r="H976">
            <v>-8</v>
          </cell>
          <cell r="I976">
            <v>-7</v>
          </cell>
          <cell r="J976">
            <v>-6</v>
          </cell>
          <cell r="K976">
            <v>-5</v>
          </cell>
          <cell r="L976">
            <v>-4</v>
          </cell>
          <cell r="M976">
            <v>-3</v>
          </cell>
          <cell r="N976">
            <v>-2</v>
          </cell>
          <cell r="O976">
            <v>-1</v>
          </cell>
          <cell r="P976">
            <v>0</v>
          </cell>
          <cell r="Q976">
            <v>1</v>
          </cell>
          <cell r="R976">
            <v>2</v>
          </cell>
          <cell r="S976">
            <v>3</v>
          </cell>
          <cell r="T976">
            <v>4</v>
          </cell>
          <cell r="U976">
            <v>5</v>
          </cell>
          <cell r="V976">
            <v>6</v>
          </cell>
          <cell r="W976">
            <v>7</v>
          </cell>
          <cell r="X976">
            <v>8</v>
          </cell>
          <cell r="Y976">
            <v>9</v>
          </cell>
          <cell r="Z976">
            <v>10</v>
          </cell>
          <cell r="AA976">
            <v>11</v>
          </cell>
          <cell r="AB976">
            <v>12</v>
          </cell>
          <cell r="AC976">
            <v>13</v>
          </cell>
          <cell r="AD976">
            <v>14</v>
          </cell>
          <cell r="AE976">
            <v>15</v>
          </cell>
          <cell r="AF976">
            <v>16</v>
          </cell>
          <cell r="AG976">
            <v>17</v>
          </cell>
          <cell r="AH976">
            <v>18</v>
          </cell>
          <cell r="AI976">
            <v>19</v>
          </cell>
          <cell r="AJ976">
            <v>20</v>
          </cell>
          <cell r="AK976">
            <v>21</v>
          </cell>
        </row>
        <row r="977">
          <cell r="H977" t="b">
            <v>0</v>
          </cell>
          <cell r="I977" t="b">
            <v>0</v>
          </cell>
          <cell r="J977" t="b">
            <v>0</v>
          </cell>
          <cell r="K977" t="b">
            <v>0</v>
          </cell>
          <cell r="L977" t="b">
            <v>0</v>
          </cell>
          <cell r="M977" t="b">
            <v>0</v>
          </cell>
          <cell r="N977" t="b">
            <v>0</v>
          </cell>
          <cell r="O977" t="b">
            <v>0</v>
          </cell>
          <cell r="P977" t="b">
            <v>0</v>
          </cell>
          <cell r="Q977" t="b">
            <v>1</v>
          </cell>
          <cell r="R977" t="b">
            <v>1</v>
          </cell>
          <cell r="S977" t="b">
            <v>1</v>
          </cell>
          <cell r="T977" t="b">
            <v>1</v>
          </cell>
          <cell r="U977" t="b">
            <v>1</v>
          </cell>
          <cell r="V977" t="b">
            <v>1</v>
          </cell>
          <cell r="W977" t="b">
            <v>1</v>
          </cell>
          <cell r="X977" t="b">
            <v>1</v>
          </cell>
          <cell r="Y977" t="b">
            <v>1</v>
          </cell>
          <cell r="Z977" t="b">
            <v>1</v>
          </cell>
          <cell r="AA977" t="b">
            <v>1</v>
          </cell>
          <cell r="AB977" t="b">
            <v>1</v>
          </cell>
          <cell r="AC977" t="b">
            <v>1</v>
          </cell>
          <cell r="AD977" t="b">
            <v>1</v>
          </cell>
          <cell r="AE977" t="b">
            <v>1</v>
          </cell>
          <cell r="AF977" t="b">
            <v>1</v>
          </cell>
          <cell r="AG977" t="b">
            <v>1</v>
          </cell>
          <cell r="AH977" t="b">
            <v>1</v>
          </cell>
          <cell r="AI977" t="b">
            <v>1</v>
          </cell>
          <cell r="AJ977" t="b">
            <v>1</v>
          </cell>
          <cell r="AK977" t="b">
            <v>1</v>
          </cell>
        </row>
        <row r="978">
          <cell r="H978" t="b">
            <v>0</v>
          </cell>
          <cell r="I978" t="b">
            <v>0</v>
          </cell>
          <cell r="J978" t="b">
            <v>0</v>
          </cell>
          <cell r="K978" t="b">
            <v>0</v>
          </cell>
          <cell r="L978" t="b">
            <v>0</v>
          </cell>
          <cell r="M978" t="b">
            <v>0</v>
          </cell>
          <cell r="N978" t="b">
            <v>0</v>
          </cell>
          <cell r="O978" t="b">
            <v>0</v>
          </cell>
          <cell r="P978" t="b">
            <v>0</v>
          </cell>
          <cell r="Q978" t="b">
            <v>0</v>
          </cell>
          <cell r="R978" t="b">
            <v>0</v>
          </cell>
          <cell r="S978" t="b">
            <v>0</v>
          </cell>
          <cell r="T978" t="b">
            <v>0</v>
          </cell>
          <cell r="U978" t="b">
            <v>0</v>
          </cell>
          <cell r="V978" t="b">
            <v>0</v>
          </cell>
          <cell r="W978" t="b">
            <v>0</v>
          </cell>
          <cell r="X978" t="b">
            <v>0</v>
          </cell>
          <cell r="Y978" t="b">
            <v>0</v>
          </cell>
          <cell r="Z978" t="b">
            <v>0</v>
          </cell>
          <cell r="AA978" t="b">
            <v>0</v>
          </cell>
          <cell r="AB978" t="b">
            <v>0</v>
          </cell>
          <cell r="AC978" t="b">
            <v>0</v>
          </cell>
          <cell r="AD978" t="b">
            <v>0</v>
          </cell>
          <cell r="AE978" t="b">
            <v>0</v>
          </cell>
          <cell r="AF978" t="b">
            <v>1</v>
          </cell>
          <cell r="AG978" t="b">
            <v>1</v>
          </cell>
          <cell r="AH978" t="b">
            <v>1</v>
          </cell>
          <cell r="AI978" t="b">
            <v>1</v>
          </cell>
          <cell r="AJ978" t="b">
            <v>1</v>
          </cell>
          <cell r="AK978" t="b">
            <v>1</v>
          </cell>
        </row>
        <row r="979">
          <cell r="H979" t="b">
            <v>0</v>
          </cell>
          <cell r="I979" t="b">
            <v>0</v>
          </cell>
          <cell r="J979" t="b">
            <v>0</v>
          </cell>
          <cell r="K979" t="b">
            <v>0</v>
          </cell>
          <cell r="L979" t="b">
            <v>0</v>
          </cell>
          <cell r="M979" t="b">
            <v>0</v>
          </cell>
          <cell r="N979" t="b">
            <v>0</v>
          </cell>
          <cell r="O979" t="b">
            <v>0</v>
          </cell>
          <cell r="P979" t="b">
            <v>0</v>
          </cell>
          <cell r="Q979" t="b">
            <v>0</v>
          </cell>
          <cell r="R979" t="b">
            <v>0</v>
          </cell>
          <cell r="S979" t="b">
            <v>0</v>
          </cell>
          <cell r="T979" t="b">
            <v>0</v>
          </cell>
          <cell r="U979" t="b">
            <v>0</v>
          </cell>
          <cell r="V979" t="b">
            <v>0</v>
          </cell>
          <cell r="W979" t="b">
            <v>0</v>
          </cell>
          <cell r="X979" t="b">
            <v>0</v>
          </cell>
          <cell r="Y979" t="b">
            <v>0</v>
          </cell>
          <cell r="Z979" t="b">
            <v>0</v>
          </cell>
          <cell r="AA979" t="b">
            <v>0</v>
          </cell>
          <cell r="AB979" t="b">
            <v>0</v>
          </cell>
          <cell r="AC979" t="b">
            <v>0</v>
          </cell>
          <cell r="AD979" t="b">
            <v>0</v>
          </cell>
          <cell r="AE979" t="b">
            <v>0</v>
          </cell>
          <cell r="AF979" t="b">
            <v>0</v>
          </cell>
          <cell r="AG979" t="b">
            <v>0</v>
          </cell>
          <cell r="AH979" t="b">
            <v>0</v>
          </cell>
          <cell r="AI979" t="b">
            <v>0</v>
          </cell>
          <cell r="AJ979" t="b">
            <v>0</v>
          </cell>
          <cell r="AK979" t="b">
            <v>0</v>
          </cell>
        </row>
        <row r="980"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</row>
        <row r="981"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</row>
        <row r="983"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</row>
        <row r="984"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</row>
        <row r="987"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</row>
        <row r="988"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</row>
        <row r="989"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</row>
        <row r="990"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</row>
        <row r="991"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</row>
        <row r="992"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</row>
        <row r="993"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</row>
        <row r="997">
          <cell r="G997">
            <v>2010</v>
          </cell>
        </row>
        <row r="998">
          <cell r="G998">
            <v>2010</v>
          </cell>
        </row>
        <row r="999">
          <cell r="G999">
            <v>0</v>
          </cell>
        </row>
        <row r="1000">
          <cell r="G1000">
            <v>5</v>
          </cell>
        </row>
        <row r="1001">
          <cell r="G1001">
            <v>20</v>
          </cell>
        </row>
        <row r="1002">
          <cell r="G1002">
            <v>0</v>
          </cell>
        </row>
        <row r="1003">
          <cell r="G1003">
            <v>0</v>
          </cell>
        </row>
        <row r="1004">
          <cell r="G1004">
            <v>0</v>
          </cell>
        </row>
        <row r="1005">
          <cell r="H1005" t="b">
            <v>0</v>
          </cell>
          <cell r="I1005" t="b">
            <v>0</v>
          </cell>
          <cell r="J1005" t="b">
            <v>0</v>
          </cell>
          <cell r="K1005" t="b">
            <v>0</v>
          </cell>
          <cell r="L1005" t="b">
            <v>1</v>
          </cell>
          <cell r="M1005" t="b">
            <v>0</v>
          </cell>
          <cell r="N1005" t="b">
            <v>0</v>
          </cell>
          <cell r="O1005" t="b">
            <v>0</v>
          </cell>
          <cell r="P1005" t="b">
            <v>0</v>
          </cell>
          <cell r="Q1005" t="b">
            <v>0</v>
          </cell>
          <cell r="R1005" t="b">
            <v>0</v>
          </cell>
          <cell r="S1005" t="b">
            <v>0</v>
          </cell>
          <cell r="T1005" t="b">
            <v>0</v>
          </cell>
          <cell r="U1005" t="b">
            <v>0</v>
          </cell>
          <cell r="V1005" t="b">
            <v>0</v>
          </cell>
          <cell r="W1005" t="b">
            <v>0</v>
          </cell>
          <cell r="X1005" t="b">
            <v>0</v>
          </cell>
          <cell r="Y1005" t="b">
            <v>0</v>
          </cell>
          <cell r="Z1005" t="b">
            <v>0</v>
          </cell>
          <cell r="AA1005" t="b">
            <v>0</v>
          </cell>
          <cell r="AB1005" t="b">
            <v>0</v>
          </cell>
          <cell r="AC1005" t="b">
            <v>0</v>
          </cell>
          <cell r="AD1005" t="b">
            <v>0</v>
          </cell>
          <cell r="AE1005" t="b">
            <v>0</v>
          </cell>
          <cell r="AF1005" t="b">
            <v>0</v>
          </cell>
          <cell r="AG1005" t="b">
            <v>0</v>
          </cell>
          <cell r="AH1005" t="b">
            <v>0</v>
          </cell>
          <cell r="AI1005" t="b">
            <v>0</v>
          </cell>
          <cell r="AJ1005" t="b">
            <v>0</v>
          </cell>
          <cell r="AK1005" t="b">
            <v>0</v>
          </cell>
        </row>
        <row r="1006">
          <cell r="H1006">
            <v>-8</v>
          </cell>
          <cell r="I1006">
            <v>-7</v>
          </cell>
          <cell r="J1006">
            <v>-6</v>
          </cell>
          <cell r="K1006">
            <v>-5</v>
          </cell>
          <cell r="L1006">
            <v>-4</v>
          </cell>
          <cell r="M1006">
            <v>-3</v>
          </cell>
          <cell r="N1006">
            <v>-2</v>
          </cell>
          <cell r="O1006">
            <v>-1</v>
          </cell>
          <cell r="P1006">
            <v>0</v>
          </cell>
          <cell r="Q1006">
            <v>1</v>
          </cell>
          <cell r="R1006">
            <v>2</v>
          </cell>
          <cell r="S1006">
            <v>3</v>
          </cell>
          <cell r="T1006">
            <v>4</v>
          </cell>
          <cell r="U1006">
            <v>5</v>
          </cell>
          <cell r="V1006">
            <v>6</v>
          </cell>
          <cell r="W1006">
            <v>7</v>
          </cell>
          <cell r="X1006">
            <v>8</v>
          </cell>
          <cell r="Y1006">
            <v>9</v>
          </cell>
          <cell r="Z1006">
            <v>10</v>
          </cell>
          <cell r="AA1006">
            <v>11</v>
          </cell>
          <cell r="AB1006">
            <v>12</v>
          </cell>
          <cell r="AC1006">
            <v>13</v>
          </cell>
          <cell r="AD1006">
            <v>14</v>
          </cell>
          <cell r="AE1006">
            <v>15</v>
          </cell>
          <cell r="AF1006">
            <v>16</v>
          </cell>
          <cell r="AG1006">
            <v>17</v>
          </cell>
          <cell r="AH1006">
            <v>18</v>
          </cell>
          <cell r="AI1006">
            <v>19</v>
          </cell>
          <cell r="AJ1006">
            <v>20</v>
          </cell>
          <cell r="AK1006">
            <v>21</v>
          </cell>
        </row>
        <row r="1007">
          <cell r="H1007" t="b">
            <v>0</v>
          </cell>
          <cell r="I1007" t="b">
            <v>0</v>
          </cell>
          <cell r="J1007" t="b">
            <v>0</v>
          </cell>
          <cell r="K1007" t="b">
            <v>0</v>
          </cell>
          <cell r="L1007" t="b">
            <v>0</v>
          </cell>
          <cell r="M1007" t="b">
            <v>0</v>
          </cell>
          <cell r="N1007" t="b">
            <v>0</v>
          </cell>
          <cell r="O1007" t="b">
            <v>0</v>
          </cell>
          <cell r="P1007" t="b">
            <v>0</v>
          </cell>
          <cell r="Q1007" t="b">
            <v>1</v>
          </cell>
          <cell r="R1007" t="b">
            <v>1</v>
          </cell>
          <cell r="S1007" t="b">
            <v>1</v>
          </cell>
          <cell r="T1007" t="b">
            <v>1</v>
          </cell>
          <cell r="U1007" t="b">
            <v>1</v>
          </cell>
          <cell r="V1007" t="b">
            <v>1</v>
          </cell>
          <cell r="W1007" t="b">
            <v>1</v>
          </cell>
          <cell r="X1007" t="b">
            <v>1</v>
          </cell>
          <cell r="Y1007" t="b">
            <v>1</v>
          </cell>
          <cell r="Z1007" t="b">
            <v>1</v>
          </cell>
          <cell r="AA1007" t="b">
            <v>1</v>
          </cell>
          <cell r="AB1007" t="b">
            <v>1</v>
          </cell>
          <cell r="AC1007" t="b">
            <v>1</v>
          </cell>
          <cell r="AD1007" t="b">
            <v>1</v>
          </cell>
          <cell r="AE1007" t="b">
            <v>1</v>
          </cell>
          <cell r="AF1007" t="b">
            <v>1</v>
          </cell>
          <cell r="AG1007" t="b">
            <v>1</v>
          </cell>
          <cell r="AH1007" t="b">
            <v>1</v>
          </cell>
          <cell r="AI1007" t="b">
            <v>1</v>
          </cell>
          <cell r="AJ1007" t="b">
            <v>1</v>
          </cell>
          <cell r="AK1007" t="b">
            <v>1</v>
          </cell>
        </row>
        <row r="1008">
          <cell r="H1008" t="b">
            <v>0</v>
          </cell>
          <cell r="I1008" t="b">
            <v>0</v>
          </cell>
          <cell r="J1008" t="b">
            <v>0</v>
          </cell>
          <cell r="K1008" t="b">
            <v>0</v>
          </cell>
          <cell r="L1008" t="b">
            <v>0</v>
          </cell>
          <cell r="M1008" t="b">
            <v>0</v>
          </cell>
          <cell r="N1008" t="b">
            <v>0</v>
          </cell>
          <cell r="O1008" t="b">
            <v>0</v>
          </cell>
          <cell r="P1008" t="b">
            <v>0</v>
          </cell>
          <cell r="Q1008" t="b">
            <v>0</v>
          </cell>
          <cell r="R1008" t="b">
            <v>0</v>
          </cell>
          <cell r="S1008" t="b">
            <v>0</v>
          </cell>
          <cell r="T1008" t="b">
            <v>0</v>
          </cell>
          <cell r="U1008" t="b">
            <v>0</v>
          </cell>
          <cell r="V1008" t="b">
            <v>0</v>
          </cell>
          <cell r="W1008" t="b">
            <v>0</v>
          </cell>
          <cell r="X1008" t="b">
            <v>0</v>
          </cell>
          <cell r="Y1008" t="b">
            <v>0</v>
          </cell>
          <cell r="Z1008" t="b">
            <v>0</v>
          </cell>
          <cell r="AA1008" t="b">
            <v>0</v>
          </cell>
          <cell r="AB1008" t="b">
            <v>0</v>
          </cell>
          <cell r="AC1008" t="b">
            <v>0</v>
          </cell>
          <cell r="AD1008" t="b">
            <v>0</v>
          </cell>
          <cell r="AE1008" t="b">
            <v>0</v>
          </cell>
          <cell r="AF1008" t="b">
            <v>1</v>
          </cell>
          <cell r="AG1008" t="b">
            <v>1</v>
          </cell>
          <cell r="AH1008" t="b">
            <v>1</v>
          </cell>
          <cell r="AI1008" t="b">
            <v>1</v>
          </cell>
          <cell r="AJ1008" t="b">
            <v>1</v>
          </cell>
          <cell r="AK1008" t="b">
            <v>1</v>
          </cell>
        </row>
        <row r="1009">
          <cell r="H1009" t="b">
            <v>0</v>
          </cell>
          <cell r="I1009" t="b">
            <v>0</v>
          </cell>
          <cell r="J1009" t="b">
            <v>0</v>
          </cell>
          <cell r="K1009" t="b">
            <v>0</v>
          </cell>
          <cell r="L1009" t="b">
            <v>0</v>
          </cell>
          <cell r="M1009" t="b">
            <v>0</v>
          </cell>
          <cell r="N1009" t="b">
            <v>0</v>
          </cell>
          <cell r="O1009" t="b">
            <v>0</v>
          </cell>
          <cell r="P1009" t="b">
            <v>0</v>
          </cell>
          <cell r="Q1009" t="b">
            <v>0</v>
          </cell>
          <cell r="R1009" t="b">
            <v>0</v>
          </cell>
          <cell r="S1009" t="b">
            <v>0</v>
          </cell>
          <cell r="T1009" t="b">
            <v>0</v>
          </cell>
          <cell r="U1009" t="b">
            <v>0</v>
          </cell>
          <cell r="V1009" t="b">
            <v>0</v>
          </cell>
          <cell r="W1009" t="b">
            <v>0</v>
          </cell>
          <cell r="X1009" t="b">
            <v>0</v>
          </cell>
          <cell r="Y1009" t="b">
            <v>0</v>
          </cell>
          <cell r="Z1009" t="b">
            <v>0</v>
          </cell>
          <cell r="AA1009" t="b">
            <v>0</v>
          </cell>
          <cell r="AB1009" t="b">
            <v>0</v>
          </cell>
          <cell r="AC1009" t="b">
            <v>0</v>
          </cell>
          <cell r="AD1009" t="b">
            <v>0</v>
          </cell>
          <cell r="AE1009" t="b">
            <v>0</v>
          </cell>
          <cell r="AF1009" t="b">
            <v>0</v>
          </cell>
          <cell r="AG1009" t="b">
            <v>0</v>
          </cell>
          <cell r="AH1009" t="b">
            <v>0</v>
          </cell>
          <cell r="AI1009" t="b">
            <v>0</v>
          </cell>
          <cell r="AJ1009" t="b">
            <v>0</v>
          </cell>
          <cell r="AK1009" t="b">
            <v>0</v>
          </cell>
        </row>
        <row r="1010"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</row>
        <row r="1011"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</row>
        <row r="1012"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</row>
        <row r="1013"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</row>
        <row r="1015"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</row>
        <row r="1020">
          <cell r="G1020">
            <v>0</v>
          </cell>
        </row>
        <row r="1022">
          <cell r="G1022">
            <v>0</v>
          </cell>
        </row>
        <row r="1024">
          <cell r="H1024">
            <v>-29</v>
          </cell>
          <cell r="I1024">
            <v>-28</v>
          </cell>
          <cell r="J1024">
            <v>-27</v>
          </cell>
          <cell r="K1024">
            <v>-26</v>
          </cell>
          <cell r="L1024">
            <v>-25</v>
          </cell>
          <cell r="M1024">
            <v>-24</v>
          </cell>
          <cell r="N1024">
            <v>-23</v>
          </cell>
          <cell r="O1024">
            <v>-22</v>
          </cell>
          <cell r="P1024">
            <v>-21</v>
          </cell>
          <cell r="Q1024">
            <v>-20</v>
          </cell>
          <cell r="R1024">
            <v>-19</v>
          </cell>
          <cell r="S1024">
            <v>-18</v>
          </cell>
          <cell r="T1024">
            <v>-17</v>
          </cell>
          <cell r="U1024">
            <v>-16</v>
          </cell>
          <cell r="V1024">
            <v>-15</v>
          </cell>
          <cell r="W1024">
            <v>-14</v>
          </cell>
          <cell r="X1024">
            <v>-13</v>
          </cell>
          <cell r="Y1024">
            <v>-12</v>
          </cell>
          <cell r="Z1024">
            <v>-11</v>
          </cell>
          <cell r="AA1024">
            <v>-10</v>
          </cell>
          <cell r="AB1024">
            <v>-9</v>
          </cell>
          <cell r="AC1024">
            <v>-8</v>
          </cell>
          <cell r="AD1024">
            <v>-7</v>
          </cell>
          <cell r="AE1024">
            <v>-6</v>
          </cell>
          <cell r="AF1024">
            <v>-5</v>
          </cell>
          <cell r="AG1024">
            <v>-4</v>
          </cell>
          <cell r="AH1024">
            <v>-3</v>
          </cell>
          <cell r="AI1024">
            <v>-2</v>
          </cell>
          <cell r="AJ1024">
            <v>-1</v>
          </cell>
          <cell r="AK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  <cell r="AK1029">
            <v>0</v>
          </cell>
        </row>
        <row r="1031"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</row>
        <row r="1033"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</row>
        <row r="1034"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</row>
        <row r="1037">
          <cell r="G1037">
            <v>0</v>
          </cell>
        </row>
        <row r="1039">
          <cell r="G1039">
            <v>0</v>
          </cell>
        </row>
        <row r="1041">
          <cell r="H1041">
            <v>-29</v>
          </cell>
          <cell r="I1041">
            <v>-28</v>
          </cell>
          <cell r="J1041">
            <v>-27</v>
          </cell>
          <cell r="K1041">
            <v>-26</v>
          </cell>
          <cell r="L1041">
            <v>-25</v>
          </cell>
          <cell r="M1041">
            <v>-24</v>
          </cell>
          <cell r="N1041">
            <v>-23</v>
          </cell>
          <cell r="O1041">
            <v>-22</v>
          </cell>
          <cell r="P1041">
            <v>-21</v>
          </cell>
          <cell r="Q1041">
            <v>-20</v>
          </cell>
          <cell r="R1041">
            <v>-19</v>
          </cell>
          <cell r="S1041">
            <v>-18</v>
          </cell>
          <cell r="T1041">
            <v>-17</v>
          </cell>
          <cell r="U1041">
            <v>-16</v>
          </cell>
          <cell r="V1041">
            <v>-15</v>
          </cell>
          <cell r="W1041">
            <v>-14</v>
          </cell>
          <cell r="X1041">
            <v>-13</v>
          </cell>
          <cell r="Y1041">
            <v>-12</v>
          </cell>
          <cell r="Z1041">
            <v>-11</v>
          </cell>
          <cell r="AA1041">
            <v>-10</v>
          </cell>
          <cell r="AB1041">
            <v>-9</v>
          </cell>
          <cell r="AC1041">
            <v>-8</v>
          </cell>
          <cell r="AD1041">
            <v>-7</v>
          </cell>
          <cell r="AE1041">
            <v>-6</v>
          </cell>
          <cell r="AF1041">
            <v>-5</v>
          </cell>
          <cell r="AG1041">
            <v>-4</v>
          </cell>
          <cell r="AH1041">
            <v>-3</v>
          </cell>
          <cell r="AI1041">
            <v>-2</v>
          </cell>
          <cell r="AJ1041">
            <v>-1</v>
          </cell>
          <cell r="AK1041">
            <v>0</v>
          </cell>
        </row>
        <row r="1042"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</row>
        <row r="1043"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K1043">
            <v>0</v>
          </cell>
        </row>
        <row r="1044"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  <cell r="AJ1044">
            <v>0</v>
          </cell>
          <cell r="AK1044">
            <v>0</v>
          </cell>
        </row>
        <row r="1045"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  <cell r="AJ1045">
            <v>0</v>
          </cell>
          <cell r="AK1045">
            <v>0</v>
          </cell>
        </row>
        <row r="1046"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  <cell r="AJ1046">
            <v>0</v>
          </cell>
          <cell r="AK1046">
            <v>0</v>
          </cell>
        </row>
        <row r="1048"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0</v>
          </cell>
          <cell r="AK1048">
            <v>0</v>
          </cell>
        </row>
        <row r="1050"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  <cell r="AJ1050">
            <v>0</v>
          </cell>
          <cell r="AK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0</v>
          </cell>
          <cell r="AJ1051">
            <v>0</v>
          </cell>
          <cell r="AK1051">
            <v>0</v>
          </cell>
        </row>
        <row r="1054">
          <cell r="G1054">
            <v>0</v>
          </cell>
        </row>
        <row r="1056">
          <cell r="G1056">
            <v>0</v>
          </cell>
        </row>
        <row r="1058">
          <cell r="H1058">
            <v>-29</v>
          </cell>
          <cell r="I1058">
            <v>-28</v>
          </cell>
          <cell r="J1058">
            <v>-27</v>
          </cell>
          <cell r="K1058">
            <v>-26</v>
          </cell>
          <cell r="L1058">
            <v>-25</v>
          </cell>
          <cell r="M1058">
            <v>-24</v>
          </cell>
          <cell r="N1058">
            <v>-23</v>
          </cell>
          <cell r="O1058">
            <v>-22</v>
          </cell>
          <cell r="P1058">
            <v>-21</v>
          </cell>
          <cell r="Q1058">
            <v>-20</v>
          </cell>
          <cell r="R1058">
            <v>-19</v>
          </cell>
          <cell r="S1058">
            <v>-18</v>
          </cell>
          <cell r="T1058">
            <v>-17</v>
          </cell>
          <cell r="U1058">
            <v>-16</v>
          </cell>
          <cell r="V1058">
            <v>-15</v>
          </cell>
          <cell r="W1058">
            <v>-14</v>
          </cell>
          <cell r="X1058">
            <v>-13</v>
          </cell>
          <cell r="Y1058">
            <v>-12</v>
          </cell>
          <cell r="Z1058">
            <v>-11</v>
          </cell>
          <cell r="AA1058">
            <v>-10</v>
          </cell>
          <cell r="AB1058">
            <v>-9</v>
          </cell>
          <cell r="AC1058">
            <v>-8</v>
          </cell>
          <cell r="AD1058">
            <v>-7</v>
          </cell>
          <cell r="AE1058">
            <v>-6</v>
          </cell>
          <cell r="AF1058">
            <v>-5</v>
          </cell>
          <cell r="AG1058">
            <v>-4</v>
          </cell>
          <cell r="AH1058">
            <v>-3</v>
          </cell>
          <cell r="AI1058">
            <v>-2</v>
          </cell>
          <cell r="AJ1058">
            <v>-1</v>
          </cell>
          <cell r="AK1058">
            <v>0</v>
          </cell>
        </row>
        <row r="1059"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</row>
        <row r="1060"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</row>
        <row r="1061"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</row>
        <row r="1063"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</row>
        <row r="1068"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</row>
        <row r="1071">
          <cell r="H1071">
            <v>23489786.319399051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</row>
        <row r="1072">
          <cell r="H1072">
            <v>1688301.3860451046</v>
          </cell>
          <cell r="I1072">
            <v>1765958.9370129651</v>
          </cell>
          <cell r="J1072">
            <v>1847188.7353253474</v>
          </cell>
          <cell r="K1072">
            <v>1932155.1043600992</v>
          </cell>
          <cell r="L1072">
            <v>2021029.9263704494</v>
          </cell>
          <cell r="M1072">
            <v>2113992.9901932757</v>
          </cell>
          <cell r="N1072">
            <v>2211232.3549519521</v>
          </cell>
          <cell r="O1072">
            <v>2312944.7304895278</v>
          </cell>
          <cell r="P1072">
            <v>2419335.8753018319</v>
          </cell>
          <cell r="Q1072">
            <v>2530621.0127755017</v>
          </cell>
          <cell r="R1072">
            <v>2647025.2665729607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</row>
        <row r="1073">
          <cell r="H1073">
            <v>1080506.4503461781</v>
          </cell>
          <cell r="I1073">
            <v>1002868.3069342815</v>
          </cell>
          <cell r="J1073">
            <v>921634.19583168521</v>
          </cell>
          <cell r="K1073">
            <v>836663.51400671923</v>
          </cell>
          <cell r="L1073">
            <v>747784.37920615473</v>
          </cell>
          <cell r="M1073">
            <v>654817.00259311404</v>
          </cell>
          <cell r="N1073">
            <v>557573.32504422346</v>
          </cell>
          <cell r="O1073">
            <v>455856.63671643357</v>
          </cell>
          <cell r="P1073">
            <v>349461.17911391531</v>
          </cell>
          <cell r="Q1073">
            <v>238171.72885003101</v>
          </cell>
          <cell r="R1073">
            <v>121763.16226235793</v>
          </cell>
          <cell r="S1073">
            <v>1.1509193598158163E-14</v>
          </cell>
          <cell r="T1073">
            <v>1.1509193598158163E-14</v>
          </cell>
          <cell r="U1073">
            <v>1.1509193598158163E-14</v>
          </cell>
          <cell r="V1073">
            <v>1.1509193598158163E-14</v>
          </cell>
          <cell r="W1073">
            <v>1.1509193598158163E-14</v>
          </cell>
          <cell r="X1073">
            <v>1.1509193598158163E-14</v>
          </cell>
          <cell r="Y1073">
            <v>1.1509193598158163E-14</v>
          </cell>
          <cell r="Z1073">
            <v>1.1509193598158163E-14</v>
          </cell>
          <cell r="AA1073">
            <v>1.1509193598158163E-14</v>
          </cell>
          <cell r="AB1073">
            <v>1.1509193598158163E-14</v>
          </cell>
          <cell r="AC1073">
            <v>1.1509193598158163E-14</v>
          </cell>
          <cell r="AD1073">
            <v>1.1509193598158163E-14</v>
          </cell>
          <cell r="AE1073">
            <v>1.1509193598158163E-14</v>
          </cell>
          <cell r="AF1073">
            <v>1.1509193598158163E-14</v>
          </cell>
          <cell r="AG1073">
            <v>1.1509193598158163E-14</v>
          </cell>
          <cell r="AH1073">
            <v>1.1509193598158163E-14</v>
          </cell>
          <cell r="AI1073">
            <v>1.1509193598158163E-14</v>
          </cell>
          <cell r="AJ1073">
            <v>1.1509193598158163E-14</v>
          </cell>
          <cell r="AK1073">
            <v>1.1509193598158163E-14</v>
          </cell>
        </row>
        <row r="1074">
          <cell r="H1074">
            <v>23.720346178193239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</row>
        <row r="1075">
          <cell r="H1075">
            <v>72976160.676911026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</row>
        <row r="1076">
          <cell r="H1076">
            <v>2432538.6892303675</v>
          </cell>
          <cell r="I1076">
            <v>2432538.6892303675</v>
          </cell>
          <cell r="J1076">
            <v>2432538.6892303675</v>
          </cell>
          <cell r="K1076">
            <v>2432538.6892303675</v>
          </cell>
          <cell r="L1076">
            <v>2432538.6892303675</v>
          </cell>
          <cell r="M1076">
            <v>2432538.6892303675</v>
          </cell>
          <cell r="N1076">
            <v>2432538.6892303675</v>
          </cell>
          <cell r="O1076">
            <v>2432538.6892303675</v>
          </cell>
          <cell r="P1076">
            <v>2432538.6892303675</v>
          </cell>
          <cell r="Q1076">
            <v>2432538.6892303675</v>
          </cell>
          <cell r="R1076">
            <v>2432538.6892303675</v>
          </cell>
          <cell r="S1076">
            <v>2432538.6892303675</v>
          </cell>
          <cell r="T1076">
            <v>2432538.6892303675</v>
          </cell>
          <cell r="U1076">
            <v>2432538.6892303675</v>
          </cell>
          <cell r="V1076">
            <v>2432538.6892303675</v>
          </cell>
          <cell r="W1076">
            <v>2432538.6892303675</v>
          </cell>
          <cell r="X1076">
            <v>2432538.6892303675</v>
          </cell>
          <cell r="Y1076">
            <v>2432538.6892303675</v>
          </cell>
          <cell r="Z1076">
            <v>2432538.6892303675</v>
          </cell>
          <cell r="AA1076">
            <v>2432538.6892303675</v>
          </cell>
          <cell r="AB1076">
            <v>2432538.6892303675</v>
          </cell>
          <cell r="AC1076">
            <v>2432538.6892303675</v>
          </cell>
          <cell r="AD1076">
            <v>2432538.6892303675</v>
          </cell>
          <cell r="AE1076">
            <v>2432538.6892303675</v>
          </cell>
          <cell r="AF1076">
            <v>2432538.6892303675</v>
          </cell>
          <cell r="AG1076">
            <v>2432538.6892303675</v>
          </cell>
          <cell r="AH1076">
            <v>2432538.6892303675</v>
          </cell>
          <cell r="AI1076">
            <v>2432538.6892303675</v>
          </cell>
          <cell r="AJ1076">
            <v>2432538.6892303675</v>
          </cell>
          <cell r="AK1076">
            <v>2432538.6892303675</v>
          </cell>
        </row>
        <row r="1077">
          <cell r="H1077">
            <v>70543621.987680659</v>
          </cell>
          <cell r="I1077">
            <v>68111083.298450291</v>
          </cell>
          <cell r="J1077">
            <v>65678544.609219924</v>
          </cell>
          <cell r="K1077">
            <v>63246005.919989556</v>
          </cell>
          <cell r="L1077">
            <v>60813467.230759189</v>
          </cell>
          <cell r="M1077">
            <v>58380928.541528821</v>
          </cell>
          <cell r="N1077">
            <v>55948389.852298453</v>
          </cell>
          <cell r="O1077">
            <v>53515851.163068086</v>
          </cell>
          <cell r="P1077">
            <v>51083312.473837718</v>
          </cell>
          <cell r="Q1077">
            <v>48650773.784607351</v>
          </cell>
          <cell r="R1077">
            <v>46218235.095376983</v>
          </cell>
          <cell r="S1077">
            <v>43785696.406146616</v>
          </cell>
          <cell r="T1077">
            <v>41353157.716916248</v>
          </cell>
          <cell r="U1077">
            <v>38920619.027685881</v>
          </cell>
          <cell r="V1077">
            <v>36488080.338455513</v>
          </cell>
          <cell r="W1077">
            <v>34055541.649225146</v>
          </cell>
          <cell r="X1077">
            <v>31623002.959994778</v>
          </cell>
          <cell r="Y1077">
            <v>29190464.27076441</v>
          </cell>
          <cell r="Z1077">
            <v>26757925.581534043</v>
          </cell>
          <cell r="AA1077">
            <v>24325386.892303675</v>
          </cell>
          <cell r="AB1077">
            <v>21892848.203073308</v>
          </cell>
          <cell r="AC1077">
            <v>19460309.51384294</v>
          </cell>
          <cell r="AD1077">
            <v>17027770.824612573</v>
          </cell>
          <cell r="AE1077">
            <v>14595232.135382205</v>
          </cell>
          <cell r="AF1077">
            <v>12162693.446151838</v>
          </cell>
          <cell r="AG1077">
            <v>9730154.7569214702</v>
          </cell>
          <cell r="AH1077">
            <v>7297616.0676911026</v>
          </cell>
          <cell r="AI1077">
            <v>4865077.3784607351</v>
          </cell>
          <cell r="AJ1077">
            <v>2432538.6892303675</v>
          </cell>
          <cell r="AK1077">
            <v>0</v>
          </cell>
        </row>
        <row r="1078">
          <cell r="H1078">
            <v>23489786.319399051</v>
          </cell>
          <cell r="I1078">
            <v>23489786.319399051</v>
          </cell>
          <cell r="J1078">
            <v>23489786.319399051</v>
          </cell>
          <cell r="K1078">
            <v>23489786.319399051</v>
          </cell>
          <cell r="L1078">
            <v>23489786.319399051</v>
          </cell>
          <cell r="M1078">
            <v>23489786.319399051</v>
          </cell>
          <cell r="N1078">
            <v>23489786.319399051</v>
          </cell>
          <cell r="O1078">
            <v>23489786.319399051</v>
          </cell>
          <cell r="P1078">
            <v>23489786.319399051</v>
          </cell>
          <cell r="Q1078">
            <v>23489786.319399051</v>
          </cell>
          <cell r="R1078">
            <v>23489786.319399051</v>
          </cell>
          <cell r="S1078">
            <v>23489786.319399051</v>
          </cell>
          <cell r="T1078">
            <v>23489786.319399051</v>
          </cell>
          <cell r="U1078">
            <v>23489786.319399051</v>
          </cell>
          <cell r="V1078">
            <v>23489786.319399051</v>
          </cell>
          <cell r="W1078">
            <v>23489786.319399051</v>
          </cell>
          <cell r="X1078">
            <v>23489786.319399051</v>
          </cell>
          <cell r="Y1078">
            <v>23489786.319399051</v>
          </cell>
          <cell r="Z1078">
            <v>23489786.319399051</v>
          </cell>
          <cell r="AA1078">
            <v>23489786.319399051</v>
          </cell>
          <cell r="AB1078">
            <v>23489786.319399051</v>
          </cell>
          <cell r="AC1078">
            <v>23489786.319399051</v>
          </cell>
          <cell r="AD1078">
            <v>23489786.319399051</v>
          </cell>
          <cell r="AE1078">
            <v>23489786.319399051</v>
          </cell>
          <cell r="AF1078">
            <v>23489786.319399051</v>
          </cell>
          <cell r="AG1078">
            <v>23489786.319399051</v>
          </cell>
          <cell r="AH1078">
            <v>23489786.319399051</v>
          </cell>
          <cell r="AI1078">
            <v>23489786.319399051</v>
          </cell>
          <cell r="AJ1078">
            <v>23489786.319399051</v>
          </cell>
          <cell r="AK1078">
            <v>23489786.319399051</v>
          </cell>
        </row>
        <row r="1079">
          <cell r="H1079">
            <v>72976160.676911026</v>
          </cell>
          <cell r="I1079">
            <v>72976160.676911026</v>
          </cell>
          <cell r="J1079">
            <v>72976160.676911026</v>
          </cell>
          <cell r="K1079">
            <v>72976160.676911026</v>
          </cell>
          <cell r="L1079">
            <v>72976160.676911026</v>
          </cell>
          <cell r="M1079">
            <v>72976160.676911026</v>
          </cell>
          <cell r="N1079">
            <v>72976160.676911026</v>
          </cell>
          <cell r="O1079">
            <v>72976160.676911026</v>
          </cell>
          <cell r="P1079">
            <v>72976160.676911026</v>
          </cell>
          <cell r="Q1079">
            <v>72976160.676911026</v>
          </cell>
          <cell r="R1079">
            <v>72976160.676911026</v>
          </cell>
          <cell r="S1079">
            <v>72976160.676911026</v>
          </cell>
          <cell r="T1079">
            <v>72976160.676911026</v>
          </cell>
          <cell r="U1079">
            <v>72976160.676911026</v>
          </cell>
          <cell r="V1079">
            <v>72976160.676911026</v>
          </cell>
          <cell r="W1079">
            <v>72976160.676911026</v>
          </cell>
          <cell r="X1079">
            <v>72976160.676911026</v>
          </cell>
          <cell r="Y1079">
            <v>72976160.676911026</v>
          </cell>
          <cell r="Z1079">
            <v>72976160.676911026</v>
          </cell>
          <cell r="AA1079">
            <v>72976160.676911026</v>
          </cell>
          <cell r="AB1079">
            <v>72976160.676911026</v>
          </cell>
          <cell r="AC1079">
            <v>72976160.676911026</v>
          </cell>
          <cell r="AD1079">
            <v>72976160.676911026</v>
          </cell>
          <cell r="AE1079">
            <v>72976160.676911026</v>
          </cell>
          <cell r="AF1079">
            <v>72976160.676911026</v>
          </cell>
          <cell r="AG1079">
            <v>72976160.676911026</v>
          </cell>
          <cell r="AH1079">
            <v>72976160.676911026</v>
          </cell>
          <cell r="AI1079">
            <v>72976160.676911026</v>
          </cell>
          <cell r="AJ1079">
            <v>72976160.676911026</v>
          </cell>
          <cell r="AK1079">
            <v>72976160.676911026</v>
          </cell>
        </row>
        <row r="1082">
          <cell r="H1082">
            <v>65.899003134305431</v>
          </cell>
          <cell r="I1082">
            <v>65.899003134305431</v>
          </cell>
          <cell r="J1082">
            <v>65.899003134305431</v>
          </cell>
          <cell r="K1082">
            <v>65.899003134305431</v>
          </cell>
          <cell r="L1082">
            <v>65.899003134305431</v>
          </cell>
          <cell r="M1082">
            <v>65.899003134305431</v>
          </cell>
          <cell r="N1082">
            <v>65.899003134305431</v>
          </cell>
          <cell r="O1082">
            <v>65.899003134305431</v>
          </cell>
          <cell r="P1082">
            <v>65.899003134305431</v>
          </cell>
          <cell r="Q1082">
            <v>65.899003134305431</v>
          </cell>
          <cell r="R1082">
            <v>65.899003134305431</v>
          </cell>
          <cell r="S1082">
            <v>65.899003134305431</v>
          </cell>
          <cell r="T1082">
            <v>65.899003134305431</v>
          </cell>
          <cell r="U1082">
            <v>65.899003134305431</v>
          </cell>
          <cell r="V1082">
            <v>65.899003134305431</v>
          </cell>
          <cell r="W1082">
            <v>65.899003134305431</v>
          </cell>
          <cell r="X1082">
            <v>65.899003134305431</v>
          </cell>
          <cell r="Y1082">
            <v>65.899003134305431</v>
          </cell>
          <cell r="Z1082">
            <v>65.899003134305431</v>
          </cell>
          <cell r="AA1082">
            <v>65.899003134305431</v>
          </cell>
          <cell r="AB1082">
            <v>65.899003134305431</v>
          </cell>
          <cell r="AC1082">
            <v>65.899003134305431</v>
          </cell>
          <cell r="AD1082">
            <v>65.899003134305431</v>
          </cell>
          <cell r="AE1082">
            <v>65.899003134305431</v>
          </cell>
          <cell r="AF1082">
            <v>65.899003134305431</v>
          </cell>
          <cell r="AG1082">
            <v>65.899003134305431</v>
          </cell>
          <cell r="AH1082">
            <v>65.899003134305431</v>
          </cell>
          <cell r="AI1082">
            <v>65.899003134305431</v>
          </cell>
          <cell r="AJ1082">
            <v>65.899003134305431</v>
          </cell>
          <cell r="AK1082">
            <v>65.899003134305431</v>
          </cell>
        </row>
        <row r="1083">
          <cell r="H1083">
            <v>4663013.461783452</v>
          </cell>
          <cell r="I1083">
            <v>4663013.461783452</v>
          </cell>
          <cell r="J1083">
            <v>4663013.461783452</v>
          </cell>
          <cell r="K1083">
            <v>4663013.461783452</v>
          </cell>
          <cell r="L1083">
            <v>4663013.461783452</v>
          </cell>
          <cell r="M1083">
            <v>4663013.461783452</v>
          </cell>
          <cell r="N1083">
            <v>4663013.461783452</v>
          </cell>
          <cell r="O1083">
            <v>4663013.461783452</v>
          </cell>
          <cell r="P1083">
            <v>4663013.461783452</v>
          </cell>
          <cell r="Q1083">
            <v>4663013.461783452</v>
          </cell>
          <cell r="R1083">
            <v>4663013.461783452</v>
          </cell>
          <cell r="S1083">
            <v>4663013.461783452</v>
          </cell>
          <cell r="T1083">
            <v>4663013.461783452</v>
          </cell>
          <cell r="U1083">
            <v>4663013.461783452</v>
          </cell>
          <cell r="V1083">
            <v>4663013.461783452</v>
          </cell>
          <cell r="W1083">
            <v>4663013.461783452</v>
          </cell>
          <cell r="X1083">
            <v>4663013.461783452</v>
          </cell>
          <cell r="Y1083">
            <v>4663013.461783452</v>
          </cell>
          <cell r="Z1083">
            <v>4663013.461783452</v>
          </cell>
          <cell r="AA1083">
            <v>4663013.461783452</v>
          </cell>
          <cell r="AB1083">
            <v>4663013.461783452</v>
          </cell>
          <cell r="AC1083">
            <v>4663013.461783452</v>
          </cell>
          <cell r="AD1083">
            <v>4663013.461783452</v>
          </cell>
          <cell r="AE1083">
            <v>4663013.461783452</v>
          </cell>
          <cell r="AF1083">
            <v>4663013.461783452</v>
          </cell>
          <cell r="AG1083">
            <v>4663013.461783452</v>
          </cell>
          <cell r="AH1083">
            <v>4663013.461783452</v>
          </cell>
          <cell r="AI1083">
            <v>4663013.461783452</v>
          </cell>
          <cell r="AJ1083">
            <v>4663013.461783452</v>
          </cell>
          <cell r="AK1083">
            <v>4663013.461783452</v>
          </cell>
        </row>
        <row r="1085">
          <cell r="H1085">
            <v>1.5156770720890249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</row>
        <row r="1096">
          <cell r="G1096">
            <v>1</v>
          </cell>
        </row>
        <row r="1097">
          <cell r="G1097">
            <v>2005</v>
          </cell>
        </row>
        <row r="1098">
          <cell r="G1098">
            <v>200000000</v>
          </cell>
        </row>
        <row r="1099">
          <cell r="H1099" t="b">
            <v>0</v>
          </cell>
          <cell r="I1099" t="b">
            <v>0</v>
          </cell>
          <cell r="J1099" t="b">
            <v>0</v>
          </cell>
          <cell r="K1099" t="b">
            <v>0</v>
          </cell>
          <cell r="L1099" t="b">
            <v>0</v>
          </cell>
          <cell r="M1099" t="b">
            <v>0</v>
          </cell>
          <cell r="N1099" t="b">
            <v>0</v>
          </cell>
          <cell r="O1099" t="b">
            <v>0</v>
          </cell>
          <cell r="P1099" t="b">
            <v>0</v>
          </cell>
          <cell r="Q1099" t="b">
            <v>0</v>
          </cell>
          <cell r="R1099" t="b">
            <v>0</v>
          </cell>
          <cell r="S1099" t="b">
            <v>0</v>
          </cell>
          <cell r="T1099" t="b">
            <v>0</v>
          </cell>
          <cell r="U1099" t="b">
            <v>0</v>
          </cell>
          <cell r="V1099" t="b">
            <v>0</v>
          </cell>
          <cell r="W1099" t="b">
            <v>0</v>
          </cell>
          <cell r="X1099" t="b">
            <v>0</v>
          </cell>
          <cell r="Y1099" t="b">
            <v>0</v>
          </cell>
          <cell r="Z1099" t="b">
            <v>0</v>
          </cell>
          <cell r="AA1099" t="b">
            <v>0</v>
          </cell>
          <cell r="AB1099" t="b">
            <v>0</v>
          </cell>
          <cell r="AC1099" t="b">
            <v>0</v>
          </cell>
          <cell r="AD1099" t="b">
            <v>0</v>
          </cell>
          <cell r="AE1099" t="b">
            <v>0</v>
          </cell>
          <cell r="AF1099" t="b">
            <v>0</v>
          </cell>
          <cell r="AG1099" t="b">
            <v>0</v>
          </cell>
          <cell r="AH1099" t="b">
            <v>0</v>
          </cell>
          <cell r="AI1099" t="b">
            <v>0</v>
          </cell>
          <cell r="AJ1099" t="b">
            <v>0</v>
          </cell>
          <cell r="AK1099" t="b">
            <v>0</v>
          </cell>
        </row>
        <row r="1100">
          <cell r="H1100" t="b">
            <v>1</v>
          </cell>
          <cell r="I1100" t="b">
            <v>1</v>
          </cell>
          <cell r="J1100" t="b">
            <v>1</v>
          </cell>
          <cell r="K1100" t="b">
            <v>1</v>
          </cell>
          <cell r="L1100" t="b">
            <v>1</v>
          </cell>
          <cell r="M1100" t="b">
            <v>1</v>
          </cell>
          <cell r="N1100" t="b">
            <v>1</v>
          </cell>
          <cell r="O1100" t="b">
            <v>1</v>
          </cell>
          <cell r="P1100" t="b">
            <v>1</v>
          </cell>
          <cell r="Q1100" t="b">
            <v>1</v>
          </cell>
          <cell r="R1100" t="b">
            <v>1</v>
          </cell>
          <cell r="S1100" t="b">
            <v>1</v>
          </cell>
          <cell r="T1100" t="b">
            <v>1</v>
          </cell>
          <cell r="U1100" t="b">
            <v>1</v>
          </cell>
          <cell r="V1100" t="b">
            <v>1</v>
          </cell>
          <cell r="W1100" t="b">
            <v>1</v>
          </cell>
          <cell r="X1100" t="b">
            <v>1</v>
          </cell>
          <cell r="Y1100" t="b">
            <v>1</v>
          </cell>
          <cell r="Z1100" t="b">
            <v>1</v>
          </cell>
          <cell r="AA1100" t="b">
            <v>1</v>
          </cell>
          <cell r="AB1100" t="b">
            <v>1</v>
          </cell>
          <cell r="AC1100" t="b">
            <v>1</v>
          </cell>
          <cell r="AD1100" t="b">
            <v>1</v>
          </cell>
          <cell r="AE1100" t="b">
            <v>1</v>
          </cell>
          <cell r="AF1100" t="b">
            <v>1</v>
          </cell>
          <cell r="AG1100" t="b">
            <v>1</v>
          </cell>
          <cell r="AH1100" t="b">
            <v>1</v>
          </cell>
          <cell r="AI1100" t="b">
            <v>1</v>
          </cell>
          <cell r="AJ1100" t="b">
            <v>1</v>
          </cell>
          <cell r="AK1100" t="b">
            <v>1</v>
          </cell>
        </row>
        <row r="1102">
          <cell r="H1102" t="b">
            <v>0</v>
          </cell>
          <cell r="I1102" t="b">
            <v>0</v>
          </cell>
          <cell r="J1102" t="b">
            <v>0</v>
          </cell>
          <cell r="K1102" t="b">
            <v>0</v>
          </cell>
          <cell r="L1102" t="b">
            <v>0</v>
          </cell>
          <cell r="M1102" t="b">
            <v>0</v>
          </cell>
          <cell r="N1102" t="b">
            <v>0</v>
          </cell>
          <cell r="O1102" t="b">
            <v>0</v>
          </cell>
          <cell r="P1102" t="b">
            <v>0</v>
          </cell>
          <cell r="Q1102" t="b">
            <v>0</v>
          </cell>
          <cell r="R1102" t="b">
            <v>0</v>
          </cell>
          <cell r="S1102" t="b">
            <v>0</v>
          </cell>
          <cell r="T1102" t="b">
            <v>0</v>
          </cell>
          <cell r="U1102" t="b">
            <v>0</v>
          </cell>
          <cell r="V1102" t="b">
            <v>0</v>
          </cell>
          <cell r="W1102" t="b">
            <v>0</v>
          </cell>
          <cell r="X1102" t="b">
            <v>0</v>
          </cell>
          <cell r="Y1102" t="b">
            <v>0</v>
          </cell>
          <cell r="Z1102" t="b">
            <v>0</v>
          </cell>
          <cell r="AA1102" t="b">
            <v>0</v>
          </cell>
          <cell r="AB1102" t="b">
            <v>0</v>
          </cell>
          <cell r="AC1102" t="b">
            <v>0</v>
          </cell>
          <cell r="AD1102" t="b">
            <v>0</v>
          </cell>
          <cell r="AE1102" t="b">
            <v>0</v>
          </cell>
          <cell r="AF1102" t="b">
            <v>0</v>
          </cell>
          <cell r="AG1102" t="b">
            <v>0</v>
          </cell>
          <cell r="AH1102" t="b">
            <v>0</v>
          </cell>
          <cell r="AI1102" t="b">
            <v>0</v>
          </cell>
          <cell r="AJ1102" t="b">
            <v>0</v>
          </cell>
          <cell r="AK1102" t="b">
            <v>0</v>
          </cell>
        </row>
        <row r="1103">
          <cell r="H1103" t="b">
            <v>0</v>
          </cell>
          <cell r="I1103" t="b">
            <v>0</v>
          </cell>
          <cell r="J1103" t="b">
            <v>0</v>
          </cell>
          <cell r="K1103" t="b">
            <v>0</v>
          </cell>
          <cell r="L1103" t="b">
            <v>0</v>
          </cell>
          <cell r="M1103" t="b">
            <v>0</v>
          </cell>
          <cell r="N1103" t="b">
            <v>0</v>
          </cell>
          <cell r="O1103" t="b">
            <v>0</v>
          </cell>
          <cell r="P1103" t="b">
            <v>0</v>
          </cell>
          <cell r="Q1103" t="b">
            <v>0</v>
          </cell>
          <cell r="R1103" t="b">
            <v>0</v>
          </cell>
          <cell r="S1103" t="b">
            <v>1</v>
          </cell>
          <cell r="T1103" t="b">
            <v>1</v>
          </cell>
          <cell r="U1103" t="b">
            <v>1</v>
          </cell>
          <cell r="V1103" t="b">
            <v>1</v>
          </cell>
          <cell r="W1103" t="b">
            <v>1</v>
          </cell>
          <cell r="X1103" t="b">
            <v>1</v>
          </cell>
          <cell r="Y1103" t="b">
            <v>1</v>
          </cell>
          <cell r="Z1103" t="b">
            <v>1</v>
          </cell>
          <cell r="AA1103" t="b">
            <v>1</v>
          </cell>
          <cell r="AB1103" t="b">
            <v>1</v>
          </cell>
          <cell r="AC1103" t="b">
            <v>1</v>
          </cell>
          <cell r="AD1103" t="b">
            <v>1</v>
          </cell>
          <cell r="AE1103" t="b">
            <v>1</v>
          </cell>
          <cell r="AF1103" t="b">
            <v>1</v>
          </cell>
          <cell r="AG1103" t="b">
            <v>1</v>
          </cell>
          <cell r="AH1103" t="b">
            <v>1</v>
          </cell>
          <cell r="AI1103" t="b">
            <v>1</v>
          </cell>
          <cell r="AJ1103" t="b">
            <v>1</v>
          </cell>
          <cell r="AK1103" t="b">
            <v>1</v>
          </cell>
        </row>
        <row r="1106">
          <cell r="H1106">
            <v>0</v>
          </cell>
          <cell r="I1106">
            <v>6665992.9088779092</v>
          </cell>
          <cell r="J1106">
            <v>6665992.9088779092</v>
          </cell>
          <cell r="K1106">
            <v>6665992.9088779092</v>
          </cell>
          <cell r="L1106">
            <v>6665992.9088779092</v>
          </cell>
          <cell r="M1106">
            <v>6665992.9088779092</v>
          </cell>
          <cell r="N1106">
            <v>6665992.9088779092</v>
          </cell>
          <cell r="O1106">
            <v>6665992.9088779092</v>
          </cell>
          <cell r="P1106">
            <v>6665992.9088779092</v>
          </cell>
          <cell r="Q1106">
            <v>6665992.9088779092</v>
          </cell>
          <cell r="R1106">
            <v>6665992.9088779092</v>
          </cell>
          <cell r="S1106">
            <v>6665992.9088779092</v>
          </cell>
          <cell r="T1106">
            <v>6665992.9088779092</v>
          </cell>
          <cell r="U1106">
            <v>6665992.9088779092</v>
          </cell>
          <cell r="V1106">
            <v>6665992.9088779092</v>
          </cell>
          <cell r="W1106">
            <v>6665992.9088779092</v>
          </cell>
          <cell r="X1106">
            <v>6665992.9088779092</v>
          </cell>
          <cell r="Y1106">
            <v>6665992.9088779092</v>
          </cell>
          <cell r="Z1106">
            <v>6665992.9088779092</v>
          </cell>
          <cell r="AA1106">
            <v>6665992.9088779092</v>
          </cell>
          <cell r="AB1106">
            <v>6665992.9088779092</v>
          </cell>
          <cell r="AC1106">
            <v>6665992.9088779092</v>
          </cell>
          <cell r="AD1106">
            <v>6665992.9088779092</v>
          </cell>
          <cell r="AE1106">
            <v>6665992.9088779092</v>
          </cell>
          <cell r="AF1106">
            <v>6665992.9088779092</v>
          </cell>
          <cell r="AG1106">
            <v>6665992.9088779092</v>
          </cell>
          <cell r="AH1106">
            <v>6665992.9088779092</v>
          </cell>
          <cell r="AI1106">
            <v>6665992.9088779092</v>
          </cell>
          <cell r="AJ1106">
            <v>6665992.9088779092</v>
          </cell>
          <cell r="AK1106">
            <v>6665992.9088779092</v>
          </cell>
        </row>
        <row r="1107">
          <cell r="H1107">
            <v>6665992.9088779092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</row>
        <row r="1108">
          <cell r="H1108">
            <v>6665992.9088779092</v>
          </cell>
          <cell r="I1108">
            <v>6665992.9088779092</v>
          </cell>
          <cell r="J1108">
            <v>6665992.9088779092</v>
          </cell>
          <cell r="K1108">
            <v>6665992.9088779092</v>
          </cell>
          <cell r="L1108">
            <v>6665992.9088779092</v>
          </cell>
          <cell r="M1108">
            <v>6665992.9088779092</v>
          </cell>
          <cell r="N1108">
            <v>6665992.9088779092</v>
          </cell>
          <cell r="O1108">
            <v>6665992.9088779092</v>
          </cell>
          <cell r="P1108">
            <v>6665992.9088779092</v>
          </cell>
          <cell r="Q1108">
            <v>6665992.9088779092</v>
          </cell>
          <cell r="R1108">
            <v>6665992.9088779092</v>
          </cell>
          <cell r="S1108">
            <v>6665992.9088779092</v>
          </cell>
          <cell r="T1108">
            <v>6665992.9088779092</v>
          </cell>
          <cell r="U1108">
            <v>6665992.9088779092</v>
          </cell>
          <cell r="V1108">
            <v>6665992.9088779092</v>
          </cell>
          <cell r="W1108">
            <v>6665992.9088779092</v>
          </cell>
          <cell r="X1108">
            <v>6665992.9088779092</v>
          </cell>
          <cell r="Y1108">
            <v>6665992.9088779092</v>
          </cell>
          <cell r="Z1108">
            <v>6665992.9088779092</v>
          </cell>
          <cell r="AA1108">
            <v>6665992.9088779092</v>
          </cell>
          <cell r="AB1108">
            <v>6665992.9088779092</v>
          </cell>
          <cell r="AC1108">
            <v>6665992.9088779092</v>
          </cell>
          <cell r="AD1108">
            <v>6665992.9088779092</v>
          </cell>
          <cell r="AE1108">
            <v>6665992.9088779092</v>
          </cell>
          <cell r="AF1108">
            <v>6665992.9088779092</v>
          </cell>
          <cell r="AG1108">
            <v>6665992.9088779092</v>
          </cell>
          <cell r="AH1108">
            <v>6665992.9088779092</v>
          </cell>
          <cell r="AI1108">
            <v>6665992.9088779092</v>
          </cell>
          <cell r="AJ1108">
            <v>6665992.9088779092</v>
          </cell>
          <cell r="AK1108">
            <v>6665992.9088779092</v>
          </cell>
        </row>
        <row r="1109">
          <cell r="H1109">
            <v>6665992.9088779092</v>
          </cell>
          <cell r="I1109">
            <v>6665992.9088779092</v>
          </cell>
          <cell r="J1109">
            <v>6665992.9088779092</v>
          </cell>
          <cell r="K1109">
            <v>6665992.9088779092</v>
          </cell>
          <cell r="L1109">
            <v>6665992.9088779092</v>
          </cell>
          <cell r="M1109">
            <v>6665992.9088779092</v>
          </cell>
          <cell r="N1109">
            <v>6665992.9088779092</v>
          </cell>
          <cell r="O1109">
            <v>6665992.9088779092</v>
          </cell>
          <cell r="P1109">
            <v>6665992.9088779092</v>
          </cell>
          <cell r="Q1109">
            <v>6665992.9088779092</v>
          </cell>
          <cell r="R1109">
            <v>6665992.9088779092</v>
          </cell>
          <cell r="S1109">
            <v>6665992.9088779092</v>
          </cell>
          <cell r="T1109">
            <v>6665992.9088779092</v>
          </cell>
          <cell r="U1109">
            <v>6665992.9088779092</v>
          </cell>
          <cell r="V1109">
            <v>6665992.9088779092</v>
          </cell>
          <cell r="W1109">
            <v>6665992.9088779092</v>
          </cell>
          <cell r="X1109">
            <v>6665992.9088779092</v>
          </cell>
          <cell r="Y1109">
            <v>6665992.9088779092</v>
          </cell>
          <cell r="Z1109">
            <v>6665992.9088779092</v>
          </cell>
          <cell r="AA1109">
            <v>6665992.9088779092</v>
          </cell>
          <cell r="AB1109">
            <v>6665992.9088779092</v>
          </cell>
          <cell r="AC1109">
            <v>6665992.9088779092</v>
          </cell>
          <cell r="AD1109">
            <v>6665992.9088779092</v>
          </cell>
          <cell r="AE1109">
            <v>6665992.9088779092</v>
          </cell>
          <cell r="AF1109">
            <v>6665992.9088779092</v>
          </cell>
          <cell r="AG1109">
            <v>6665992.9088779092</v>
          </cell>
          <cell r="AH1109">
            <v>6665992.9088779092</v>
          </cell>
          <cell r="AI1109">
            <v>6665992.9088779092</v>
          </cell>
          <cell r="AJ1109">
            <v>6665992.9088779092</v>
          </cell>
          <cell r="AK1109">
            <v>6665992.9088779092</v>
          </cell>
        </row>
        <row r="1110">
          <cell r="H1110">
            <v>425942.0389059367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</row>
        <row r="1111">
          <cell r="H1111">
            <v>425942.0389059367</v>
          </cell>
          <cell r="I1111">
            <v>425942.0389059367</v>
          </cell>
          <cell r="J1111">
            <v>425942.0389059367</v>
          </cell>
          <cell r="K1111">
            <v>425942.0389059367</v>
          </cell>
          <cell r="L1111">
            <v>425942.0389059367</v>
          </cell>
          <cell r="M1111">
            <v>425942.0389059367</v>
          </cell>
          <cell r="N1111">
            <v>425942.0389059367</v>
          </cell>
          <cell r="O1111">
            <v>425942.0389059367</v>
          </cell>
          <cell r="P1111">
            <v>425942.0389059367</v>
          </cell>
          <cell r="Q1111">
            <v>425942.0389059367</v>
          </cell>
          <cell r="R1111">
            <v>425942.0389059367</v>
          </cell>
          <cell r="S1111">
            <v>425942.0389059367</v>
          </cell>
          <cell r="T1111">
            <v>425942.0389059367</v>
          </cell>
          <cell r="U1111">
            <v>425942.0389059367</v>
          </cell>
          <cell r="V1111">
            <v>425942.0389059367</v>
          </cell>
          <cell r="W1111">
            <v>425942.0389059367</v>
          </cell>
          <cell r="X1111">
            <v>425942.0389059367</v>
          </cell>
          <cell r="Y1111">
            <v>425942.0389059367</v>
          </cell>
          <cell r="Z1111">
            <v>425942.0389059367</v>
          </cell>
          <cell r="AA1111">
            <v>425942.0389059367</v>
          </cell>
          <cell r="AB1111">
            <v>425942.0389059367</v>
          </cell>
          <cell r="AC1111">
            <v>425942.0389059367</v>
          </cell>
          <cell r="AD1111">
            <v>425942.0389059367</v>
          </cell>
          <cell r="AE1111">
            <v>425942.0389059367</v>
          </cell>
          <cell r="AF1111">
            <v>425942.0389059367</v>
          </cell>
          <cell r="AG1111">
            <v>425942.0389059367</v>
          </cell>
          <cell r="AH1111">
            <v>425942.0389059367</v>
          </cell>
          <cell r="AI1111">
            <v>425942.0389059367</v>
          </cell>
          <cell r="AJ1111">
            <v>425942.0389059367</v>
          </cell>
          <cell r="AK1111">
            <v>425942.0389059367</v>
          </cell>
        </row>
        <row r="1113">
          <cell r="H1113" t="b">
            <v>1</v>
          </cell>
          <cell r="I1113" t="b">
            <v>0</v>
          </cell>
          <cell r="J1113" t="b">
            <v>0</v>
          </cell>
          <cell r="K1113" t="b">
            <v>0</v>
          </cell>
          <cell r="L1113" t="b">
            <v>0</v>
          </cell>
          <cell r="M1113" t="b">
            <v>0</v>
          </cell>
          <cell r="N1113" t="b">
            <v>0</v>
          </cell>
          <cell r="O1113" t="b">
            <v>0</v>
          </cell>
          <cell r="P1113" t="b">
            <v>0</v>
          </cell>
          <cell r="Q1113" t="b">
            <v>0</v>
          </cell>
          <cell r="R1113" t="b">
            <v>0</v>
          </cell>
          <cell r="S1113" t="b">
            <v>0</v>
          </cell>
          <cell r="T1113" t="b">
            <v>0</v>
          </cell>
          <cell r="U1113" t="b">
            <v>0</v>
          </cell>
          <cell r="V1113" t="b">
            <v>0</v>
          </cell>
          <cell r="W1113" t="b">
            <v>0</v>
          </cell>
          <cell r="X1113" t="b">
            <v>0</v>
          </cell>
          <cell r="Y1113" t="b">
            <v>0</v>
          </cell>
          <cell r="Z1113" t="b">
            <v>0</v>
          </cell>
          <cell r="AA1113" t="b">
            <v>0</v>
          </cell>
          <cell r="AB1113" t="b">
            <v>0</v>
          </cell>
          <cell r="AC1113" t="b">
            <v>0</v>
          </cell>
          <cell r="AD1113" t="b">
            <v>0</v>
          </cell>
          <cell r="AE1113" t="b">
            <v>0</v>
          </cell>
          <cell r="AF1113" t="b">
            <v>0</v>
          </cell>
          <cell r="AG1113" t="b">
            <v>0</v>
          </cell>
          <cell r="AH1113" t="b">
            <v>0</v>
          </cell>
          <cell r="AI1113" t="b">
            <v>0</v>
          </cell>
          <cell r="AJ1113" t="b">
            <v>0</v>
          </cell>
          <cell r="AK1113" t="b">
            <v>0</v>
          </cell>
        </row>
        <row r="1114">
          <cell r="H1114" t="b">
            <v>1</v>
          </cell>
          <cell r="I1114" t="b">
            <v>1</v>
          </cell>
          <cell r="J1114" t="b">
            <v>1</v>
          </cell>
          <cell r="K1114" t="b">
            <v>1</v>
          </cell>
          <cell r="L1114" t="b">
            <v>1</v>
          </cell>
          <cell r="M1114" t="b">
            <v>1</v>
          </cell>
          <cell r="N1114" t="b">
            <v>1</v>
          </cell>
          <cell r="O1114" t="b">
            <v>1</v>
          </cell>
          <cell r="P1114" t="b">
            <v>1</v>
          </cell>
          <cell r="Q1114" t="b">
            <v>1</v>
          </cell>
          <cell r="R1114" t="b">
            <v>1</v>
          </cell>
          <cell r="S1114" t="b">
            <v>1</v>
          </cell>
          <cell r="T1114" t="b">
            <v>1</v>
          </cell>
          <cell r="U1114" t="b">
            <v>1</v>
          </cell>
          <cell r="V1114" t="b">
            <v>1</v>
          </cell>
          <cell r="W1114" t="b">
            <v>1</v>
          </cell>
          <cell r="X1114" t="b">
            <v>1</v>
          </cell>
          <cell r="Y1114" t="b">
            <v>1</v>
          </cell>
          <cell r="Z1114" t="b">
            <v>1</v>
          </cell>
          <cell r="AA1114" t="b">
            <v>1</v>
          </cell>
          <cell r="AB1114" t="b">
            <v>1</v>
          </cell>
          <cell r="AC1114" t="b">
            <v>1</v>
          </cell>
          <cell r="AD1114" t="b">
            <v>1</v>
          </cell>
          <cell r="AE1114" t="b">
            <v>1</v>
          </cell>
          <cell r="AF1114" t="b">
            <v>1</v>
          </cell>
          <cell r="AG1114" t="b">
            <v>1</v>
          </cell>
          <cell r="AH1114" t="b">
            <v>1</v>
          </cell>
          <cell r="AI1114" t="b">
            <v>1</v>
          </cell>
          <cell r="AJ1114" t="b">
            <v>1</v>
          </cell>
          <cell r="AK1114" t="b">
            <v>1</v>
          </cell>
        </row>
        <row r="1115">
          <cell r="H1115">
            <v>0</v>
          </cell>
          <cell r="I1115">
            <v>768298.07427752018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</row>
        <row r="1116"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</row>
        <row r="1117"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</row>
        <row r="1118"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</row>
        <row r="1119"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0</v>
          </cell>
        </row>
        <row r="1120"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0</v>
          </cell>
        </row>
        <row r="1121"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</row>
        <row r="1124">
          <cell r="H1124">
            <v>0</v>
          </cell>
          <cell r="I1124">
            <v>243352.3576441253</v>
          </cell>
          <cell r="J1124">
            <v>264626.61267451523</v>
          </cell>
          <cell r="K1124">
            <v>39046.720930956712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0</v>
          </cell>
          <cell r="AK1124">
            <v>0</v>
          </cell>
        </row>
        <row r="1125">
          <cell r="H1125">
            <v>243352.3576441253</v>
          </cell>
          <cell r="I1125">
            <v>264626.61267451523</v>
          </cell>
          <cell r="J1125">
            <v>39046.720930956704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</row>
        <row r="1126">
          <cell r="H1126">
            <v>0</v>
          </cell>
          <cell r="I1126">
            <v>243352.3576441253</v>
          </cell>
          <cell r="J1126">
            <v>264626.61267451523</v>
          </cell>
          <cell r="K1126">
            <v>39046.720930956704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0</v>
          </cell>
          <cell r="AK1126">
            <v>0</v>
          </cell>
        </row>
        <row r="1127">
          <cell r="H1127">
            <v>243352.3576441253</v>
          </cell>
          <cell r="I1127">
            <v>264626.61267451523</v>
          </cell>
          <cell r="J1127">
            <v>39046.720930956712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  <cell r="AJ1127">
            <v>0</v>
          </cell>
          <cell r="AK1127">
            <v>0</v>
          </cell>
        </row>
        <row r="1130">
          <cell r="H1130">
            <v>0</v>
          </cell>
          <cell r="I1130">
            <v>0</v>
          </cell>
          <cell r="J1130">
            <v>0</v>
          </cell>
          <cell r="K1130">
            <v>72633.934777519084</v>
          </cell>
          <cell r="L1130">
            <v>177055.34295722237</v>
          </cell>
          <cell r="M1130">
            <v>321890.38994910172</v>
          </cell>
          <cell r="N1130">
            <v>415863.5986569135</v>
          </cell>
          <cell r="O1130">
            <v>600396.27853144798</v>
          </cell>
          <cell r="P1130">
            <v>798548.76505898987</v>
          </cell>
          <cell r="Q1130">
            <v>1001711.1140814556</v>
          </cell>
          <cell r="R1130">
            <v>1219601.8213846295</v>
          </cell>
          <cell r="S1130">
            <v>1162173.9249369942</v>
          </cell>
          <cell r="T1130">
            <v>1321746.9847440133</v>
          </cell>
          <cell r="U1130">
            <v>1452898.7175331691</v>
          </cell>
          <cell r="V1130">
            <v>1584968.9529864034</v>
          </cell>
          <cell r="W1130">
            <v>1716986.3415238028</v>
          </cell>
          <cell r="X1130">
            <v>1859035.0993355482</v>
          </cell>
          <cell r="Y1130">
            <v>2022419.2028367466</v>
          </cell>
          <cell r="Z1130">
            <v>2197311.6648519104</v>
          </cell>
          <cell r="AA1130">
            <v>2385206.8716921313</v>
          </cell>
          <cell r="AB1130">
            <v>2586746.9231002796</v>
          </cell>
          <cell r="AC1130">
            <v>2790750.5513697579</v>
          </cell>
          <cell r="AD1130">
            <v>2997308.0812916867</v>
          </cell>
          <cell r="AE1130">
            <v>3206335.2087779227</v>
          </cell>
          <cell r="AF1130">
            <v>3417726.2782079144</v>
          </cell>
          <cell r="AG1130">
            <v>3631365.2714326452</v>
          </cell>
          <cell r="AH1130">
            <v>3847129.6725394591</v>
          </cell>
          <cell r="AI1130">
            <v>4064891.8958488107</v>
          </cell>
          <cell r="AJ1130">
            <v>4284520.0403441237</v>
          </cell>
          <cell r="AK1130">
            <v>4505878.5017684288</v>
          </cell>
        </row>
        <row r="1131">
          <cell r="H1131">
            <v>1080506.4503461781</v>
          </cell>
          <cell r="I1131">
            <v>1002868.3069342815</v>
          </cell>
          <cell r="J1131">
            <v>994268.13060920429</v>
          </cell>
          <cell r="K1131">
            <v>1013718.8569639416</v>
          </cell>
          <cell r="L1131">
            <v>1069674.7691552565</v>
          </cell>
          <cell r="M1131">
            <v>1070680.6012500275</v>
          </cell>
          <cell r="N1131">
            <v>1157969.6035756716</v>
          </cell>
          <cell r="O1131">
            <v>1254405.4017754237</v>
          </cell>
          <cell r="P1131">
            <v>1351172.2931953711</v>
          </cell>
          <cell r="Q1131">
            <v>1457773.5502346605</v>
          </cell>
          <cell r="R1131">
            <v>1283937.0871993522</v>
          </cell>
          <cell r="S1131">
            <v>1321746.9847440133</v>
          </cell>
          <cell r="T1131">
            <v>1452898.7175331691</v>
          </cell>
          <cell r="U1131">
            <v>1584968.9529864034</v>
          </cell>
          <cell r="V1131">
            <v>1716986.3415238028</v>
          </cell>
          <cell r="W1131">
            <v>1859035.0993355482</v>
          </cell>
          <cell r="X1131">
            <v>2022419.2028367466</v>
          </cell>
          <cell r="Y1131">
            <v>2197311.6648519104</v>
          </cell>
          <cell r="Z1131">
            <v>2385206.8716921313</v>
          </cell>
          <cell r="AA1131">
            <v>2586746.9231002796</v>
          </cell>
          <cell r="AB1131">
            <v>2790750.5513697579</v>
          </cell>
          <cell r="AC1131">
            <v>2997308.0812916867</v>
          </cell>
          <cell r="AD1131">
            <v>3206335.2087779227</v>
          </cell>
          <cell r="AE1131">
            <v>3417726.2782079144</v>
          </cell>
          <cell r="AF1131">
            <v>3631365.2714326452</v>
          </cell>
          <cell r="AG1131">
            <v>3847129.6725394591</v>
          </cell>
          <cell r="AH1131">
            <v>4064891.8958488107</v>
          </cell>
          <cell r="AI1131">
            <v>4284520.0403441237</v>
          </cell>
          <cell r="AJ1131">
            <v>4505878.5017684288</v>
          </cell>
          <cell r="AK1131">
            <v>4728828.6080131298</v>
          </cell>
        </row>
        <row r="1132">
          <cell r="H1132">
            <v>1080506.4503461781</v>
          </cell>
          <cell r="I1132">
            <v>1002868.3069342815</v>
          </cell>
          <cell r="J1132">
            <v>921634.19583168521</v>
          </cell>
          <cell r="K1132">
            <v>909297.44878423831</v>
          </cell>
          <cell r="L1132">
            <v>924839.7221633771</v>
          </cell>
          <cell r="M1132">
            <v>976707.39254221576</v>
          </cell>
          <cell r="N1132">
            <v>973436.92370113707</v>
          </cell>
          <cell r="O1132">
            <v>1056252.9152478818</v>
          </cell>
          <cell r="P1132">
            <v>1148009.9441729053</v>
          </cell>
          <cell r="Q1132">
            <v>1239882.8429314867</v>
          </cell>
          <cell r="R1132">
            <v>1341364.9836469875</v>
          </cell>
          <cell r="S1132">
            <v>1162173.9249369942</v>
          </cell>
          <cell r="T1132">
            <v>1321746.9847440133</v>
          </cell>
          <cell r="U1132">
            <v>1452898.7175331691</v>
          </cell>
          <cell r="V1132">
            <v>1584968.9529864034</v>
          </cell>
          <cell r="W1132">
            <v>1716986.3415238028</v>
          </cell>
          <cell r="X1132">
            <v>1859035.0993355482</v>
          </cell>
          <cell r="Y1132">
            <v>2022419.2028367466</v>
          </cell>
          <cell r="Z1132">
            <v>2197311.6648519104</v>
          </cell>
          <cell r="AA1132">
            <v>2385206.8716921313</v>
          </cell>
          <cell r="AB1132">
            <v>2586746.9231002796</v>
          </cell>
          <cell r="AC1132">
            <v>2790750.5513697579</v>
          </cell>
          <cell r="AD1132">
            <v>2997308.0812916867</v>
          </cell>
          <cell r="AE1132">
            <v>3206335.2087779227</v>
          </cell>
          <cell r="AF1132">
            <v>3417726.2782079144</v>
          </cell>
          <cell r="AG1132">
            <v>3631365.2714326452</v>
          </cell>
          <cell r="AH1132">
            <v>3847129.6725394591</v>
          </cell>
          <cell r="AI1132">
            <v>4064891.8958488107</v>
          </cell>
          <cell r="AJ1132">
            <v>4284520.0403441237</v>
          </cell>
          <cell r="AK1132">
            <v>4505878.5017684288</v>
          </cell>
        </row>
        <row r="1133">
          <cell r="H1133">
            <v>0</v>
          </cell>
          <cell r="I1133">
            <v>0</v>
          </cell>
          <cell r="J1133">
            <v>72633.934777519084</v>
          </cell>
          <cell r="K1133">
            <v>177055.34295722237</v>
          </cell>
          <cell r="L1133">
            <v>321890.38994910172</v>
          </cell>
          <cell r="M1133">
            <v>415863.5986569135</v>
          </cell>
          <cell r="N1133">
            <v>600396.27853144798</v>
          </cell>
          <cell r="O1133">
            <v>798548.76505898987</v>
          </cell>
          <cell r="P1133">
            <v>1001711.1140814556</v>
          </cell>
          <cell r="Q1133">
            <v>1219601.8213846295</v>
          </cell>
          <cell r="R1133">
            <v>1162173.9249369942</v>
          </cell>
          <cell r="S1133">
            <v>1321746.9847440133</v>
          </cell>
          <cell r="T1133">
            <v>1452898.7175331691</v>
          </cell>
          <cell r="U1133">
            <v>1584968.9529864034</v>
          </cell>
          <cell r="V1133">
            <v>1716986.3415238028</v>
          </cell>
          <cell r="W1133">
            <v>1859035.0993355482</v>
          </cell>
          <cell r="X1133">
            <v>2022419.2028367466</v>
          </cell>
          <cell r="Y1133">
            <v>2197311.6648519104</v>
          </cell>
          <cell r="Z1133">
            <v>2385206.8716921313</v>
          </cell>
          <cell r="AA1133">
            <v>2586746.9231002796</v>
          </cell>
          <cell r="AB1133">
            <v>2790750.5513697579</v>
          </cell>
          <cell r="AC1133">
            <v>2997308.0812916867</v>
          </cell>
          <cell r="AD1133">
            <v>3206335.2087779227</v>
          </cell>
          <cell r="AE1133">
            <v>3417726.2782079144</v>
          </cell>
          <cell r="AF1133">
            <v>3631365.2714326452</v>
          </cell>
          <cell r="AG1133">
            <v>3847129.6725394591</v>
          </cell>
          <cell r="AH1133">
            <v>4064891.8958488107</v>
          </cell>
          <cell r="AI1133">
            <v>4284520.0403441237</v>
          </cell>
          <cell r="AJ1133">
            <v>4505878.5017684288</v>
          </cell>
          <cell r="AK1133">
            <v>4728828.6080131298</v>
          </cell>
        </row>
        <row r="1136">
          <cell r="H1136">
            <v>837154.09270205279</v>
          </cell>
          <cell r="I1136">
            <v>738241.69425976626</v>
          </cell>
          <cell r="J1136">
            <v>955221.40967824764</v>
          </cell>
          <cell r="K1136">
            <v>1013718.8569639416</v>
          </cell>
          <cell r="L1136">
            <v>1069674.7691552565</v>
          </cell>
          <cell r="M1136">
            <v>1070680.6012500275</v>
          </cell>
          <cell r="N1136">
            <v>1157969.6035756716</v>
          </cell>
          <cell r="O1136">
            <v>1254405.4017754237</v>
          </cell>
          <cell r="P1136">
            <v>1351172.2931953711</v>
          </cell>
          <cell r="Q1136">
            <v>1457773.5502346605</v>
          </cell>
          <cell r="R1136">
            <v>1283937.0871993522</v>
          </cell>
          <cell r="S1136">
            <v>1321746.9847440133</v>
          </cell>
          <cell r="T1136">
            <v>1452898.7175331691</v>
          </cell>
          <cell r="U1136">
            <v>1584968.9529864034</v>
          </cell>
          <cell r="V1136">
            <v>1716986.3415238028</v>
          </cell>
          <cell r="W1136">
            <v>1859035.0993355482</v>
          </cell>
          <cell r="X1136">
            <v>2022419.2028367466</v>
          </cell>
          <cell r="Y1136">
            <v>2197311.6648519104</v>
          </cell>
          <cell r="Z1136">
            <v>2385206.8716921313</v>
          </cell>
          <cell r="AA1136">
            <v>2586746.9231002796</v>
          </cell>
          <cell r="AB1136">
            <v>2790750.5513697579</v>
          </cell>
          <cell r="AC1136">
            <v>2997308.0812916867</v>
          </cell>
          <cell r="AD1136">
            <v>3206335.2087779227</v>
          </cell>
          <cell r="AE1136">
            <v>3417726.2782079144</v>
          </cell>
          <cell r="AF1136">
            <v>3631365.2714326452</v>
          </cell>
          <cell r="AG1136">
            <v>3847129.6725394591</v>
          </cell>
          <cell r="AH1136">
            <v>4064891.8958488107</v>
          </cell>
          <cell r="AI1136">
            <v>4284520.0403441237</v>
          </cell>
          <cell r="AJ1136">
            <v>4505878.5017684288</v>
          </cell>
          <cell r="AK1136">
            <v>4728828.6080131298</v>
          </cell>
        </row>
        <row r="1137">
          <cell r="H1137">
            <v>1080506.4503461781</v>
          </cell>
          <cell r="I1137">
            <v>759515.94929015613</v>
          </cell>
          <cell r="J1137">
            <v>657007.58315716998</v>
          </cell>
          <cell r="K1137">
            <v>870250.72785328166</v>
          </cell>
          <cell r="L1137">
            <v>924839.7221633771</v>
          </cell>
          <cell r="M1137">
            <v>976707.39254221576</v>
          </cell>
          <cell r="N1137">
            <v>973436.92370113707</v>
          </cell>
          <cell r="O1137">
            <v>1056252.9152478818</v>
          </cell>
          <cell r="P1137">
            <v>1148009.9441729053</v>
          </cell>
          <cell r="Q1137">
            <v>1239882.8429314867</v>
          </cell>
          <cell r="R1137">
            <v>1341364.9836469875</v>
          </cell>
          <cell r="S1137">
            <v>1162173.9249369942</v>
          </cell>
          <cell r="T1137">
            <v>1321746.9847440133</v>
          </cell>
          <cell r="U1137">
            <v>1452898.7175331691</v>
          </cell>
          <cell r="V1137">
            <v>1584968.9529864034</v>
          </cell>
          <cell r="W1137">
            <v>1716986.3415238028</v>
          </cell>
          <cell r="X1137">
            <v>1859035.0993355482</v>
          </cell>
          <cell r="Y1137">
            <v>2022419.2028367466</v>
          </cell>
          <cell r="Z1137">
            <v>2197311.6648519104</v>
          </cell>
          <cell r="AA1137">
            <v>2385206.8716921313</v>
          </cell>
          <cell r="AB1137">
            <v>2586746.9231002796</v>
          </cell>
          <cell r="AC1137">
            <v>2790750.5513697579</v>
          </cell>
          <cell r="AD1137">
            <v>2997308.0812916867</v>
          </cell>
          <cell r="AE1137">
            <v>3206335.2087779227</v>
          </cell>
          <cell r="AF1137">
            <v>3417726.2782079144</v>
          </cell>
          <cell r="AG1137">
            <v>3631365.2714326452</v>
          </cell>
          <cell r="AH1137">
            <v>3847129.6725394591</v>
          </cell>
          <cell r="AI1137">
            <v>4064891.8958488107</v>
          </cell>
          <cell r="AJ1137">
            <v>4284520.0403441237</v>
          </cell>
          <cell r="AK1137">
            <v>4505878.5017684288</v>
          </cell>
        </row>
        <row r="1144">
          <cell r="H1144">
            <v>5282027.949709475</v>
          </cell>
          <cell r="I1144">
            <v>5488027.0397481471</v>
          </cell>
          <cell r="J1144">
            <v>5718524.1754175704</v>
          </cell>
          <cell r="K1144">
            <v>5901516.949030933</v>
          </cell>
          <cell r="L1144">
            <v>6084463.9744508909</v>
          </cell>
          <cell r="M1144">
            <v>6236575.5738121625</v>
          </cell>
          <cell r="N1144">
            <v>6392489.9631574657</v>
          </cell>
          <cell r="O1144">
            <v>6552302.2122364016</v>
          </cell>
          <cell r="P1144">
            <v>6716109.767542311</v>
          </cell>
          <cell r="Q1144">
            <v>6884012.5117308684</v>
          </cell>
          <cell r="R1144">
            <v>7021692.7619654853</v>
          </cell>
          <cell r="S1144">
            <v>7162126.6172047965</v>
          </cell>
          <cell r="T1144">
            <v>7305369.1495488919</v>
          </cell>
          <cell r="U1144">
            <v>7451476.5325398697</v>
          </cell>
          <cell r="V1144">
            <v>7600506.063190667</v>
          </cell>
          <cell r="W1144">
            <v>7752516.1844544802</v>
          </cell>
          <cell r="X1144">
            <v>7907566.5081435693</v>
          </cell>
          <cell r="Y1144">
            <v>8065717.838306441</v>
          </cell>
          <cell r="Z1144">
            <v>8227032.195072569</v>
          </cell>
          <cell r="AA1144">
            <v>8391572.8389740195</v>
          </cell>
          <cell r="AB1144">
            <v>8559404.2957535014</v>
          </cell>
          <cell r="AC1144">
            <v>8730592.3816685714</v>
          </cell>
          <cell r="AD1144">
            <v>8905204.2293019425</v>
          </cell>
          <cell r="AE1144">
            <v>9083308.3138879817</v>
          </cell>
          <cell r="AF1144">
            <v>9264974.4801657405</v>
          </cell>
          <cell r="AG1144">
            <v>9450273.969769055</v>
          </cell>
          <cell r="AH1144">
            <v>9639279.4491644371</v>
          </cell>
          <cell r="AI1144">
            <v>9832065.0381477252</v>
          </cell>
          <cell r="AJ1144">
            <v>10028706.33891068</v>
          </cell>
          <cell r="AK1144">
            <v>10229280.465688895</v>
          </cell>
        </row>
        <row r="1145">
          <cell r="H1145">
            <v>5282027.949709475</v>
          </cell>
          <cell r="I1145">
            <v>10770054.989457622</v>
          </cell>
          <cell r="J1145">
            <v>16488579.164875193</v>
          </cell>
          <cell r="K1145">
            <v>22390096.113906126</v>
          </cell>
          <cell r="L1145">
            <v>28474560.088357016</v>
          </cell>
          <cell r="M1145">
            <v>34711135.662169181</v>
          </cell>
          <cell r="N1145">
            <v>41103625.625326648</v>
          </cell>
          <cell r="O1145">
            <v>47655927.837563053</v>
          </cell>
          <cell r="P1145">
            <v>54372037.605105363</v>
          </cell>
          <cell r="Q1145">
            <v>61256050.116836235</v>
          </cell>
          <cell r="R1145">
            <v>68277742.878801718</v>
          </cell>
          <cell r="S1145">
            <v>75439869.496006519</v>
          </cell>
          <cell r="T1145">
            <v>82745238.645555407</v>
          </cell>
          <cell r="U1145">
            <v>90196715.178095281</v>
          </cell>
          <cell r="V1145">
            <v>97797221.24128595</v>
          </cell>
          <cell r="W1145">
            <v>105549737.42574044</v>
          </cell>
          <cell r="X1145">
            <v>113457303.93388401</v>
          </cell>
          <cell r="Y1145">
            <v>121523021.77219045</v>
          </cell>
          <cell r="Z1145">
            <v>129750053.96726301</v>
          </cell>
          <cell r="AA1145">
            <v>138141626.80623704</v>
          </cell>
          <cell r="AB1145">
            <v>146701031.10199055</v>
          </cell>
          <cell r="AC1145">
            <v>155431623.48365912</v>
          </cell>
          <cell r="AD1145">
            <v>164336827.71296105</v>
          </cell>
          <cell r="AE1145">
            <v>173420136.02684903</v>
          </cell>
          <cell r="AF1145">
            <v>182685110.50701478</v>
          </cell>
          <cell r="AG1145">
            <v>192135384.47678384</v>
          </cell>
          <cell r="AH1145">
            <v>201774663.92594829</v>
          </cell>
          <cell r="AI1145">
            <v>211606728.96409601</v>
          </cell>
          <cell r="AJ1145">
            <v>221635435.30300668</v>
          </cell>
          <cell r="AK1145">
            <v>231864715.76869556</v>
          </cell>
        </row>
        <row r="1146">
          <cell r="H1146">
            <v>337509.77314437646</v>
          </cell>
          <cell r="I1146">
            <v>350672.6542970062</v>
          </cell>
          <cell r="J1146">
            <v>365400.90577748051</v>
          </cell>
          <cell r="K1146">
            <v>377093.73476235993</v>
          </cell>
          <cell r="L1146">
            <v>388783.64053999301</v>
          </cell>
          <cell r="M1146">
            <v>398503.23155349278</v>
          </cell>
          <cell r="N1146">
            <v>408465.81234233006</v>
          </cell>
          <cell r="O1146">
            <v>418677.45765088825</v>
          </cell>
          <cell r="P1146">
            <v>429144.39409216045</v>
          </cell>
          <cell r="Q1146">
            <v>439873.00394446444</v>
          </cell>
          <cell r="R1146">
            <v>448670.46402335371</v>
          </cell>
          <cell r="S1146">
            <v>457643.87330382084</v>
          </cell>
          <cell r="T1146">
            <v>466796.75076989725</v>
          </cell>
          <cell r="U1146">
            <v>476132.68578529515</v>
          </cell>
          <cell r="V1146">
            <v>485655.33950100106</v>
          </cell>
          <cell r="W1146">
            <v>495368.44629102107</v>
          </cell>
          <cell r="X1146">
            <v>505275.81521684147</v>
          </cell>
          <cell r="Y1146">
            <v>515381.3315211783</v>
          </cell>
          <cell r="Z1146">
            <v>525688.95815160184</v>
          </cell>
          <cell r="AA1146">
            <v>536202.73731463379</v>
          </cell>
          <cell r="AB1146">
            <v>546926.79206092656</v>
          </cell>
          <cell r="AC1146">
            <v>557865.3279021451</v>
          </cell>
          <cell r="AD1146">
            <v>569022.63446018798</v>
          </cell>
          <cell r="AE1146">
            <v>580403.08714939177</v>
          </cell>
          <cell r="AF1146">
            <v>592011.1488923796</v>
          </cell>
          <cell r="AG1146">
            <v>603851.37187022716</v>
          </cell>
          <cell r="AH1146">
            <v>615928.39930763177</v>
          </cell>
          <cell r="AI1146">
            <v>628246.96729378437</v>
          </cell>
          <cell r="AJ1146">
            <v>640811.90663966001</v>
          </cell>
          <cell r="AK1146">
            <v>653628.14477245335</v>
          </cell>
        </row>
        <row r="1147">
          <cell r="H1147">
            <v>337509.77314437646</v>
          </cell>
          <cell r="I1147">
            <v>688182.42744138266</v>
          </cell>
          <cell r="J1147">
            <v>1053583.3332188632</v>
          </cell>
          <cell r="K1147">
            <v>1430677.0679812231</v>
          </cell>
          <cell r="L1147">
            <v>1819460.7085212162</v>
          </cell>
          <cell r="M1147">
            <v>2217963.9400747088</v>
          </cell>
          <cell r="N1147">
            <v>2626429.7524170387</v>
          </cell>
          <cell r="O1147">
            <v>3045107.2100679269</v>
          </cell>
          <cell r="P1147">
            <v>3474251.6041600872</v>
          </cell>
          <cell r="Q1147">
            <v>3914124.6081045517</v>
          </cell>
          <cell r="R1147">
            <v>4362795.0721279057</v>
          </cell>
          <cell r="S1147">
            <v>4820438.9454317261</v>
          </cell>
          <cell r="T1147">
            <v>5287235.6962016234</v>
          </cell>
          <cell r="U1147">
            <v>5763368.3819869189</v>
          </cell>
          <cell r="V1147">
            <v>6249023.7214879198</v>
          </cell>
          <cell r="W1147">
            <v>6744392.1677789409</v>
          </cell>
          <cell r="X1147">
            <v>7249667.982995782</v>
          </cell>
          <cell r="Y1147">
            <v>7765049.3145169606</v>
          </cell>
          <cell r="Z1147">
            <v>8290738.2726685628</v>
          </cell>
          <cell r="AA1147">
            <v>8826941.0099831969</v>
          </cell>
          <cell r="AB1147">
            <v>9373867.8020441234</v>
          </cell>
          <cell r="AC1147">
            <v>9931733.1299462691</v>
          </cell>
          <cell r="AD1147">
            <v>10500755.764406458</v>
          </cell>
          <cell r="AE1147">
            <v>11081158.851555848</v>
          </cell>
          <cell r="AF1147">
            <v>11673170.000448229</v>
          </cell>
          <cell r="AG1147">
            <v>12277021.372318456</v>
          </cell>
          <cell r="AH1147">
            <v>12892949.771626087</v>
          </cell>
          <cell r="AI1147">
            <v>13521196.738919871</v>
          </cell>
          <cell r="AJ1147">
            <v>14162008.645559531</v>
          </cell>
          <cell r="AK1147">
            <v>14815636.790331984</v>
          </cell>
        </row>
        <row r="1149">
          <cell r="G1149">
            <v>2005</v>
          </cell>
        </row>
        <row r="1150">
          <cell r="H1150">
            <v>-2632701.6187538411</v>
          </cell>
          <cell r="I1150">
            <v>-3585679.0218718946</v>
          </cell>
          <cell r="J1150">
            <v>-3467558.7414657772</v>
          </cell>
          <cell r="K1150">
            <v>-3047228.9813623121</v>
          </cell>
          <cell r="L1150">
            <v>-4476881.0166055569</v>
          </cell>
          <cell r="M1150">
            <v>-5883282.7224659016</v>
          </cell>
          <cell r="N1150">
            <v>-6851034.3348538838</v>
          </cell>
          <cell r="O1150">
            <v>-7155848.3778743027</v>
          </cell>
          <cell r="P1150">
            <v>-7403495.2998540644</v>
          </cell>
          <cell r="Q1150">
            <v>-8485815.9567173198</v>
          </cell>
          <cell r="R1150">
            <v>-8524559.8603683114</v>
          </cell>
          <cell r="S1150">
            <v>-8699479.341802869</v>
          </cell>
          <cell r="T1150">
            <v>-8965303.0939872656</v>
          </cell>
          <cell r="U1150">
            <v>-9229580.093661245</v>
          </cell>
          <cell r="V1150">
            <v>-9433556.2228454649</v>
          </cell>
          <cell r="W1150">
            <v>-9407795.9850016609</v>
          </cell>
          <cell r="X1150">
            <v>-10774373.498049883</v>
          </cell>
          <cell r="Y1150">
            <v>-11106081.820984509</v>
          </cell>
          <cell r="Z1150">
            <v>-12619551.767647374</v>
          </cell>
          <cell r="AA1150">
            <v>-13028083.103428748</v>
          </cell>
          <cell r="AB1150">
            <v>-13173066.782138454</v>
          </cell>
          <cell r="AC1150">
            <v>-13308344.484088626</v>
          </cell>
          <cell r="AD1150">
            <v>-13432574.660285773</v>
          </cell>
          <cell r="AE1150">
            <v>-13548014.871406224</v>
          </cell>
          <cell r="AF1150">
            <v>-13654562.574508758</v>
          </cell>
          <cell r="AG1150">
            <v>-13753674.525186297</v>
          </cell>
          <cell r="AH1150">
            <v>-13845100.230543707</v>
          </cell>
          <cell r="AI1150">
            <v>-13928613.602135099</v>
          </cell>
          <cell r="AJ1150">
            <v>-14004017.538484868</v>
          </cell>
          <cell r="AK1150">
            <v>-14071148.904605184</v>
          </cell>
        </row>
        <row r="1153">
          <cell r="H1153">
            <v>0</v>
          </cell>
          <cell r="I1153">
            <v>2632701.6187538411</v>
          </cell>
          <cell r="J1153">
            <v>6218380.6406257357</v>
          </cell>
          <cell r="K1153">
            <v>9685939.3820915129</v>
          </cell>
          <cell r="L1153">
            <v>12733168.363453824</v>
          </cell>
          <cell r="M1153">
            <v>17210049.38005938</v>
          </cell>
          <cell r="N1153">
            <v>23093332.102525283</v>
          </cell>
          <cell r="O1153">
            <v>29944366.437379166</v>
          </cell>
          <cell r="P1153">
            <v>37100214.815253466</v>
          </cell>
          <cell r="Q1153">
            <v>44503710.115107529</v>
          </cell>
          <cell r="R1153">
            <v>52989526.071824849</v>
          </cell>
          <cell r="S1153">
            <v>61514085.93219316</v>
          </cell>
          <cell r="T1153">
            <v>70213565.273996025</v>
          </cell>
          <cell r="U1153">
            <v>79178868.367983297</v>
          </cell>
          <cell r="V1153">
            <v>88408448.461644545</v>
          </cell>
          <cell r="W1153">
            <v>97842004.68449001</v>
          </cell>
          <cell r="X1153">
            <v>107249800.66949168</v>
          </cell>
          <cell r="Y1153">
            <v>118024174.16754156</v>
          </cell>
          <cell r="Z1153">
            <v>129130255.98852608</v>
          </cell>
          <cell r="AA1153">
            <v>141749807.75617346</v>
          </cell>
          <cell r="AB1153">
            <v>154777890.85960221</v>
          </cell>
          <cell r="AC1153">
            <v>167950957.64174068</v>
          </cell>
          <cell r="AD1153">
            <v>181259302.12582931</v>
          </cell>
          <cell r="AE1153">
            <v>194691876.78611508</v>
          </cell>
          <cell r="AF1153">
            <v>208239891.65752131</v>
          </cell>
          <cell r="AG1153">
            <v>221894454.23203006</v>
          </cell>
          <cell r="AH1153">
            <v>235648128.75721636</v>
          </cell>
          <cell r="AI1153">
            <v>249493228.98776007</v>
          </cell>
          <cell r="AJ1153">
            <v>263421842.58989516</v>
          </cell>
          <cell r="AK1153">
            <v>277425860.12838</v>
          </cell>
        </row>
        <row r="1154">
          <cell r="H1154">
            <v>2632701.6187538411</v>
          </cell>
          <cell r="I1154">
            <v>3585679.0218718946</v>
          </cell>
          <cell r="J1154">
            <v>3467558.7414657772</v>
          </cell>
          <cell r="K1154">
            <v>3047228.9813623121</v>
          </cell>
          <cell r="L1154">
            <v>4476881.0166055569</v>
          </cell>
          <cell r="M1154">
            <v>5883282.7224659016</v>
          </cell>
          <cell r="N1154">
            <v>6851034.3348538838</v>
          </cell>
          <cell r="O1154">
            <v>7155848.3778743027</v>
          </cell>
          <cell r="P1154">
            <v>7403495.2998540644</v>
          </cell>
          <cell r="Q1154">
            <v>8485815.9567173198</v>
          </cell>
          <cell r="R1154">
            <v>8524559.8603683114</v>
          </cell>
          <cell r="S1154">
            <v>8699479.341802869</v>
          </cell>
          <cell r="T1154">
            <v>8965303.0939872656</v>
          </cell>
          <cell r="U1154">
            <v>9229580.093661245</v>
          </cell>
          <cell r="V1154">
            <v>9433556.2228454649</v>
          </cell>
          <cell r="W1154">
            <v>9407795.9850016609</v>
          </cell>
          <cell r="X1154">
            <v>10774373.498049883</v>
          </cell>
          <cell r="Y1154">
            <v>11106081.820984509</v>
          </cell>
          <cell r="Z1154">
            <v>12619551.767647374</v>
          </cell>
          <cell r="AA1154">
            <v>13028083.103428748</v>
          </cell>
          <cell r="AB1154">
            <v>13173066.782138454</v>
          </cell>
          <cell r="AC1154">
            <v>13308344.484088626</v>
          </cell>
          <cell r="AD1154">
            <v>13432574.660285773</v>
          </cell>
          <cell r="AE1154">
            <v>13548014.871406224</v>
          </cell>
          <cell r="AF1154">
            <v>13654562.574508758</v>
          </cell>
          <cell r="AG1154">
            <v>13753674.525186297</v>
          </cell>
          <cell r="AH1154">
            <v>13845100.230543707</v>
          </cell>
          <cell r="AI1154">
            <v>13928613.602135099</v>
          </cell>
          <cell r="AJ1154">
            <v>14004017.538484868</v>
          </cell>
          <cell r="AK1154">
            <v>14071148.904605184</v>
          </cell>
        </row>
        <row r="1155"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  <cell r="AJ1155">
            <v>0</v>
          </cell>
          <cell r="AK1155">
            <v>0</v>
          </cell>
        </row>
        <row r="1158"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K1158">
            <v>0</v>
          </cell>
        </row>
        <row r="1161">
          <cell r="G1161">
            <v>0</v>
          </cell>
        </row>
        <row r="1162"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  <cell r="AJ1162">
            <v>0</v>
          </cell>
          <cell r="AK1162">
            <v>0</v>
          </cell>
        </row>
        <row r="1163"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0</v>
          </cell>
          <cell r="AJ1163">
            <v>0</v>
          </cell>
          <cell r="AK1163">
            <v>0</v>
          </cell>
        </row>
        <row r="1164"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  <cell r="AJ1164">
            <v>0</v>
          </cell>
          <cell r="AK1164">
            <v>0</v>
          </cell>
        </row>
        <row r="1165"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  <cell r="AJ1165">
            <v>0</v>
          </cell>
          <cell r="AK1165">
            <v>0</v>
          </cell>
        </row>
        <row r="1167">
          <cell r="G1167">
            <v>1</v>
          </cell>
        </row>
        <row r="1168">
          <cell r="G1168" t="str">
            <v>(algbilanss ei ole arvesse võetud)</v>
          </cell>
        </row>
        <row r="1170">
          <cell r="H1170">
            <v>-96498704.948736653</v>
          </cell>
          <cell r="I1170">
            <v>-1835612.0009219158</v>
          </cell>
          <cell r="J1170">
            <v>-1822923.4850049946</v>
          </cell>
          <cell r="K1170">
            <v>-1346035.5047540618</v>
          </cell>
          <cell r="L1170">
            <v>-2606852.0118725006</v>
          </cell>
          <cell r="M1170">
            <v>-3858543.9172112239</v>
          </cell>
          <cell r="N1170">
            <v>-4628700.8113630079</v>
          </cell>
          <cell r="O1170">
            <v>-4669631.1864499142</v>
          </cell>
          <cell r="P1170">
            <v>-4646813.2701352462</v>
          </cell>
          <cell r="Q1170">
            <v>-5446593.6389370002</v>
          </cell>
          <cell r="R1170">
            <v>-5443759.0380646652</v>
          </cell>
          <cell r="S1170">
            <v>-5362982.7674802765</v>
          </cell>
          <cell r="T1170">
            <v>-5268269.6017543068</v>
          </cell>
          <cell r="U1170">
            <v>-5164108.2412919309</v>
          </cell>
          <cell r="V1170">
            <v>-4999762.9419284286</v>
          </cell>
          <cell r="W1170">
            <v>-5903157.544735874</v>
          </cell>
          <cell r="X1170">
            <v>-6859231.3645245889</v>
          </cell>
          <cell r="Y1170">
            <v>-6748560.5348194828</v>
          </cell>
          <cell r="Z1170">
            <v>-7821229.2815139312</v>
          </cell>
          <cell r="AA1170">
            <v>-7750257.3227568325</v>
          </cell>
          <cell r="AB1170">
            <v>-7678151.7093985537</v>
          </cell>
          <cell r="AC1170">
            <v>-7600103.8083242951</v>
          </cell>
          <cell r="AD1170">
            <v>-7514550.307637861</v>
          </cell>
          <cell r="AE1170">
            <v>-7420913.3452916685</v>
          </cell>
          <cell r="AF1170">
            <v>-7318924.4901955733</v>
          </cell>
          <cell r="AG1170">
            <v>-7208424.0708452268</v>
          </cell>
          <cell r="AH1170">
            <v>-7089303.3161178101</v>
          </cell>
          <cell r="AI1170">
            <v>-6961489.5650251433</v>
          </cell>
          <cell r="AJ1170">
            <v>-6824944.6412124448</v>
          </cell>
          <cell r="AK1170">
            <v>-6679667.4411451109</v>
          </cell>
        </row>
        <row r="1171">
          <cell r="H1171">
            <v>2768807.8363912827</v>
          </cell>
          <cell r="I1171">
            <v>2768827.2439472466</v>
          </cell>
          <cell r="J1171">
            <v>2768822.9311570325</v>
          </cell>
          <cell r="K1171">
            <v>2768818.6183668184</v>
          </cell>
          <cell r="L1171">
            <v>2768814.3055766039</v>
          </cell>
          <cell r="M1171">
            <v>2768809.9927863898</v>
          </cell>
          <cell r="N1171">
            <v>2768805.6799961757</v>
          </cell>
          <cell r="O1171">
            <v>2768801.3672059616</v>
          </cell>
          <cell r="P1171">
            <v>2768797.0544157471</v>
          </cell>
          <cell r="Q1171">
            <v>2768792.7416255325</v>
          </cell>
          <cell r="R1171">
            <v>2768788.4288353184</v>
          </cell>
          <cell r="S1171">
            <v>1.1509193598158163E-14</v>
          </cell>
          <cell r="T1171">
            <v>1.1509193598158163E-14</v>
          </cell>
          <cell r="U1171">
            <v>1.1509193598158163E-14</v>
          </cell>
          <cell r="V1171">
            <v>1.1509193598158163E-14</v>
          </cell>
          <cell r="W1171">
            <v>1.1509193598158163E-14</v>
          </cell>
          <cell r="X1171">
            <v>1.1509193598158163E-14</v>
          </cell>
          <cell r="Y1171">
            <v>1.1509193598158163E-14</v>
          </cell>
          <cell r="Z1171">
            <v>1.1509193598158163E-14</v>
          </cell>
          <cell r="AA1171">
            <v>1.1509193598158163E-14</v>
          </cell>
          <cell r="AB1171">
            <v>1.1509193598158163E-14</v>
          </cell>
          <cell r="AC1171">
            <v>1.1509193598158163E-14</v>
          </cell>
          <cell r="AD1171">
            <v>1.1509193598158163E-14</v>
          </cell>
          <cell r="AE1171">
            <v>1.1509193598158163E-14</v>
          </cell>
          <cell r="AF1171">
            <v>1.1509193598158163E-14</v>
          </cell>
          <cell r="AG1171">
            <v>1.1509193598158163E-14</v>
          </cell>
          <cell r="AH1171">
            <v>1.1509193598158163E-14</v>
          </cell>
          <cell r="AI1171">
            <v>1.1509193598158163E-14</v>
          </cell>
          <cell r="AJ1171">
            <v>1.1509193598158163E-14</v>
          </cell>
          <cell r="AK1171">
            <v>1.1509193598158163E-14</v>
          </cell>
        </row>
        <row r="1172">
          <cell r="H1172">
            <v>-34.852077374393723</v>
          </cell>
          <cell r="I1172">
            <v>-0.66295649356045161</v>
          </cell>
          <cell r="J1172">
            <v>-0.65837488721000781</v>
          </cell>
          <cell r="K1172">
            <v>-0.48614073013855197</v>
          </cell>
          <cell r="L1172">
            <v>-0.94150481909245454</v>
          </cell>
          <cell r="M1172">
            <v>-1.3935748307987654</v>
          </cell>
          <cell r="N1172">
            <v>-1.671731911272806</v>
          </cell>
          <cell r="O1172">
            <v>-1.6865172206853207</v>
          </cell>
          <cell r="P1172">
            <v>-1.6782787538452455</v>
          </cell>
          <cell r="Q1172">
            <v>-1.9671366357813245</v>
          </cell>
          <cell r="R1172">
            <v>-1.9661159304810314</v>
          </cell>
          <cell r="S1172">
            <v>-4.6597380795979701E+20</v>
          </cell>
          <cell r="T1172">
            <v>-4.5774445940308083E+20</v>
          </cell>
          <cell r="U1172">
            <v>-4.4869418497907209E+20</v>
          </cell>
          <cell r="V1172">
            <v>-4.3441470501708739E+20</v>
          </cell>
          <cell r="W1172">
            <v>-5.1290800648974808E+20</v>
          </cell>
          <cell r="X1172">
            <v>-5.9597845027320457E+20</v>
          </cell>
          <cell r="Y1172">
            <v>-5.8636258720154531E+20</v>
          </cell>
          <cell r="Z1172">
            <v>-6.7956362144829827E+20</v>
          </cell>
          <cell r="AA1172">
            <v>-6.7339707657686116E+20</v>
          </cell>
          <cell r="AB1172">
            <v>-6.6713203178955145E+20</v>
          </cell>
          <cell r="AC1172">
            <v>-6.6035067909019743E+20</v>
          </cell>
          <cell r="AD1172">
            <v>-6.5291718690355754E+20</v>
          </cell>
          <cell r="AE1172">
            <v>-6.4478134649496653E+20</v>
          </cell>
          <cell r="AF1172">
            <v>-6.3591983467606573E+20</v>
          </cell>
          <cell r="AG1172">
            <v>-6.2631877805920341E+20</v>
          </cell>
          <cell r="AH1172">
            <v>-6.1596872584125481E+20</v>
          </cell>
          <cell r="AI1172">
            <v>-6.0486336472254697E+20</v>
          </cell>
          <cell r="AJ1172">
            <v>-5.9299937767183391E+20</v>
          </cell>
          <cell r="AK1172">
            <v>-5.8037666880623765E+20</v>
          </cell>
        </row>
        <row r="1173">
          <cell r="H1173">
            <v>-89.30877267583169</v>
          </cell>
          <cell r="I1173">
            <v>-1.830361961016886</v>
          </cell>
          <cell r="J1173">
            <v>-1.9779251825177595</v>
          </cell>
          <cell r="K1173">
            <v>-1.6088134384012971</v>
          </cell>
          <cell r="L1173">
            <v>-3.4861011868687677</v>
          </cell>
          <cell r="M1173">
            <v>-5.892553036850237</v>
          </cell>
          <cell r="N1173">
            <v>-8.3015104981858414</v>
          </cell>
          <cell r="O1173">
            <v>-10.243639798875336</v>
          </cell>
          <cell r="P1173">
            <v>-13.297080041673256</v>
          </cell>
          <cell r="Q1173">
            <v>-22.868346571756813</v>
          </cell>
          <cell r="R1173">
            <v>-44.707766593111536</v>
          </cell>
          <cell r="S1173">
            <v>-4.6597380795979701E+20</v>
          </cell>
          <cell r="T1173">
            <v>-4.5774445940308083E+20</v>
          </cell>
          <cell r="U1173">
            <v>-4.4869418497907209E+20</v>
          </cell>
          <cell r="V1173">
            <v>-4.3441470501708739E+20</v>
          </cell>
          <cell r="W1173">
            <v>-5.1290800648974808E+20</v>
          </cell>
          <cell r="X1173">
            <v>-5.9597845027320457E+20</v>
          </cell>
          <cell r="Y1173">
            <v>-5.8636258720154531E+20</v>
          </cell>
          <cell r="Z1173">
            <v>-6.7956362144829827E+20</v>
          </cell>
          <cell r="AA1173">
            <v>-6.7339707657686116E+20</v>
          </cell>
          <cell r="AB1173">
            <v>-6.6713203178955145E+20</v>
          </cell>
          <cell r="AC1173">
            <v>-6.6035067909019743E+20</v>
          </cell>
          <cell r="AD1173">
            <v>-6.5291718690355754E+20</v>
          </cell>
          <cell r="AE1173">
            <v>-6.4478134649496653E+20</v>
          </cell>
          <cell r="AF1173">
            <v>-6.3591983467606573E+20</v>
          </cell>
          <cell r="AG1173">
            <v>-6.2631877805920341E+20</v>
          </cell>
          <cell r="AH1173">
            <v>-6.1596872584125481E+20</v>
          </cell>
          <cell r="AI1173">
            <v>-6.0486336472254697E+20</v>
          </cell>
          <cell r="AJ1173">
            <v>-5.9299937767183391E+20</v>
          </cell>
          <cell r="AK1173">
            <v>-5.8037666880623765E+20</v>
          </cell>
        </row>
        <row r="1174">
          <cell r="H1174" t="b">
            <v>1</v>
          </cell>
          <cell r="I1174" t="b">
            <v>1</v>
          </cell>
          <cell r="J1174" t="b">
            <v>1</v>
          </cell>
          <cell r="K1174" t="b">
            <v>1</v>
          </cell>
          <cell r="L1174" t="b">
            <v>1</v>
          </cell>
          <cell r="M1174" t="b">
            <v>1</v>
          </cell>
          <cell r="N1174" t="b">
            <v>1</v>
          </cell>
          <cell r="O1174" t="b">
            <v>1</v>
          </cell>
          <cell r="P1174" t="b">
            <v>1</v>
          </cell>
          <cell r="Q1174" t="b">
            <v>1</v>
          </cell>
          <cell r="R1174" t="b">
            <v>1</v>
          </cell>
          <cell r="S1174" t="b">
            <v>0</v>
          </cell>
          <cell r="T1174" t="b">
            <v>0</v>
          </cell>
          <cell r="U1174" t="b">
            <v>0</v>
          </cell>
          <cell r="V1174" t="b">
            <v>0</v>
          </cell>
          <cell r="W1174" t="b">
            <v>0</v>
          </cell>
          <cell r="X1174" t="b">
            <v>0</v>
          </cell>
          <cell r="Y1174" t="b">
            <v>0</v>
          </cell>
          <cell r="Z1174" t="b">
            <v>0</v>
          </cell>
          <cell r="AA1174" t="b">
            <v>0</v>
          </cell>
          <cell r="AB1174" t="b">
            <v>0</v>
          </cell>
          <cell r="AC1174" t="b">
            <v>0</v>
          </cell>
          <cell r="AD1174" t="b">
            <v>0</v>
          </cell>
          <cell r="AE1174" t="b">
            <v>0</v>
          </cell>
          <cell r="AF1174" t="b">
            <v>0</v>
          </cell>
          <cell r="AG1174" t="b">
            <v>0</v>
          </cell>
          <cell r="AH1174" t="b">
            <v>0</v>
          </cell>
          <cell r="AI1174" t="b">
            <v>0</v>
          </cell>
          <cell r="AJ1174" t="b">
            <v>0</v>
          </cell>
          <cell r="AK1174" t="b">
            <v>0</v>
          </cell>
        </row>
        <row r="1175">
          <cell r="H1175">
            <v>-34.852077374393723</v>
          </cell>
          <cell r="I1175">
            <v>-0.66295649356045161</v>
          </cell>
          <cell r="J1175">
            <v>-0.65837488721000781</v>
          </cell>
          <cell r="K1175">
            <v>-0.48614073013855197</v>
          </cell>
          <cell r="L1175">
            <v>-0.94150481909245454</v>
          </cell>
          <cell r="M1175">
            <v>-1.3935748307987654</v>
          </cell>
          <cell r="N1175">
            <v>-1.671731911272806</v>
          </cell>
          <cell r="O1175">
            <v>-1.6865172206853207</v>
          </cell>
          <cell r="P1175">
            <v>-1.6782787538452455</v>
          </cell>
          <cell r="Q1175">
            <v>-1.9671366357813245</v>
          </cell>
          <cell r="R1175">
            <v>-1.9661159304810314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K1175">
            <v>0</v>
          </cell>
        </row>
        <row r="1176">
          <cell r="H1176">
            <v>-89.30877267583169</v>
          </cell>
          <cell r="I1176">
            <v>-1.830361961016886</v>
          </cell>
          <cell r="J1176">
            <v>-1.9779251825177595</v>
          </cell>
          <cell r="K1176">
            <v>-1.6088134384012971</v>
          </cell>
          <cell r="L1176">
            <v>-3.4861011868687677</v>
          </cell>
          <cell r="M1176">
            <v>-5.892553036850237</v>
          </cell>
          <cell r="N1176">
            <v>-8.3015104981858414</v>
          </cell>
          <cell r="O1176">
            <v>-10.243639798875336</v>
          </cell>
          <cell r="P1176">
            <v>-13.297080041673256</v>
          </cell>
          <cell r="Q1176">
            <v>-22.868346571756813</v>
          </cell>
          <cell r="R1176">
            <v>-44.707766593111536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  <cell r="AJ1176">
            <v>0</v>
          </cell>
          <cell r="AK1176">
            <v>0</v>
          </cell>
        </row>
        <row r="1177">
          <cell r="G1177">
            <v>990000000000</v>
          </cell>
        </row>
        <row r="1178">
          <cell r="H1178">
            <v>-34.852077374393723</v>
          </cell>
          <cell r="I1178">
            <v>-0.66295649356045161</v>
          </cell>
          <cell r="J1178">
            <v>-0.65837488721000781</v>
          </cell>
          <cell r="K1178">
            <v>-0.48614073013855197</v>
          </cell>
          <cell r="L1178">
            <v>-0.94150481909245454</v>
          </cell>
          <cell r="M1178">
            <v>-1.3935748307987654</v>
          </cell>
          <cell r="N1178">
            <v>-1.671731911272806</v>
          </cell>
          <cell r="O1178">
            <v>-1.6865172206853207</v>
          </cell>
          <cell r="P1178">
            <v>-1.6782787538452455</v>
          </cell>
          <cell r="Q1178">
            <v>-1.9671366357813245</v>
          </cell>
          <cell r="R1178">
            <v>-1.9661159304810314</v>
          </cell>
          <cell r="S1178">
            <v>990000000000</v>
          </cell>
          <cell r="T1178">
            <v>990000000000</v>
          </cell>
          <cell r="U1178">
            <v>990000000000</v>
          </cell>
          <cell r="V1178">
            <v>990000000000</v>
          </cell>
          <cell r="W1178">
            <v>990000000000</v>
          </cell>
          <cell r="X1178">
            <v>990000000000</v>
          </cell>
          <cell r="Y1178">
            <v>990000000000</v>
          </cell>
          <cell r="Z1178">
            <v>990000000000</v>
          </cell>
          <cell r="AA1178">
            <v>990000000000</v>
          </cell>
          <cell r="AB1178">
            <v>990000000000</v>
          </cell>
          <cell r="AC1178">
            <v>990000000000</v>
          </cell>
          <cell r="AD1178">
            <v>990000000000</v>
          </cell>
          <cell r="AE1178">
            <v>990000000000</v>
          </cell>
          <cell r="AF1178">
            <v>990000000000</v>
          </cell>
          <cell r="AG1178">
            <v>990000000000</v>
          </cell>
          <cell r="AH1178">
            <v>990000000000</v>
          </cell>
          <cell r="AI1178">
            <v>990000000000</v>
          </cell>
          <cell r="AJ1178">
            <v>990000000000</v>
          </cell>
          <cell r="AK1178">
            <v>990000000000</v>
          </cell>
        </row>
        <row r="1179">
          <cell r="G1179">
            <v>-34.852077374393723</v>
          </cell>
        </row>
        <row r="1180">
          <cell r="H1180" t="b">
            <v>1</v>
          </cell>
          <cell r="I1180" t="b">
            <v>0</v>
          </cell>
          <cell r="J1180" t="b">
            <v>0</v>
          </cell>
          <cell r="K1180" t="b">
            <v>0</v>
          </cell>
          <cell r="L1180" t="b">
            <v>0</v>
          </cell>
          <cell r="M1180" t="b">
            <v>0</v>
          </cell>
          <cell r="N1180" t="b">
            <v>0</v>
          </cell>
          <cell r="O1180" t="b">
            <v>0</v>
          </cell>
          <cell r="P1180" t="b">
            <v>0</v>
          </cell>
          <cell r="Q1180" t="b">
            <v>0</v>
          </cell>
          <cell r="R1180" t="b">
            <v>0</v>
          </cell>
          <cell r="S1180" t="b">
            <v>0</v>
          </cell>
          <cell r="T1180" t="b">
            <v>0</v>
          </cell>
          <cell r="U1180" t="b">
            <v>0</v>
          </cell>
          <cell r="V1180" t="b">
            <v>0</v>
          </cell>
          <cell r="W1180" t="b">
            <v>0</v>
          </cell>
          <cell r="X1180" t="b">
            <v>0</v>
          </cell>
          <cell r="Y1180" t="b">
            <v>0</v>
          </cell>
          <cell r="Z1180" t="b">
            <v>0</v>
          </cell>
          <cell r="AA1180" t="b">
            <v>0</v>
          </cell>
          <cell r="AB1180" t="b">
            <v>0</v>
          </cell>
          <cell r="AC1180" t="b">
            <v>0</v>
          </cell>
          <cell r="AD1180" t="b">
            <v>0</v>
          </cell>
          <cell r="AE1180" t="b">
            <v>0</v>
          </cell>
          <cell r="AF1180" t="b">
            <v>0</v>
          </cell>
          <cell r="AG1180" t="b">
            <v>0</v>
          </cell>
          <cell r="AH1180" t="b">
            <v>0</v>
          </cell>
          <cell r="AI1180" t="b">
            <v>0</v>
          </cell>
          <cell r="AJ1180" t="b">
            <v>0</v>
          </cell>
          <cell r="AK1180" t="b">
            <v>0</v>
          </cell>
        </row>
        <row r="1181">
          <cell r="H1181">
            <v>1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  <cell r="AJ1181">
            <v>0</v>
          </cell>
          <cell r="AK1181">
            <v>0</v>
          </cell>
        </row>
        <row r="1184">
          <cell r="H1184">
            <v>2006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  <cell r="AJ1184">
            <v>0</v>
          </cell>
          <cell r="AK1184">
            <v>0</v>
          </cell>
        </row>
        <row r="1188">
          <cell r="G1188">
            <v>1</v>
          </cell>
        </row>
        <row r="1189">
          <cell r="H1189">
            <v>1080506.4503461781</v>
          </cell>
          <cell r="I1189">
            <v>1002868.3069342815</v>
          </cell>
          <cell r="J1189">
            <v>921634.19583168521</v>
          </cell>
          <cell r="K1189">
            <v>909297.44878423831</v>
          </cell>
          <cell r="L1189">
            <v>924839.7221633771</v>
          </cell>
          <cell r="M1189">
            <v>976707.39254221576</v>
          </cell>
          <cell r="N1189">
            <v>973436.92370113707</v>
          </cell>
          <cell r="O1189">
            <v>1056252.9152478818</v>
          </cell>
          <cell r="P1189">
            <v>1148009.9441729053</v>
          </cell>
          <cell r="Q1189">
            <v>1239882.8429314867</v>
          </cell>
          <cell r="R1189">
            <v>1341364.9836469875</v>
          </cell>
          <cell r="S1189">
            <v>1162173.9249369942</v>
          </cell>
          <cell r="T1189">
            <v>1321746.9847440133</v>
          </cell>
          <cell r="U1189">
            <v>1452898.7175331691</v>
          </cell>
          <cell r="V1189">
            <v>1584968.9529864034</v>
          </cell>
          <cell r="W1189">
            <v>1716986.3415238028</v>
          </cell>
          <cell r="X1189">
            <v>1859035.0993355482</v>
          </cell>
          <cell r="Y1189">
            <v>2022419.2028367466</v>
          </cell>
          <cell r="Z1189">
            <v>2197311.6648519104</v>
          </cell>
          <cell r="AA1189">
            <v>2385206.8716921313</v>
          </cell>
          <cell r="AB1189">
            <v>2586746.9231002796</v>
          </cell>
          <cell r="AC1189">
            <v>2790750.5513697579</v>
          </cell>
          <cell r="AD1189">
            <v>2997308.0812916867</v>
          </cell>
          <cell r="AE1189">
            <v>3206335.2087779227</v>
          </cell>
          <cell r="AF1189">
            <v>3417726.2782079144</v>
          </cell>
          <cell r="AG1189">
            <v>3631365.2714326452</v>
          </cell>
          <cell r="AH1189">
            <v>3847129.6725394591</v>
          </cell>
          <cell r="AI1189">
            <v>4064891.8958488107</v>
          </cell>
          <cell r="AJ1189">
            <v>4284520.0403441237</v>
          </cell>
          <cell r="AK1189">
            <v>4505878.5017684288</v>
          </cell>
        </row>
        <row r="1190">
          <cell r="H1190">
            <v>1033977.4644461035</v>
          </cell>
          <cell r="I1190">
            <v>923659.85598434426</v>
          </cell>
          <cell r="J1190">
            <v>814627.41828939633</v>
          </cell>
          <cell r="K1190">
            <v>778801.39063699415</v>
          </cell>
          <cell r="L1190">
            <v>768295.96976165951</v>
          </cell>
          <cell r="M1190">
            <v>791594.35753037746</v>
          </cell>
          <cell r="N1190">
            <v>769701.20281954668</v>
          </cell>
          <cell r="O1190">
            <v>814813.85463686765</v>
          </cell>
          <cell r="P1190">
            <v>863997.06835684588</v>
          </cell>
          <cell r="Q1190">
            <v>910381.45838646928</v>
          </cell>
          <cell r="R1190">
            <v>965582.8568905323</v>
          </cell>
          <cell r="S1190">
            <v>820188.23839685787</v>
          </cell>
          <cell r="T1190">
            <v>914514.43844296748</v>
          </cell>
          <cell r="U1190">
            <v>985547.15108819644</v>
          </cell>
          <cell r="V1190">
            <v>1054053.4988194096</v>
          </cell>
          <cell r="W1190">
            <v>1119459.9565253684</v>
          </cell>
          <cell r="X1190">
            <v>1188308.3276644943</v>
          </cell>
          <cell r="Y1190">
            <v>1267396.6639681344</v>
          </cell>
          <cell r="Z1190">
            <v>1349997.203613718</v>
          </cell>
          <cell r="AA1190">
            <v>1436703.2948256484</v>
          </cell>
          <cell r="AB1190">
            <v>1527547.7867287041</v>
          </cell>
          <cell r="AC1190">
            <v>1615703.6704177281</v>
          </cell>
          <cell r="AD1190">
            <v>1701264.7564799122</v>
          </cell>
          <cell r="AE1190">
            <v>1784223.5727667294</v>
          </cell>
          <cell r="AF1190">
            <v>1864564.6863185468</v>
          </cell>
          <cell r="AG1190">
            <v>1942271.5161709636</v>
          </cell>
          <cell r="AH1190">
            <v>2017328.660070186</v>
          </cell>
          <cell r="AI1190">
            <v>2089722.70787513</v>
          </cell>
          <cell r="AJ1190">
            <v>2159442.6197474524</v>
          </cell>
          <cell r="AK1190">
            <v>2226479.9846937917</v>
          </cell>
        </row>
        <row r="1194">
          <cell r="H1194">
            <v>-103165729.17701362</v>
          </cell>
          <cell r="I1194">
            <v>-1835612.0009219158</v>
          </cell>
          <cell r="J1194">
            <v>-1822923.4850049946</v>
          </cell>
          <cell r="K1194">
            <v>-1346035.5047540618</v>
          </cell>
          <cell r="L1194">
            <v>-2606852.0118725006</v>
          </cell>
          <cell r="M1194">
            <v>-3858543.9172112239</v>
          </cell>
          <cell r="N1194">
            <v>-4628700.8113630079</v>
          </cell>
          <cell r="O1194">
            <v>-4669631.1864499142</v>
          </cell>
          <cell r="P1194">
            <v>-4646813.2701352462</v>
          </cell>
          <cell r="Q1194">
            <v>-5446593.6389370002</v>
          </cell>
          <cell r="R1194">
            <v>-5443759.0380646652</v>
          </cell>
          <cell r="S1194">
            <v>-5362982.7674802765</v>
          </cell>
          <cell r="T1194">
            <v>-5268269.6017543068</v>
          </cell>
          <cell r="U1194">
            <v>-5164108.2412919309</v>
          </cell>
          <cell r="V1194">
            <v>-4999762.9419284286</v>
          </cell>
          <cell r="W1194">
            <v>-5903157.544735874</v>
          </cell>
          <cell r="X1194">
            <v>-6859231.3645245889</v>
          </cell>
          <cell r="Y1194">
            <v>-6748560.5348194828</v>
          </cell>
          <cell r="Z1194">
            <v>-7821229.2815139312</v>
          </cell>
          <cell r="AA1194">
            <v>-7750257.3227568325</v>
          </cell>
          <cell r="AB1194">
            <v>-7678151.7093985537</v>
          </cell>
          <cell r="AC1194">
            <v>-7600103.8083242951</v>
          </cell>
          <cell r="AD1194">
            <v>-7514550.307637861</v>
          </cell>
          <cell r="AE1194">
            <v>-7420913.3452916685</v>
          </cell>
          <cell r="AF1194">
            <v>-7318924.4901955733</v>
          </cell>
          <cell r="AG1194">
            <v>-7208424.0708452268</v>
          </cell>
          <cell r="AH1194">
            <v>-7089303.3161178101</v>
          </cell>
          <cell r="AI1194">
            <v>-6961489.5650251433</v>
          </cell>
          <cell r="AJ1194">
            <v>102905112.98609743</v>
          </cell>
          <cell r="AK1194">
            <v>-6679667.4411451109</v>
          </cell>
        </row>
        <row r="1195">
          <cell r="H1195">
            <v>-98723185.815324038</v>
          </cell>
          <cell r="I1195">
            <v>-1690631.8653120787</v>
          </cell>
          <cell r="J1195">
            <v>-1611272.0850040256</v>
          </cell>
          <cell r="K1195">
            <v>-1152861.8323419217</v>
          </cell>
          <cell r="L1195">
            <v>-2165601.0728017869</v>
          </cell>
          <cell r="M1195">
            <v>-3127243.2424182207</v>
          </cell>
          <cell r="N1195">
            <v>-3659935.7341531641</v>
          </cell>
          <cell r="O1195">
            <v>-3602243.4890708481</v>
          </cell>
          <cell r="P1195">
            <v>-3497211.0328635396</v>
          </cell>
          <cell r="Q1195">
            <v>-3999150.3136945399</v>
          </cell>
          <cell r="R1195">
            <v>-3918695.1115323612</v>
          </cell>
          <cell r="S1195">
            <v>-3784851.2122235247</v>
          </cell>
          <cell r="T1195">
            <v>-3645106.5688245883</v>
          </cell>
          <cell r="U1195">
            <v>-3502977.9458802147</v>
          </cell>
          <cell r="V1195">
            <v>-3324997.3838777733</v>
          </cell>
          <cell r="W1195">
            <v>-3848806.6728169774</v>
          </cell>
          <cell r="X1195">
            <v>-4384468.9940256262</v>
          </cell>
          <cell r="Y1195">
            <v>-4229144.5296900906</v>
          </cell>
          <cell r="Z1195">
            <v>-4805252.6310950723</v>
          </cell>
          <cell r="AA1195">
            <v>-4668282.8074581232</v>
          </cell>
          <cell r="AB1195">
            <v>-4534167.4305740707</v>
          </cell>
          <cell r="AC1195">
            <v>-4400076.3925812999</v>
          </cell>
          <cell r="AD1195">
            <v>-4265240.4265597621</v>
          </cell>
          <cell r="AE1195">
            <v>-4129502.2697190712</v>
          </cell>
          <cell r="AF1195">
            <v>-3992890.8974554399</v>
          </cell>
          <cell r="AG1195">
            <v>-3855496.6803877237</v>
          </cell>
          <cell r="AH1195">
            <v>-3717435.0689600734</v>
          </cell>
          <cell r="AI1195">
            <v>-3578836.3374497686</v>
          </cell>
          <cell r="AJ1195">
            <v>51865246.207194246</v>
          </cell>
          <cell r="AK1195">
            <v>-3300609.6050489359</v>
          </cell>
        </row>
        <row r="1196">
          <cell r="H1196">
            <v>335350.71424177947</v>
          </cell>
          <cell r="I1196">
            <v>233381.15264065375</v>
          </cell>
          <cell r="J1196">
            <v>248920.1719113467</v>
          </cell>
          <cell r="K1196">
            <v>291085.07631162117</v>
          </cell>
          <cell r="L1196">
            <v>222211.62700181408</v>
          </cell>
          <cell r="M1196">
            <v>151950.90457513984</v>
          </cell>
          <cell r="N1196">
            <v>112702.18222328801</v>
          </cell>
          <cell r="O1196">
            <v>120298.46810137299</v>
          </cell>
          <cell r="P1196">
            <v>132223.41836466867</v>
          </cell>
          <cell r="Q1196">
            <v>91847.851296732755</v>
          </cell>
          <cell r="R1196">
            <v>100826.43603200128</v>
          </cell>
          <cell r="S1196">
            <v>114961.26835300447</v>
          </cell>
          <cell r="T1196">
            <v>130166.10529038882</v>
          </cell>
          <cell r="U1196">
            <v>146157.71829060311</v>
          </cell>
          <cell r="V1196">
            <v>166181.66909023887</v>
          </cell>
          <cell r="W1196">
            <v>118169.8811321793</v>
          </cell>
          <cell r="X1196">
            <v>66986.271157762327</v>
          </cell>
          <cell r="Y1196">
            <v>84163.405973607543</v>
          </cell>
          <cell r="Z1196">
            <v>25929.898629944902</v>
          </cell>
          <cell r="AA1196">
            <v>40978.627234325053</v>
          </cell>
          <cell r="AB1196">
            <v>56310.069415651604</v>
          </cell>
          <cell r="AC1196">
            <v>72235.691587493697</v>
          </cell>
          <cell r="AD1196">
            <v>88859.67550569211</v>
          </cell>
          <cell r="AE1196">
            <v>106223.32067708072</v>
          </cell>
          <cell r="AF1196">
            <v>124348.24217061771</v>
          </cell>
          <cell r="AG1196">
            <v>143249.19481941394</v>
          </cell>
          <cell r="AH1196">
            <v>162937.77207965669</v>
          </cell>
          <cell r="AI1196">
            <v>183423.35291518093</v>
          </cell>
          <cell r="AJ1196">
            <v>204713.20752065402</v>
          </cell>
          <cell r="AK1196">
            <v>226812.33383666354</v>
          </cell>
        </row>
        <row r="1197">
          <cell r="H1197">
            <v>320909.77439404733</v>
          </cell>
          <cell r="I1197">
            <v>214948.26424069316</v>
          </cell>
          <cell r="J1197">
            <v>220019.176720441</v>
          </cell>
          <cell r="K1197">
            <v>249310.56666690132</v>
          </cell>
          <cell r="L1197">
            <v>184598.79411355528</v>
          </cell>
          <cell r="M1197">
            <v>123152.01011250517</v>
          </cell>
          <cell r="N1197">
            <v>89114.151215703663</v>
          </cell>
          <cell r="O1197">
            <v>92800.556652273401</v>
          </cell>
          <cell r="P1197">
            <v>99511.895707053496</v>
          </cell>
          <cell r="Q1197">
            <v>67439.098209864984</v>
          </cell>
          <cell r="R1197">
            <v>72580.005696266147</v>
          </cell>
          <cell r="S1197">
            <v>81132.331530696669</v>
          </cell>
          <cell r="T1197">
            <v>90061.701715932199</v>
          </cell>
          <cell r="U1197">
            <v>99143.402862537507</v>
          </cell>
          <cell r="V1197">
            <v>110515.96273489797</v>
          </cell>
          <cell r="W1197">
            <v>77045.720630156502</v>
          </cell>
          <cell r="X1197">
            <v>42818.09627177639</v>
          </cell>
          <cell r="Y1197">
            <v>52742.98217181061</v>
          </cell>
          <cell r="Z1197">
            <v>15930.962912706336</v>
          </cell>
          <cell r="AA1197">
            <v>24683.028320818114</v>
          </cell>
          <cell r="AB1197">
            <v>33252.700965166565</v>
          </cell>
          <cell r="AC1197">
            <v>41820.818408794075</v>
          </cell>
          <cell r="AD1197">
            <v>50436.535087486605</v>
          </cell>
          <cell r="AE1197">
            <v>59109.899741843845</v>
          </cell>
          <cell r="AF1197">
            <v>67839.060908849002</v>
          </cell>
          <cell r="AG1197">
            <v>76618.2441080641</v>
          </cell>
          <cell r="AH1197">
            <v>85440.072314303776</v>
          </cell>
          <cell r="AI1197">
            <v>94296.221292597969</v>
          </cell>
          <cell r="AJ1197">
            <v>103177.58371595787</v>
          </cell>
          <cell r="AK1197">
            <v>112074.2872607023</v>
          </cell>
        </row>
        <row r="1198">
          <cell r="H1198">
            <v>-6592059.3723331382</v>
          </cell>
          <cell r="I1198">
            <v>-117291.50165635244</v>
          </cell>
          <cell r="J1198">
            <v>-116480.73386613383</v>
          </cell>
          <cell r="K1198">
            <v>-86008.658450738774</v>
          </cell>
          <cell r="L1198">
            <v>-166572.01353817896</v>
          </cell>
          <cell r="M1198">
            <v>-246552.32697835297</v>
          </cell>
          <cell r="N1198">
            <v>-295763.63011904201</v>
          </cell>
          <cell r="O1198">
            <v>-298378.9895495153</v>
          </cell>
          <cell r="P1198">
            <v>-296920.97572749178</v>
          </cell>
          <cell r="Q1198">
            <v>-348025.15264773165</v>
          </cell>
          <cell r="R1198">
            <v>-347844.02799135237</v>
          </cell>
          <cell r="S1198">
            <v>-342682.60495081637</v>
          </cell>
          <cell r="T1198">
            <v>-336630.64547950844</v>
          </cell>
          <cell r="U1198">
            <v>-329974.96749469207</v>
          </cell>
          <cell r="V1198">
            <v>-319473.67041076219</v>
          </cell>
          <cell r="W1198">
            <v>-377198.56515884178</v>
          </cell>
          <cell r="X1198">
            <v>-438289.54405907914</v>
          </cell>
          <cell r="Y1198">
            <v>-431217.92554757081</v>
          </cell>
          <cell r="Z1198">
            <v>-499759.05952165695</v>
          </cell>
          <cell r="AA1198">
            <v>-495224.11008030875</v>
          </cell>
          <cell r="AB1198">
            <v>-490616.722645275</v>
          </cell>
          <cell r="AC1198">
            <v>-485629.6363146514</v>
          </cell>
          <cell r="AD1198">
            <v>-480162.9589544959</v>
          </cell>
          <cell r="AE1198">
            <v>-474179.76647231105</v>
          </cell>
          <cell r="AF1198">
            <v>-467662.90672176186</v>
          </cell>
          <cell r="AG1198">
            <v>-460602.17705081322</v>
          </cell>
          <cell r="AH1198">
            <v>-452990.62722797506</v>
          </cell>
          <cell r="AI1198">
            <v>-444823.61437860341</v>
          </cell>
          <cell r="AJ1198">
            <v>6575406.5805813046</v>
          </cell>
          <cell r="AK1198">
            <v>-426815.81093578984</v>
          </cell>
        </row>
        <row r="1199">
          <cell r="H1199">
            <v>-6308190.7869216641</v>
          </cell>
          <cell r="I1199">
            <v>-108027.59522760886</v>
          </cell>
          <cell r="J1199">
            <v>-102956.68274786105</v>
          </cell>
          <cell r="K1199">
            <v>-73665.292801400748</v>
          </cell>
          <cell r="L1199">
            <v>-138377.06535474677</v>
          </cell>
          <cell r="M1199">
            <v>-199823.84935579688</v>
          </cell>
          <cell r="N1199">
            <v>-233861.70825259833</v>
          </cell>
          <cell r="O1199">
            <v>-230175.30281602865</v>
          </cell>
          <cell r="P1199">
            <v>-223463.96376124854</v>
          </cell>
          <cell r="Q1199">
            <v>-255536.76125843707</v>
          </cell>
          <cell r="R1199">
            <v>-250395.85377203583</v>
          </cell>
          <cell r="S1199">
            <v>-241843.52793760539</v>
          </cell>
          <cell r="T1199">
            <v>-232914.15775236988</v>
          </cell>
          <cell r="U1199">
            <v>-223832.45660576451</v>
          </cell>
          <cell r="V1199">
            <v>-212459.89673340405</v>
          </cell>
          <cell r="W1199">
            <v>-245930.13883814553</v>
          </cell>
          <cell r="X1199">
            <v>-280157.76319652563</v>
          </cell>
          <cell r="Y1199">
            <v>-270232.87729649147</v>
          </cell>
          <cell r="Z1199">
            <v>-307044.89655559568</v>
          </cell>
          <cell r="AA1199">
            <v>-298292.83114748384</v>
          </cell>
          <cell r="AB1199">
            <v>-289723.15850313549</v>
          </cell>
          <cell r="AC1199">
            <v>-281155.04105950799</v>
          </cell>
          <cell r="AD1199">
            <v>-272539.32438081544</v>
          </cell>
          <cell r="AE1199">
            <v>-263865.95972645818</v>
          </cell>
          <cell r="AF1199">
            <v>-255136.79855945302</v>
          </cell>
          <cell r="AG1199">
            <v>-246357.61536023792</v>
          </cell>
          <cell r="AH1199">
            <v>-237535.78715399827</v>
          </cell>
          <cell r="AI1199">
            <v>-228679.63817570405</v>
          </cell>
          <cell r="AJ1199">
            <v>3314073.2400763095</v>
          </cell>
          <cell r="AK1199">
            <v>-210901.57220759973</v>
          </cell>
        </row>
        <row r="1202">
          <cell r="G1202" t="e">
            <v>#DIV/0!</v>
          </cell>
        </row>
        <row r="1203">
          <cell r="G1203" t="e">
            <v>#DIV/0!</v>
          </cell>
        </row>
        <row r="1206">
          <cell r="H1206">
            <v>-425942.0389059367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  <cell r="AJ1206">
            <v>7011505.2797003109</v>
          </cell>
          <cell r="AK1206">
            <v>0</v>
          </cell>
        </row>
        <row r="1207">
          <cell r="H1207">
            <v>-407600.03723056149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  <cell r="AJ1207">
            <v>3533871.5158286537</v>
          </cell>
          <cell r="AK1207">
            <v>0</v>
          </cell>
        </row>
        <row r="1208">
          <cell r="H1208">
            <v>-425942.0389059367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  <cell r="AJ1208">
            <v>0</v>
          </cell>
          <cell r="AK1208">
            <v>0</v>
          </cell>
        </row>
        <row r="1209">
          <cell r="H1209">
            <v>-407600.03723056149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  <cell r="AJ1209">
            <v>0</v>
          </cell>
          <cell r="AK1209">
            <v>0</v>
          </cell>
        </row>
        <row r="1210">
          <cell r="G1210">
            <v>0.10521056332260559</v>
          </cell>
        </row>
        <row r="1212">
          <cell r="G1212" t="e">
            <v>#NUM!</v>
          </cell>
        </row>
        <row r="1213">
          <cell r="G1213" t="e">
            <v>#NUM!</v>
          </cell>
        </row>
        <row r="1223">
          <cell r="G1223">
            <v>-129033536.50654598</v>
          </cell>
        </row>
        <row r="1226">
          <cell r="G1226">
            <v>2005</v>
          </cell>
        </row>
        <row r="1227">
          <cell r="G1227">
            <v>2034</v>
          </cell>
        </row>
        <row r="1228">
          <cell r="G1228">
            <v>0.06</v>
          </cell>
        </row>
        <row r="1229">
          <cell r="G1229">
            <v>8.5228000000000081E-2</v>
          </cell>
        </row>
        <row r="1243">
          <cell r="H1243">
            <v>19459044.386250004</v>
          </cell>
          <cell r="I1243">
            <v>21116872.976115</v>
          </cell>
          <cell r="J1243">
            <v>22586138.008511163</v>
          </cell>
          <cell r="K1243">
            <v>24066979.700415816</v>
          </cell>
          <cell r="L1243">
            <v>24475748.654268697</v>
          </cell>
          <cell r="M1243">
            <v>24879290.937375419</v>
          </cell>
          <cell r="N1243">
            <v>25292921.777559798</v>
          </cell>
          <cell r="O1243">
            <v>26193462.297700696</v>
          </cell>
          <cell r="P1243">
            <v>27143085.047519173</v>
          </cell>
          <cell r="Q1243">
            <v>27613310.740457151</v>
          </cell>
          <cell r="R1243">
            <v>28540707.107886001</v>
          </cell>
          <cell r="S1243">
            <v>29514067.05440395</v>
          </cell>
          <cell r="T1243">
            <v>30535697.083570838</v>
          </cell>
          <cell r="U1243">
            <v>31608020.022955816</v>
          </cell>
          <cell r="V1243">
            <v>32733580.902430754</v>
          </cell>
          <cell r="W1243">
            <v>33221571.373879373</v>
          </cell>
          <cell r="X1243">
            <v>33719321.654756956</v>
          </cell>
          <cell r="Y1243">
            <v>34948525.360061318</v>
          </cell>
          <cell r="Z1243">
            <v>35480814.720662534</v>
          </cell>
          <cell r="AA1243">
            <v>36796916.232052766</v>
          </cell>
          <cell r="AB1243">
            <v>38178461.991667792</v>
          </cell>
          <cell r="AC1243">
            <v>39628740.468702763</v>
          </cell>
          <cell r="AD1243">
            <v>41151206.068698801</v>
          </cell>
          <cell r="AE1243">
            <v>42749487.520718195</v>
          </cell>
          <cell r="AF1243">
            <v>44427396.688726589</v>
          </cell>
          <cell r="AG1243">
            <v>46188937.828643367</v>
          </cell>
          <cell r="AH1243">
            <v>48038317.313607231</v>
          </cell>
          <cell r="AI1243">
            <v>49979953.85114494</v>
          </cell>
          <cell r="AJ1243">
            <v>52018489.21712938</v>
          </cell>
          <cell r="AK1243">
            <v>54158799.532672942</v>
          </cell>
        </row>
        <row r="1254">
          <cell r="H1254">
            <v>8279.9999999999982</v>
          </cell>
          <cell r="I1254">
            <v>8569.7999999999993</v>
          </cell>
          <cell r="J1254">
            <v>8869.7429999999968</v>
          </cell>
          <cell r="K1254">
            <v>9180.1840049999973</v>
          </cell>
          <cell r="L1254">
            <v>9455.5895251499987</v>
          </cell>
          <cell r="M1254">
            <v>9691.9792632787467</v>
          </cell>
          <cell r="N1254">
            <v>9934.278744860716</v>
          </cell>
          <cell r="O1254">
            <v>10182.635713482232</v>
          </cell>
          <cell r="P1254">
            <v>10437.201606319286</v>
          </cell>
          <cell r="Q1254">
            <v>10698.131646477266</v>
          </cell>
          <cell r="R1254">
            <v>10965.5849376392</v>
          </cell>
          <cell r="S1254">
            <v>11239.724561080178</v>
          </cell>
          <cell r="T1254">
            <v>11520.717675107182</v>
          </cell>
          <cell r="U1254">
            <v>11808.735616984859</v>
          </cell>
          <cell r="V1254">
            <v>12103.954007409482</v>
          </cell>
          <cell r="W1254">
            <v>12406.552857594716</v>
          </cell>
          <cell r="X1254">
            <v>12716.716679034584</v>
          </cell>
          <cell r="Y1254">
            <v>13034.634596010446</v>
          </cell>
          <cell r="Z1254">
            <v>13360.500460910707</v>
          </cell>
          <cell r="AA1254">
            <v>13694.512972433475</v>
          </cell>
          <cell r="AB1254">
            <v>14036.875796744309</v>
          </cell>
          <cell r="AC1254">
            <v>14387.797691662914</v>
          </cell>
          <cell r="AD1254">
            <v>14747.492633954489</v>
          </cell>
          <cell r="AE1254">
            <v>15116.179949803351</v>
          </cell>
          <cell r="AF1254">
            <v>15494.08444854843</v>
          </cell>
          <cell r="AG1254">
            <v>15881.436559762142</v>
          </cell>
          <cell r="AH1254">
            <v>16278.472473756192</v>
          </cell>
          <cell r="AI1254">
            <v>16685.434285600095</v>
          </cell>
          <cell r="AJ1254">
            <v>17102.570142740093</v>
          </cell>
          <cell r="AK1254">
            <v>17530.134396308596</v>
          </cell>
        </row>
        <row r="1260">
          <cell r="H1260" t="b">
            <v>1</v>
          </cell>
          <cell r="I1260" t="b">
            <v>1</v>
          </cell>
          <cell r="J1260" t="b">
            <v>1</v>
          </cell>
          <cell r="K1260" t="b">
            <v>1</v>
          </cell>
          <cell r="L1260" t="b">
            <v>1</v>
          </cell>
          <cell r="M1260" t="b">
            <v>1</v>
          </cell>
          <cell r="N1260" t="b">
            <v>1</v>
          </cell>
          <cell r="O1260" t="b">
            <v>1</v>
          </cell>
          <cell r="P1260" t="b">
            <v>1</v>
          </cell>
          <cell r="Q1260" t="b">
            <v>1</v>
          </cell>
          <cell r="R1260" t="b">
            <v>1</v>
          </cell>
          <cell r="S1260" t="b">
            <v>1</v>
          </cell>
          <cell r="T1260" t="b">
            <v>1</v>
          </cell>
          <cell r="U1260" t="b">
            <v>0</v>
          </cell>
          <cell r="V1260" t="b">
            <v>0</v>
          </cell>
          <cell r="W1260" t="b">
            <v>0</v>
          </cell>
          <cell r="X1260" t="b">
            <v>0</v>
          </cell>
          <cell r="Y1260" t="b">
            <v>0</v>
          </cell>
          <cell r="Z1260" t="b">
            <v>0</v>
          </cell>
          <cell r="AA1260" t="b">
            <v>0</v>
          </cell>
          <cell r="AB1260" t="b">
            <v>0</v>
          </cell>
          <cell r="AC1260" t="b">
            <v>0</v>
          </cell>
          <cell r="AD1260" t="b">
            <v>0</v>
          </cell>
          <cell r="AE1260" t="b">
            <v>0</v>
          </cell>
          <cell r="AF1260" t="b">
            <v>0</v>
          </cell>
          <cell r="AG1260" t="b">
            <v>0</v>
          </cell>
          <cell r="AH1260" t="b">
            <v>0</v>
          </cell>
          <cell r="AI1260" t="b">
            <v>0</v>
          </cell>
          <cell r="AJ1260" t="b">
            <v>0</v>
          </cell>
          <cell r="AK1260" t="b">
            <v>0</v>
          </cell>
        </row>
      </sheetData>
      <sheetData sheetId="32" refreshError="1">
        <row r="24">
          <cell r="E24">
            <v>0</v>
          </cell>
        </row>
        <row r="28">
          <cell r="U28">
            <v>0.74</v>
          </cell>
        </row>
        <row r="29">
          <cell r="S29">
            <v>0.74</v>
          </cell>
        </row>
      </sheetData>
      <sheetData sheetId="33" refreshError="1"/>
      <sheetData sheetId="34" refreshError="1"/>
      <sheetData sheetId="35" refreshError="1">
        <row r="36">
          <cell r="H36">
            <v>-105934537.01340491</v>
          </cell>
          <cell r="I36">
            <v>-4361086.8872250374</v>
          </cell>
          <cell r="J36">
            <v>-4327119.8034875114</v>
          </cell>
          <cell r="K36">
            <v>-4148441.3369674427</v>
          </cell>
          <cell r="L36">
            <v>-5552721.6604063269</v>
          </cell>
          <cell r="M36">
            <v>-6949244.2999467151</v>
          </cell>
          <cell r="N36">
            <v>-7813370.0900160968</v>
          </cell>
          <cell r="O36">
            <v>-8038828.8321873238</v>
          </cell>
          <cell r="P36">
            <v>-8214159.0896099834</v>
          </cell>
          <cell r="Q36">
            <v>-9217097.4946439881</v>
          </cell>
          <cell r="R36">
            <v>-9432149.2882846128</v>
          </cell>
          <cell r="S36">
            <v>-6525156.6924172705</v>
          </cell>
          <cell r="T36">
            <v>-6590016.5864983201</v>
          </cell>
          <cell r="U36">
            <v>-6617006.9588251002</v>
          </cell>
          <cell r="V36">
            <v>-6584731.894914832</v>
          </cell>
          <cell r="W36">
            <v>-7620143.8862596769</v>
          </cell>
          <cell r="X36">
            <v>-8718266.4638601374</v>
          </cell>
          <cell r="Y36">
            <v>-8770979.7376562301</v>
          </cell>
          <cell r="Z36">
            <v>-10018540.946365841</v>
          </cell>
          <cell r="AA36">
            <v>-10135464.194448963</v>
          </cell>
          <cell r="AB36">
            <v>-10264898.632498834</v>
          </cell>
          <cell r="AC36">
            <v>-10390854.359694052</v>
          </cell>
          <cell r="AD36">
            <v>-10511858.388929548</v>
          </cell>
          <cell r="AE36">
            <v>-10627248.554069592</v>
          </cell>
          <cell r="AF36">
            <v>-10736650.768403487</v>
          </cell>
          <cell r="AG36">
            <v>-10839789.342277871</v>
          </cell>
          <cell r="AH36">
            <v>-10936432.98865727</v>
          </cell>
          <cell r="AI36">
            <v>-11026381.460873954</v>
          </cell>
          <cell r="AJ36">
            <v>-11109464.681556568</v>
          </cell>
          <cell r="AK36">
            <v>-11185545.94291354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keet"/>
      <sheetName val="  "/>
      <sheetName val="liitujad"/>
      <sheetName val="baseline"/>
    </sheetNames>
    <sheetDataSet>
      <sheetData sheetId="0"/>
      <sheetData sheetId="1" refreshError="1">
        <row r="3"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0.4</v>
          </cell>
          <cell r="I3">
            <v>0.3</v>
          </cell>
          <cell r="J3">
            <v>0.2</v>
          </cell>
          <cell r="K3">
            <v>0.1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</sheetData>
      <sheetData sheetId="2"/>
      <sheetData sheetId="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keet"/>
      <sheetName val="  "/>
      <sheetName val="liitujad"/>
      <sheetName val="baseline"/>
    </sheetNames>
    <sheetDataSet>
      <sheetData sheetId="0"/>
      <sheetData sheetId="1" refreshError="1">
        <row r="3"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0.4</v>
          </cell>
          <cell r="I3">
            <v>0.3</v>
          </cell>
          <cell r="J3">
            <v>0.2</v>
          </cell>
          <cell r="K3">
            <v>0.1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</sheetData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itvee saastetasud"/>
      <sheetName val="ben TOTAL"/>
      <sheetName val="ben Kohtla"/>
      <sheetName val="ben Kivioli"/>
      <sheetName val="TOTAL opt"/>
      <sheetName val="Kivioli opt"/>
      <sheetName val="Kohtla opt"/>
      <sheetName val="E.1.2"/>
      <sheetName val="E.1.3.6 FIRR"/>
      <sheetName val="E.2.2."/>
      <sheetName val="H.1"/>
      <sheetName val="H.2.1"/>
      <sheetName val="H.2.2."/>
      <sheetName val="H.2.1.5"/>
      <sheetName val="opt1.2.npv"/>
      <sheetName val="opt1.1npv"/>
      <sheetName val="option1.2."/>
      <sheetName val="Chart1"/>
      <sheetName val="Chart2"/>
      <sheetName val="Chart4"/>
      <sheetName val="summary"/>
      <sheetName val="Chart3"/>
      <sheetName val="opt2.1npv"/>
      <sheetName val="opt2.2npv "/>
      <sheetName val="Sheet1"/>
    </sheetNames>
    <sheetDataSet>
      <sheetData sheetId="0"/>
      <sheetData sheetId="1"/>
      <sheetData sheetId="2"/>
      <sheetData sheetId="3"/>
      <sheetData sheetId="4" refreshError="1">
        <row r="87">
          <cell r="B87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itvee saastetasud"/>
      <sheetName val="ben TOTAL"/>
      <sheetName val="ben Kohtla"/>
      <sheetName val="ben Kivioli"/>
      <sheetName val="TOTAL opt"/>
      <sheetName val="Kivioli opt"/>
      <sheetName val="Kohtla opt"/>
      <sheetName val="E.1.2"/>
      <sheetName val="E.1.3.6 FIRR"/>
      <sheetName val="E.2.2."/>
      <sheetName val="H.1"/>
      <sheetName val="H.2.1"/>
      <sheetName val="H.2.2."/>
      <sheetName val="H.2.1.5"/>
      <sheetName val="opt1.2.npv"/>
      <sheetName val="opt1.1npv"/>
      <sheetName val="option1.2."/>
      <sheetName val="Chart1"/>
      <sheetName val="Chart2"/>
      <sheetName val="Chart4"/>
      <sheetName val="summary"/>
      <sheetName val="Chart3"/>
      <sheetName val="opt2.1npv"/>
      <sheetName val="opt2.2npv 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7">
          <cell r="B87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ga"/>
      <sheetName val="valdxx3"/>
      <sheetName val="Tamsalu"/>
      <sheetName val="VäikeMaarja"/>
      <sheetName val="püssi"/>
      <sheetName val="valdx1"/>
      <sheetName val="valdx2"/>
      <sheetName val="valdx3"/>
      <sheetName val="valdx4"/>
      <sheetName val="vald5"/>
      <sheetName val="valdx6"/>
      <sheetName val="valdx7"/>
      <sheetName val="valdx8"/>
      <sheetName val="valdx9"/>
      <sheetName val="Kadrina"/>
      <sheetName val="Haljala"/>
      <sheetName val="Rakvere"/>
      <sheetName val="Sõmeru"/>
      <sheetName val="Anija"/>
      <sheetName val="data"/>
      <sheetName val="finantssisendid"/>
      <sheetName val="admKAD"/>
      <sheetName val="baseline"/>
      <sheetName val="liitujad"/>
      <sheetName val="LCD"/>
      <sheetName val="jaotus"/>
      <sheetName val="Valga LA"/>
      <sheetName val="Haljala LA"/>
      <sheetName val="TM3 LA"/>
      <sheetName val="VM1 LA"/>
      <sheetName val="AN2 LA"/>
      <sheetName val="Rkv VK"/>
      <sheetName val="Rkv SV"/>
      <sheetName val="Rkv RVP"/>
      <sheetName val="SO LA"/>
      <sheetName val="labourVALGA"/>
      <sheetName val="labourHALJALA"/>
      <sheetName val="labKAD"/>
      <sheetName val="labTM3"/>
      <sheetName val="labVM1"/>
      <sheetName val="labRK14"/>
      <sheetName val="labAN2"/>
      <sheetName val="labour"/>
      <sheetName val="struktuur"/>
      <sheetName val="struktuurVALGA"/>
      <sheetName val="strukHALJALA"/>
      <sheetName val="strukAN2"/>
      <sheetName val="strukRK"/>
      <sheetName val="admRK"/>
      <sheetName val="admHAL"/>
      <sheetName val="admAN2"/>
      <sheetName val="admTM3"/>
      <sheetName val="admVM1"/>
      <sheetName val="Workings"/>
      <sheetName val="uhikhinnad"/>
      <sheetName val="PandL"/>
      <sheetName val=" "/>
      <sheetName val="Tõrva LA"/>
      <sheetName val="notes"/>
      <sheetName val="Assumptions and Results"/>
      <sheetName val="ben1"/>
      <sheetName val="balance_sheet"/>
      <sheetName val="Risk"/>
      <sheetName val="Chart2"/>
      <sheetName val="KA3 LA"/>
      <sheetName val="jaakvaartus"/>
      <sheetName val="PV"/>
      <sheetName val="LVIRUsisend"/>
      <sheetName val="PVajastus"/>
      <sheetName val="lisainvest"/>
      <sheetName val="hinnad"/>
      <sheetName val="OH"/>
      <sheetName val="omaosalused"/>
      <sheetName val="KOOND"/>
      <sheetName val="CF "/>
      <sheetName val="jaakBASELINE"/>
      <sheetName val="CBA"/>
      <sheetName val="CBA1"/>
      <sheetName val="CBA0"/>
      <sheetName val="CBAincr"/>
      <sheetName val="Grant"/>
      <sheetName val="Grant1"/>
      <sheetName val="Grant0"/>
      <sheetName val="GRANTincr"/>
      <sheetName val="grantrate"/>
      <sheetName val="Inputs"/>
      <sheetName val="1tabel"/>
      <sheetName val="tundlikkus"/>
      <sheetName val="oncost"/>
      <sheetName val="E.1.2"/>
      <sheetName val="E.1.3"/>
      <sheetName val="H.1"/>
      <sheetName val="H.2.1"/>
      <sheetName val="muud tabelid"/>
      <sheetName val="tka"/>
      <sheetName val="projekti grantrate2"/>
      <sheetName val="ESTcharts"/>
      <sheetName val="benefits"/>
      <sheetName val="tarbijad"/>
      <sheetName val="ehitushind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>
        <row r="34">
          <cell r="W34" t="b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ga"/>
      <sheetName val="valdxx3"/>
      <sheetName val="Tamsalu"/>
      <sheetName val="VäikeMaarja"/>
      <sheetName val="püssi"/>
      <sheetName val="valdx1"/>
      <sheetName val="valdx2"/>
      <sheetName val="valdx3"/>
      <sheetName val="valdx4"/>
      <sheetName val="vald5"/>
      <sheetName val="valdx6"/>
      <sheetName val="valdx7"/>
      <sheetName val="valdx8"/>
      <sheetName val="valdx9"/>
      <sheetName val="Kadrina"/>
      <sheetName val="Haljala"/>
      <sheetName val="Rakvere"/>
      <sheetName val="Sõmeru"/>
      <sheetName val="Anija"/>
      <sheetName val="data"/>
      <sheetName val="finantssisendid"/>
      <sheetName val="admKAD"/>
      <sheetName val="baseline"/>
      <sheetName val="liitujad"/>
      <sheetName val="LCD"/>
      <sheetName val="jaotus"/>
      <sheetName val="Valga LA"/>
      <sheetName val="Haljala LA"/>
      <sheetName val="TM3 LA"/>
      <sheetName val="VM1 LA"/>
      <sheetName val="AN2 LA"/>
      <sheetName val="Rkv VK"/>
      <sheetName val="Rkv SV"/>
      <sheetName val="Rkv RVP"/>
      <sheetName val="SO LA"/>
      <sheetName val="labourVALGA"/>
      <sheetName val="labourHALJALA"/>
      <sheetName val="labKAD"/>
      <sheetName val="labTM3"/>
      <sheetName val="labVM1"/>
      <sheetName val="labRK14"/>
      <sheetName val="labAN2"/>
      <sheetName val="labour"/>
      <sheetName val="struktuur"/>
      <sheetName val="struktuurVALGA"/>
      <sheetName val="strukHALJALA"/>
      <sheetName val="strukAN2"/>
      <sheetName val="strukRK"/>
      <sheetName val="admRK"/>
      <sheetName val="admHAL"/>
      <sheetName val="admAN2"/>
      <sheetName val="admTM3"/>
      <sheetName val="admVM1"/>
      <sheetName val="Workings"/>
      <sheetName val="uhikhinnad"/>
      <sheetName val="PandL"/>
      <sheetName val=" "/>
      <sheetName val="Tõrva LA"/>
      <sheetName val="notes"/>
      <sheetName val="Assumptions and Results"/>
      <sheetName val="ben1"/>
      <sheetName val="balance_sheet"/>
      <sheetName val="Risk"/>
      <sheetName val="Chart2"/>
      <sheetName val="KA3 LA"/>
      <sheetName val="jaakvaartus"/>
      <sheetName val="PV"/>
      <sheetName val="LVIRUsisend"/>
      <sheetName val="PVajastus"/>
      <sheetName val="lisainvest"/>
      <sheetName val="hinnad"/>
      <sheetName val="OH"/>
      <sheetName val="omaosalused"/>
      <sheetName val="KOOND"/>
      <sheetName val="CF "/>
      <sheetName val="jaakBASELINE"/>
      <sheetName val="CBA"/>
      <sheetName val="CBA1"/>
      <sheetName val="CBA0"/>
      <sheetName val="CBAincr"/>
      <sheetName val="Grant"/>
      <sheetName val="Grant1"/>
      <sheetName val="Grant0"/>
      <sheetName val="GRANTincr"/>
      <sheetName val="grantrate"/>
      <sheetName val="Inputs"/>
      <sheetName val="1tabel"/>
      <sheetName val="tundlikkus"/>
      <sheetName val="oncost"/>
      <sheetName val="E.1.2"/>
      <sheetName val="E.1.3"/>
      <sheetName val="H.1"/>
      <sheetName val="H.2.1"/>
      <sheetName val="muud tabelid"/>
      <sheetName val="tka"/>
      <sheetName val="projekti grantrate2"/>
      <sheetName val="ESTcharts"/>
      <sheetName val="benefits"/>
      <sheetName val="tarbijad"/>
      <sheetName val="ehitushind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>
        <row r="34">
          <cell r="W34" t="b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dx3"/>
      <sheetName val="valdx4"/>
      <sheetName val="valdx5"/>
      <sheetName val="valdx6"/>
      <sheetName val="valdx7"/>
      <sheetName val="valdx8"/>
      <sheetName val="valdx9"/>
      <sheetName val="valdx10"/>
      <sheetName val="valdx11"/>
      <sheetName val="valdx12"/>
      <sheetName val="valdx13"/>
      <sheetName val="valdx14"/>
      <sheetName val="valdx15"/>
      <sheetName val="valdx1"/>
      <sheetName val="valdx2"/>
      <sheetName val="Viljandi"/>
      <sheetName val="finantssisendid"/>
      <sheetName val="bvo1"/>
      <sheetName val="Viljandi varad"/>
      <sheetName val="bvo_linn"/>
      <sheetName val="KOOND"/>
      <sheetName val="LVIRUsisend"/>
      <sheetName val="data"/>
      <sheetName val="vorm"/>
      <sheetName val="hinnatous"/>
      <sheetName val="Inputs"/>
      <sheetName val="SALDOD"/>
      <sheetName val="jaakvaartus"/>
      <sheetName val="CBA"/>
      <sheetName val="Grant Rate"/>
      <sheetName val="BaseData"/>
      <sheetName val="Assumptions and Results"/>
      <sheetName val="Workings"/>
      <sheetName val="grantrate"/>
      <sheetName val="projekti tulu-kulu analüüs"/>
      <sheetName val="projekti grantrate2"/>
      <sheetName val="CF "/>
      <sheetName val="PandL"/>
      <sheetName val="balance_sheet"/>
      <sheetName val="ESTcharts"/>
      <sheetName val="notes"/>
      <sheetName val="benef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229">
          <cell r="G229">
            <v>1000000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dx3"/>
      <sheetName val="valdx4"/>
      <sheetName val="valdx5"/>
      <sheetName val="valdx6"/>
      <sheetName val="valdx7"/>
      <sheetName val="valdx8"/>
      <sheetName val="valdx9"/>
      <sheetName val="valdx10"/>
      <sheetName val="valdx11"/>
      <sheetName val="valdx12"/>
      <sheetName val="valdx13"/>
      <sheetName val="valdx14"/>
      <sheetName val="valdx15"/>
      <sheetName val="valdx1"/>
      <sheetName val="valdx2"/>
      <sheetName val="Viljandi"/>
      <sheetName val="finantssisendid"/>
      <sheetName val="bvo1"/>
      <sheetName val="Viljandi varad"/>
      <sheetName val="bvo_linn"/>
      <sheetName val="KOOND"/>
      <sheetName val="LVIRUsisend"/>
      <sheetName val="data"/>
      <sheetName val="vorm"/>
      <sheetName val="hinnatous"/>
      <sheetName val="Inputs"/>
      <sheetName val="SALDOD"/>
      <sheetName val="jaakvaartus"/>
      <sheetName val="CBA"/>
      <sheetName val="Grant Rate"/>
      <sheetName val="BaseData"/>
      <sheetName val="Assumptions and Results"/>
      <sheetName val="Workings"/>
      <sheetName val="grantrate"/>
      <sheetName val="projekti tulu-kulu analüüs"/>
      <sheetName val="projekti grantrate2"/>
      <sheetName val="CF "/>
      <sheetName val="PandL"/>
      <sheetName val="balance_sheet"/>
      <sheetName val="ESTcharts"/>
      <sheetName val="notes"/>
      <sheetName val="benef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229">
          <cell r="G229">
            <v>1000000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assumptions"/>
      <sheetName val="technical assumptions With"/>
      <sheetName val="technical assumptions WO"/>
      <sheetName val="Ch_tariffs WO"/>
      <sheetName val="Ch_tariffs With"/>
      <sheetName val="Ch_cost Incr"/>
      <sheetName val="Ch_tariffs Incr"/>
      <sheetName val="consumption With"/>
      <sheetName val="consumption WO"/>
      <sheetName val="Consumption incr"/>
      <sheetName val="consumption FCR"/>
      <sheetName val="Loan"/>
      <sheetName val="Depo"/>
      <sheetName val="help"/>
      <sheetName val="Ch_benchmark"/>
      <sheetName val="With_st_benchmark"/>
      <sheetName val="With_st"/>
      <sheetName val="WO_st"/>
      <sheetName val="Ch_DSCR"/>
      <sheetName val="Summary and Grant Rate"/>
      <sheetName val="Financing_plan"/>
      <sheetName val="Incr_st"/>
      <sheetName val="Chart_FCR"/>
      <sheetName val="Chart_DW"/>
      <sheetName val="OH1"/>
      <sheetName val="OH0"/>
      <sheetName val="OH incr"/>
      <sheetName val="FCR_st"/>
      <sheetName val="De1 With"/>
      <sheetName val="De2 With"/>
      <sheetName val="Depreciation1"/>
      <sheetName val="Depreciation2"/>
      <sheetName val="investment programWITH"/>
      <sheetName val="inv_WO"/>
      <sheetName val="Leht1"/>
      <sheetName val="De1 WO"/>
      <sheetName val="De2_WO"/>
      <sheetName val="Analytics"/>
      <sheetName val="PLS"/>
      <sheetName val="BS"/>
      <sheetName val="SOTS"/>
      <sheetName val="CFS"/>
      <sheetName val="additional calc"/>
      <sheetName val="Risk"/>
      <sheetName val="Sensibility_an_F"/>
      <sheetName val="Risk_anal_F"/>
      <sheetName val="Econ An"/>
      <sheetName val="Sensibility_an_E"/>
      <sheetName val="Risk_ana_E"/>
      <sheetName val="E"/>
      <sheetName val="HINDAMINE"/>
    </sheetNames>
    <sheetDataSet>
      <sheetData sheetId="0" refreshError="1">
        <row r="18">
          <cell r="D18">
            <v>41812.249239823206</v>
          </cell>
          <cell r="E18">
            <v>42397.62072918073</v>
          </cell>
          <cell r="F18">
            <v>44475.104144910583</v>
          </cell>
          <cell r="G18">
            <v>46921.234872880661</v>
          </cell>
          <cell r="H18">
            <v>49548.824025761984</v>
          </cell>
          <cell r="I18">
            <v>52026.265227050084</v>
          </cell>
          <cell r="J18">
            <v>54367.447162267337</v>
          </cell>
          <cell r="K18">
            <v>56596.512495920295</v>
          </cell>
          <cell r="L18">
            <v>58860.372995757112</v>
          </cell>
          <cell r="M18">
            <v>61155.927542591635</v>
          </cell>
          <cell r="N18">
            <v>63479.852789210119</v>
          </cell>
          <cell r="O18">
            <v>65828.607342410891</v>
          </cell>
          <cell r="P18">
            <v>68198.437206737683</v>
          </cell>
          <cell r="Q18">
            <v>70585.382508973489</v>
          </cell>
          <cell r="R18">
            <v>72985.285514278585</v>
          </cell>
          <cell r="S18">
            <v>75393.799936249765</v>
          </cell>
          <cell r="T18">
            <v>77806.401534209755</v>
          </cell>
          <cell r="U18">
            <v>80218.399981770257</v>
          </cell>
          <cell r="V18">
            <v>82624.951981223363</v>
          </cell>
          <cell r="W18">
            <v>85021.075588678839</v>
          </cell>
          <cell r="X18">
            <v>87486.686780750519</v>
          </cell>
          <cell r="Y18">
            <v>89936.314010611532</v>
          </cell>
          <cell r="Z18">
            <v>92364.59448889803</v>
          </cell>
          <cell r="AA18">
            <v>94766.073945609387</v>
          </cell>
          <cell r="AB18">
            <v>97040.459720304018</v>
          </cell>
          <cell r="AC18">
            <v>99272.390293870994</v>
          </cell>
          <cell r="AD18">
            <v>101357.11049004228</v>
          </cell>
          <cell r="AE18">
            <v>103384.25269984313</v>
          </cell>
          <cell r="AF18">
            <v>105451.93775383999</v>
          </cell>
          <cell r="AG18">
            <v>107560.97650891679</v>
          </cell>
          <cell r="AH18">
            <v>109604.6350625862</v>
          </cell>
          <cell r="AI18">
            <v>111687.12312877532</v>
          </cell>
          <cell r="AJ18">
            <v>113809.17846822203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assumptions"/>
      <sheetName val="technical assumptions With"/>
      <sheetName val="technical assumptions WO"/>
      <sheetName val="Ch_tariffs WO"/>
      <sheetName val="Ch_tariffs With"/>
      <sheetName val="Ch_cost Incr"/>
      <sheetName val="Ch_tariffs Incr"/>
      <sheetName val="consumption With"/>
      <sheetName val="consumption WO"/>
      <sheetName val="Consumption incr"/>
      <sheetName val="consumption FCR"/>
      <sheetName val="Loan"/>
      <sheetName val="Depo"/>
      <sheetName val="help"/>
      <sheetName val="Ch_benchmark"/>
      <sheetName val="With_st_benchmark"/>
      <sheetName val="With_st"/>
      <sheetName val="WO_st"/>
      <sheetName val="Ch_DSCR"/>
      <sheetName val="Summary and Grant Rate"/>
      <sheetName val="Financing_plan"/>
      <sheetName val="Incr_st"/>
      <sheetName val="Chart_FCR"/>
      <sheetName val="Chart_DW"/>
      <sheetName val="OH1"/>
      <sheetName val="OH0"/>
      <sheetName val="OH incr"/>
      <sheetName val="FCR_st"/>
      <sheetName val="De1 With"/>
      <sheetName val="De2 With"/>
      <sheetName val="Depreciation1"/>
      <sheetName val="Depreciation2"/>
      <sheetName val="investment programWITH"/>
      <sheetName val="inv_WO"/>
      <sheetName val="Leht1"/>
      <sheetName val="De1 WO"/>
      <sheetName val="De2_WO"/>
      <sheetName val="Analytics"/>
      <sheetName val="PLS"/>
      <sheetName val="BS"/>
      <sheetName val="SOTS"/>
      <sheetName val="CFS"/>
      <sheetName val="additional calc"/>
      <sheetName val="Risk"/>
      <sheetName val="Sensibility_an_F"/>
      <sheetName val="Risk_anal_F"/>
      <sheetName val="Econ An"/>
      <sheetName val="Sensibility_an_E"/>
      <sheetName val="Risk_ana_E"/>
      <sheetName val="E"/>
      <sheetName val="HINDAMINE"/>
    </sheetNames>
    <sheetDataSet>
      <sheetData sheetId="0" refreshError="1">
        <row r="18">
          <cell r="D18">
            <v>41812.249239823206</v>
          </cell>
          <cell r="E18">
            <v>42397.62072918073</v>
          </cell>
          <cell r="F18">
            <v>44475.104144910583</v>
          </cell>
          <cell r="G18">
            <v>46921.234872880661</v>
          </cell>
          <cell r="H18">
            <v>49548.824025761984</v>
          </cell>
          <cell r="I18">
            <v>52026.265227050084</v>
          </cell>
          <cell r="J18">
            <v>54367.447162267337</v>
          </cell>
          <cell r="K18">
            <v>56596.512495920295</v>
          </cell>
          <cell r="L18">
            <v>58860.372995757112</v>
          </cell>
          <cell r="M18">
            <v>61155.927542591635</v>
          </cell>
          <cell r="N18">
            <v>63479.852789210119</v>
          </cell>
          <cell r="O18">
            <v>65828.607342410891</v>
          </cell>
          <cell r="P18">
            <v>68198.437206737683</v>
          </cell>
          <cell r="Q18">
            <v>70585.382508973489</v>
          </cell>
          <cell r="R18">
            <v>72985.285514278585</v>
          </cell>
          <cell r="S18">
            <v>75393.799936249765</v>
          </cell>
          <cell r="T18">
            <v>77806.401534209755</v>
          </cell>
          <cell r="U18">
            <v>80218.399981770257</v>
          </cell>
          <cell r="V18">
            <v>82624.951981223363</v>
          </cell>
          <cell r="W18">
            <v>85021.075588678839</v>
          </cell>
          <cell r="X18">
            <v>87486.686780750519</v>
          </cell>
          <cell r="Y18">
            <v>89936.314010611532</v>
          </cell>
          <cell r="Z18">
            <v>92364.59448889803</v>
          </cell>
          <cell r="AA18">
            <v>94766.073945609387</v>
          </cell>
          <cell r="AB18">
            <v>97040.459720304018</v>
          </cell>
          <cell r="AC18">
            <v>99272.390293870994</v>
          </cell>
          <cell r="AD18">
            <v>101357.11049004228</v>
          </cell>
          <cell r="AE18">
            <v>103384.25269984313</v>
          </cell>
          <cell r="AF18">
            <v>105451.93775383999</v>
          </cell>
          <cell r="AG18">
            <v>107560.97650891679</v>
          </cell>
          <cell r="AH18">
            <v>109604.6350625862</v>
          </cell>
          <cell r="AI18">
            <v>111687.12312877532</v>
          </cell>
          <cell r="AJ18">
            <v>113809.17846822203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assumptions"/>
      <sheetName val="technical assumptions With"/>
      <sheetName val="technical assumptions WO"/>
      <sheetName val="Ch_tariffs WO"/>
      <sheetName val="Ch_tariffs With"/>
      <sheetName val="Ch_cost Incr"/>
      <sheetName val="Ch_tariffs Incr"/>
      <sheetName val="consumption With"/>
      <sheetName val="consumption WO"/>
      <sheetName val="Consumption incr"/>
      <sheetName val="consumption FCR"/>
      <sheetName val="Loan"/>
      <sheetName val="Depo"/>
      <sheetName val="help"/>
      <sheetName val="Ch_benchmark"/>
      <sheetName val="With_st_benchmark"/>
      <sheetName val="With_st"/>
      <sheetName val="WO_st"/>
      <sheetName val="Ch_DSCR"/>
      <sheetName val="Summary and Grant Rate"/>
      <sheetName val="Financing_plan"/>
      <sheetName val="Incr_st"/>
      <sheetName val="Chart_FCR"/>
      <sheetName val="Chart_DW"/>
      <sheetName val="OH1"/>
      <sheetName val="OH0"/>
      <sheetName val="OH incr"/>
      <sheetName val="FCR_st"/>
      <sheetName val="De1 With"/>
      <sheetName val="De2 With"/>
      <sheetName val="Depreciation1"/>
      <sheetName val="Depreciation2"/>
      <sheetName val="investment programWITH"/>
      <sheetName val="inv_WO"/>
      <sheetName val="Leht1"/>
      <sheetName val="De1 WO"/>
      <sheetName val="De2_WO"/>
      <sheetName val="Analytics"/>
      <sheetName val="PLS"/>
      <sheetName val="BS"/>
      <sheetName val="SOTS"/>
      <sheetName val="CFS"/>
      <sheetName val="additional calc"/>
      <sheetName val="Risk"/>
      <sheetName val="Sensibility_an_F"/>
      <sheetName val="Risk_anal_F"/>
      <sheetName val="Econ An"/>
      <sheetName val="Sensibility_an_E"/>
      <sheetName val="Risk_ana_E"/>
      <sheetName val="E"/>
      <sheetName val="HINDAMINE"/>
    </sheetNames>
    <sheetDataSet>
      <sheetData sheetId="0" refreshError="1">
        <row r="8">
          <cell r="D8">
            <v>0.10400000000000001</v>
          </cell>
          <cell r="E8">
            <v>4.0999999999999995E-2</v>
          </cell>
          <cell r="F8">
            <v>2.7999999999999997E-2</v>
          </cell>
          <cell r="G8">
            <v>0.03</v>
          </cell>
          <cell r="H8">
            <v>3.2000000000000001E-2</v>
          </cell>
          <cell r="I8">
            <v>3.3000000000000002E-2</v>
          </cell>
          <cell r="J8">
            <v>3.3000000000000002E-2</v>
          </cell>
          <cell r="K8">
            <v>3.2000000000000001E-2</v>
          </cell>
          <cell r="L8">
            <v>3.1E-2</v>
          </cell>
          <cell r="M8">
            <v>0.03</v>
          </cell>
          <cell r="N8">
            <v>0.03</v>
          </cell>
          <cell r="O8">
            <v>2.9000000000000001E-2</v>
          </cell>
          <cell r="P8">
            <v>2.8000000000000001E-2</v>
          </cell>
          <cell r="Q8">
            <v>2.8000000000000001E-2</v>
          </cell>
          <cell r="R8">
            <v>2.7E-2</v>
          </cell>
          <cell r="S8">
            <v>2.7E-2</v>
          </cell>
          <cell r="T8">
            <v>2.5999999999999999E-2</v>
          </cell>
          <cell r="U8">
            <v>2.5999999999999999E-2</v>
          </cell>
          <cell r="V8">
            <v>2.5999999999999999E-2</v>
          </cell>
          <cell r="W8">
            <v>2.5000000000000001E-2</v>
          </cell>
          <cell r="X8">
            <v>2.5000000000000001E-2</v>
          </cell>
          <cell r="Y8">
            <v>2.4E-2</v>
          </cell>
          <cell r="Z8">
            <v>2.4E-2</v>
          </cell>
          <cell r="AA8">
            <v>2.4E-2</v>
          </cell>
          <cell r="AB8">
            <v>2.3E-2</v>
          </cell>
          <cell r="AC8">
            <v>2.3E-2</v>
          </cell>
          <cell r="AD8">
            <v>2.1999999999999999E-2</v>
          </cell>
          <cell r="AE8">
            <v>2.1999999999999999E-2</v>
          </cell>
          <cell r="AF8">
            <v>2.1999999999999999E-2</v>
          </cell>
          <cell r="AG8">
            <v>2.1000000000000001E-2</v>
          </cell>
          <cell r="AH8">
            <v>2.1000000000000001E-2</v>
          </cell>
          <cell r="AI8">
            <v>0.02</v>
          </cell>
          <cell r="AJ8">
            <v>0.02</v>
          </cell>
        </row>
        <row r="10">
          <cell r="D10">
            <v>4.2000000000000003E-2</v>
          </cell>
          <cell r="E10">
            <v>1.3999999999999999E-2</v>
          </cell>
          <cell r="F10">
            <v>4.9000000000000002E-2</v>
          </cell>
          <cell r="G10">
            <v>5.5E-2</v>
          </cell>
          <cell r="H10">
            <v>5.5999999999999994E-2</v>
          </cell>
          <cell r="I10">
            <v>0.05</v>
          </cell>
          <cell r="J10">
            <v>4.4999999999999998E-2</v>
          </cell>
          <cell r="K10">
            <v>4.1000000000000002E-2</v>
          </cell>
          <cell r="L10">
            <v>0.04</v>
          </cell>
          <cell r="M10">
            <v>3.9E-2</v>
          </cell>
          <cell r="N10">
            <v>3.7999999999999999E-2</v>
          </cell>
          <cell r="O10">
            <v>3.6999999999999998E-2</v>
          </cell>
          <cell r="P10">
            <v>3.5999999999999997E-2</v>
          </cell>
          <cell r="Q10">
            <v>3.5000000000000003E-2</v>
          </cell>
          <cell r="R10">
            <v>3.4000000000000002E-2</v>
          </cell>
          <cell r="S10">
            <v>3.3000000000000002E-2</v>
          </cell>
          <cell r="T10">
            <v>3.2000000000000001E-2</v>
          </cell>
          <cell r="U10">
            <v>3.1E-2</v>
          </cell>
          <cell r="V10">
            <v>0.03</v>
          </cell>
          <cell r="W10">
            <v>2.9000000000000001E-2</v>
          </cell>
          <cell r="X10">
            <v>2.9000000000000001E-2</v>
          </cell>
          <cell r="Y10">
            <v>2.8000000000000001E-2</v>
          </cell>
          <cell r="Z10">
            <v>2.7E-2</v>
          </cell>
          <cell r="AA10">
            <v>2.5999999999999999E-2</v>
          </cell>
          <cell r="AB10">
            <v>2.4E-2</v>
          </cell>
          <cell r="AC10">
            <v>2.3E-2</v>
          </cell>
          <cell r="AD10">
            <v>2.1000000000000001E-2</v>
          </cell>
          <cell r="AE10">
            <v>0.02</v>
          </cell>
          <cell r="AF10">
            <v>0.02</v>
          </cell>
          <cell r="AG10">
            <v>0.02</v>
          </cell>
          <cell r="AH10">
            <v>1.9E-2</v>
          </cell>
          <cell r="AI10">
            <v>1.9E-2</v>
          </cell>
          <cell r="AJ10">
            <v>1.9E-2</v>
          </cell>
        </row>
      </sheetData>
      <sheetData sheetId="1" refreshError="1">
        <row r="2">
          <cell r="C2">
            <v>4672655</v>
          </cell>
          <cell r="D2">
            <v>5531405.189355243</v>
          </cell>
          <cell r="E2">
            <v>5485104.4359546583</v>
          </cell>
          <cell r="F2">
            <v>5469456.8258226346</v>
          </cell>
          <cell r="G2">
            <v>5481756.6573145259</v>
          </cell>
          <cell r="H2">
            <v>5540357.6884528501</v>
          </cell>
          <cell r="I2">
            <v>5623089.8910020255</v>
          </cell>
          <cell r="J2">
            <v>5623089.8910020255</v>
          </cell>
          <cell r="K2">
            <v>5623089.8910020255</v>
          </cell>
          <cell r="L2">
            <v>5623089.8910020255</v>
          </cell>
          <cell r="M2">
            <v>5623089.8910020255</v>
          </cell>
          <cell r="N2">
            <v>5623089.8910020255</v>
          </cell>
          <cell r="O2">
            <v>5623089.8910020255</v>
          </cell>
          <cell r="P2">
            <v>5623089.8910020255</v>
          </cell>
          <cell r="Q2">
            <v>5623089.8910020255</v>
          </cell>
          <cell r="R2">
            <v>5623089.8910020255</v>
          </cell>
          <cell r="S2">
            <v>5623089.8910020255</v>
          </cell>
          <cell r="T2">
            <v>5623089.8910020255</v>
          </cell>
          <cell r="U2">
            <v>5623089.8910020255</v>
          </cell>
          <cell r="V2">
            <v>5623089.8910020255</v>
          </cell>
          <cell r="W2">
            <v>5623089.8910020255</v>
          </cell>
          <cell r="X2">
            <v>5623089.8910020255</v>
          </cell>
          <cell r="Y2">
            <v>5623089.8910020255</v>
          </cell>
          <cell r="Z2">
            <v>5623089.8910020255</v>
          </cell>
          <cell r="AA2">
            <v>5623089.8910020255</v>
          </cell>
          <cell r="AB2">
            <v>5623089.8910020255</v>
          </cell>
          <cell r="AC2">
            <v>5623089.8910020255</v>
          </cell>
          <cell r="AD2">
            <v>5623089.8910020255</v>
          </cell>
          <cell r="AE2">
            <v>5623089.8910020255</v>
          </cell>
          <cell r="AF2">
            <v>5623089.8910020255</v>
          </cell>
          <cell r="AG2">
            <v>5623089.8910020255</v>
          </cell>
        </row>
        <row r="35">
          <cell r="C35">
            <v>1</v>
          </cell>
          <cell r="D35">
            <v>1</v>
          </cell>
          <cell r="E35">
            <v>1</v>
          </cell>
          <cell r="F35">
            <v>1</v>
          </cell>
          <cell r="G35">
            <v>1.01</v>
          </cell>
          <cell r="H35">
            <v>1.0302</v>
          </cell>
          <cell r="I35">
            <v>1.0508040000000001</v>
          </cell>
          <cell r="J35">
            <v>1.0718200800000002</v>
          </cell>
          <cell r="K35">
            <v>1.0932564816000001</v>
          </cell>
          <cell r="L35">
            <v>1.1151216112320002</v>
          </cell>
          <cell r="M35">
            <v>1.1374240434566403</v>
          </cell>
          <cell r="N35">
            <v>1.160172524325773</v>
          </cell>
          <cell r="O35">
            <v>1.1833759748122885</v>
          </cell>
          <cell r="P35">
            <v>1.2070434943085342</v>
          </cell>
          <cell r="Q35">
            <v>1.2311843641947049</v>
          </cell>
          <cell r="R35">
            <v>1.255808051478599</v>
          </cell>
          <cell r="S35">
            <v>1.280924212508171</v>
          </cell>
          <cell r="T35">
            <v>1.3065426967583345</v>
          </cell>
          <cell r="U35">
            <v>1.3326735506935012</v>
          </cell>
          <cell r="V35">
            <v>1.3593270217073712</v>
          </cell>
          <cell r="W35">
            <v>1.3865135621415186</v>
          </cell>
          <cell r="X35">
            <v>1.414243833384349</v>
          </cell>
          <cell r="Y35">
            <v>1.4425287100520361</v>
          </cell>
          <cell r="Z35">
            <v>1.4713792842530768</v>
          </cell>
          <cell r="AA35">
            <v>1.5008068699381385</v>
          </cell>
          <cell r="AB35">
            <v>1.5308230073369014</v>
          </cell>
          <cell r="AC35">
            <v>1.5614394674836394</v>
          </cell>
          <cell r="AD35">
            <v>1.5926682568333121</v>
          </cell>
          <cell r="AE35">
            <v>1.6245216219699785</v>
          </cell>
          <cell r="AF35">
            <v>1.657012054409378</v>
          </cell>
          <cell r="AG35">
            <v>1.6901522954975656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C151">
            <v>10.384689955012444</v>
          </cell>
          <cell r="D151">
            <v>10.961808714572303</v>
          </cell>
          <cell r="E151">
            <v>11.820907587150764</v>
          </cell>
          <cell r="F151">
            <v>15.625533218663394</v>
          </cell>
          <cell r="G151">
            <v>13.998584460879593</v>
          </cell>
          <cell r="H151">
            <v>16.82680756141221</v>
          </cell>
          <cell r="I151">
            <v>18.16428636043106</v>
          </cell>
          <cell r="J151">
            <v>19.514110808447409</v>
          </cell>
          <cell r="K151">
            <v>20.923810173249649</v>
          </cell>
          <cell r="L151">
            <v>22.392033933106582</v>
          </cell>
          <cell r="M151">
            <v>23.00505434833369</v>
          </cell>
          <cell r="N151">
            <v>24.54807235863948</v>
          </cell>
          <cell r="O151">
            <v>26.143893446529912</v>
          </cell>
          <cell r="P151">
            <v>27.816579749238898</v>
          </cell>
          <cell r="Q151">
            <v>29.538926734152263</v>
          </cell>
          <cell r="R151">
            <v>31.337581521921525</v>
          </cell>
          <cell r="S151">
            <v>33.181234118019212</v>
          </cell>
          <cell r="T151">
            <v>35.099308537445424</v>
          </cell>
          <cell r="U151">
            <v>37.092247276201576</v>
          </cell>
          <cell r="V151">
            <v>39.122120508391696</v>
          </cell>
          <cell r="W151">
            <v>41.263078553213433</v>
          </cell>
          <cell r="X151">
            <v>43.436487426768295</v>
          </cell>
          <cell r="Y151">
            <v>45.679895129386011</v>
          </cell>
          <cell r="Z151">
            <v>47.992394140416053</v>
          </cell>
          <cell r="AA151">
            <v>50.274528466581131</v>
          </cell>
          <cell r="AB151">
            <v>52.613752001602663</v>
          </cell>
          <cell r="AC151">
            <v>54.900450891096305</v>
          </cell>
          <cell r="AD151">
            <v>59.55686610930934</v>
          </cell>
          <cell r="AE151">
            <v>62.084459506988416</v>
          </cell>
          <cell r="AF151">
            <v>64.65599781976789</v>
          </cell>
          <cell r="AG151">
            <v>67.268035475688677</v>
          </cell>
        </row>
        <row r="152">
          <cell r="C152">
            <v>7.3132112349081426</v>
          </cell>
          <cell r="D152">
            <v>7.7196356360769265</v>
          </cell>
          <cell r="E152">
            <v>8.3246389201475459</v>
          </cell>
          <cell r="F152">
            <v>11.003970805214337</v>
          </cell>
          <cell r="G152">
            <v>9.8582245204828087</v>
          </cell>
          <cell r="H152">
            <v>11.849944354511987</v>
          </cell>
          <cell r="I152">
            <v>12.791837181530372</v>
          </cell>
          <cell r="J152">
            <v>13.742424186164255</v>
          </cell>
          <cell r="K152">
            <v>14.735176909372761</v>
          </cell>
          <cell r="L152">
            <v>15.76914427310345</v>
          </cell>
          <cell r="M152">
            <v>16.200851700796374</v>
          </cell>
          <cell r="N152">
            <v>17.287491426923893</v>
          </cell>
          <cell r="O152">
            <v>18.411316669605355</v>
          </cell>
          <cell r="P152">
            <v>19.589272710126707</v>
          </cell>
          <cell r="Q152">
            <v>20.802201297792326</v>
          </cell>
          <cell r="R152">
            <v>22.068868137016196</v>
          </cell>
          <cell r="S152">
            <v>23.367223787253135</v>
          </cell>
          <cell r="T152">
            <v>24.717989525499085</v>
          </cell>
          <cell r="U152">
            <v>26.121476970756923</v>
          </cell>
          <cell r="V152">
            <v>27.550974797981588</v>
          </cell>
          <cell r="W152">
            <v>29.058701893801132</v>
          </cell>
          <cell r="X152">
            <v>30.589281839951429</v>
          </cell>
          <cell r="Y152">
            <v>32.169157068421228</v>
          </cell>
          <cell r="Z152">
            <v>33.797688475852993</v>
          </cell>
          <cell r="AA152">
            <v>35.404836158256757</v>
          </cell>
          <cell r="AB152">
            <v>37.052187779864269</v>
          </cell>
          <cell r="AC152">
            <v>38.662549965152728</v>
          </cell>
          <cell r="AD152">
            <v>41.941737715172749</v>
          </cell>
          <cell r="AE152">
            <v>43.721745063804676</v>
          </cell>
          <cell r="AF152">
            <v>45.532699744347468</v>
          </cell>
          <cell r="AG152">
            <v>47.372175281319358</v>
          </cell>
        </row>
        <row r="157">
          <cell r="C157">
            <v>1.07</v>
          </cell>
          <cell r="D157">
            <v>1.07</v>
          </cell>
          <cell r="E157">
            <v>1.07</v>
          </cell>
          <cell r="F157">
            <v>1.07</v>
          </cell>
          <cell r="G157">
            <v>1.07</v>
          </cell>
          <cell r="H157">
            <v>1.07</v>
          </cell>
          <cell r="I157">
            <v>1.07</v>
          </cell>
          <cell r="J157">
            <v>1.07</v>
          </cell>
          <cell r="K157">
            <v>1.07</v>
          </cell>
          <cell r="L157">
            <v>1.07</v>
          </cell>
          <cell r="M157">
            <v>1.07</v>
          </cell>
          <cell r="N157">
            <v>1.07</v>
          </cell>
          <cell r="O157">
            <v>1.07</v>
          </cell>
          <cell r="P157">
            <v>1.07</v>
          </cell>
          <cell r="Q157">
            <v>1.07</v>
          </cell>
          <cell r="R157">
            <v>1.07</v>
          </cell>
          <cell r="S157">
            <v>1.07</v>
          </cell>
          <cell r="T157">
            <v>1.07</v>
          </cell>
          <cell r="U157">
            <v>1.07</v>
          </cell>
          <cell r="V157">
            <v>1.07</v>
          </cell>
          <cell r="W157">
            <v>1.07</v>
          </cell>
          <cell r="X157">
            <v>1.07</v>
          </cell>
          <cell r="Y157">
            <v>1.07</v>
          </cell>
          <cell r="Z157">
            <v>1.07</v>
          </cell>
          <cell r="AA157">
            <v>1.07</v>
          </cell>
          <cell r="AB157">
            <v>1.07</v>
          </cell>
          <cell r="AC157">
            <v>1.07</v>
          </cell>
          <cell r="AD157">
            <v>1.07</v>
          </cell>
          <cell r="AE157">
            <v>1.07</v>
          </cell>
          <cell r="AF157">
            <v>1.07</v>
          </cell>
          <cell r="AG157">
            <v>1.07</v>
          </cell>
        </row>
      </sheetData>
      <sheetData sheetId="8" refreshError="1">
        <row r="151">
          <cell r="C151">
            <v>10.384689955012444</v>
          </cell>
          <cell r="D151">
            <v>10.961808714572303</v>
          </cell>
          <cell r="E151">
            <v>11.820907587150764</v>
          </cell>
          <cell r="F151">
            <v>15.625533218663394</v>
          </cell>
          <cell r="G151">
            <v>13.998584460879593</v>
          </cell>
          <cell r="H151">
            <v>16.82680756141221</v>
          </cell>
          <cell r="I151">
            <v>18.16428636043106</v>
          </cell>
          <cell r="J151">
            <v>19.514110808447409</v>
          </cell>
          <cell r="K151">
            <v>20.923810173249649</v>
          </cell>
          <cell r="L151">
            <v>22.392033933106582</v>
          </cell>
          <cell r="M151">
            <v>23.00505434833369</v>
          </cell>
          <cell r="N151">
            <v>24.54807235863948</v>
          </cell>
          <cell r="O151">
            <v>26.143893446529912</v>
          </cell>
          <cell r="P151">
            <v>27.816579749238898</v>
          </cell>
          <cell r="Q151">
            <v>29.538926734152263</v>
          </cell>
          <cell r="R151">
            <v>31.337581521921525</v>
          </cell>
          <cell r="S151">
            <v>33.181234118019212</v>
          </cell>
          <cell r="T151">
            <v>35.099308537445424</v>
          </cell>
          <cell r="U151">
            <v>37.092247276201576</v>
          </cell>
          <cell r="V151">
            <v>39.122120508391696</v>
          </cell>
          <cell r="W151">
            <v>41.263078553213433</v>
          </cell>
          <cell r="X151">
            <v>43.436487426768295</v>
          </cell>
          <cell r="Y151">
            <v>45.679895129386011</v>
          </cell>
          <cell r="Z151">
            <v>47.992394140416053</v>
          </cell>
          <cell r="AA151">
            <v>50.274528466581131</v>
          </cell>
          <cell r="AB151">
            <v>52.613752001602663</v>
          </cell>
          <cell r="AC151">
            <v>54.900450891096305</v>
          </cell>
          <cell r="AD151">
            <v>59.55686610930934</v>
          </cell>
          <cell r="AE151">
            <v>62.084459506988416</v>
          </cell>
          <cell r="AF151">
            <v>64.65599781976789</v>
          </cell>
          <cell r="AG151">
            <v>67.268035475688677</v>
          </cell>
        </row>
        <row r="152">
          <cell r="C152">
            <v>7.3132112349081426</v>
          </cell>
          <cell r="D152">
            <v>7.7196356360769265</v>
          </cell>
          <cell r="E152">
            <v>8.3246389201475459</v>
          </cell>
          <cell r="F152">
            <v>11.003970805214337</v>
          </cell>
          <cell r="G152">
            <v>9.8582245204828087</v>
          </cell>
          <cell r="H152">
            <v>11.849944354511987</v>
          </cell>
          <cell r="I152">
            <v>12.791837181530372</v>
          </cell>
          <cell r="J152">
            <v>13.742424186164255</v>
          </cell>
          <cell r="K152">
            <v>14.735176909372761</v>
          </cell>
          <cell r="L152">
            <v>15.76914427310345</v>
          </cell>
          <cell r="M152">
            <v>16.200851700796374</v>
          </cell>
          <cell r="N152">
            <v>17.287491426923893</v>
          </cell>
          <cell r="O152">
            <v>18.411316669605355</v>
          </cell>
          <cell r="P152">
            <v>19.589272710126707</v>
          </cell>
          <cell r="Q152">
            <v>20.802201297792326</v>
          </cell>
          <cell r="R152">
            <v>22.068868137016196</v>
          </cell>
          <cell r="S152">
            <v>23.367223787253135</v>
          </cell>
          <cell r="T152">
            <v>24.717989525499085</v>
          </cell>
          <cell r="U152">
            <v>26.121476970756923</v>
          </cell>
          <cell r="V152">
            <v>27.550974797981588</v>
          </cell>
          <cell r="W152">
            <v>29.058701893801132</v>
          </cell>
          <cell r="X152">
            <v>30.589281839951429</v>
          </cell>
          <cell r="Y152">
            <v>32.169157068421228</v>
          </cell>
          <cell r="Z152">
            <v>33.797688475852993</v>
          </cell>
          <cell r="AA152">
            <v>35.404836158256757</v>
          </cell>
          <cell r="AB152">
            <v>37.052187779864269</v>
          </cell>
          <cell r="AC152">
            <v>38.662549965152728</v>
          </cell>
          <cell r="AD152">
            <v>41.941737715172749</v>
          </cell>
          <cell r="AE152">
            <v>43.721745063804676</v>
          </cell>
          <cell r="AF152">
            <v>45.532699744347468</v>
          </cell>
          <cell r="AG152">
            <v>47.372175281319358</v>
          </cell>
        </row>
        <row r="157">
          <cell r="C157">
            <v>1.07</v>
          </cell>
          <cell r="D157">
            <v>1.07</v>
          </cell>
          <cell r="E157">
            <v>1.07</v>
          </cell>
          <cell r="F157">
            <v>1.07</v>
          </cell>
          <cell r="G157">
            <v>1.07</v>
          </cell>
          <cell r="H157">
            <v>1.07</v>
          </cell>
          <cell r="I157">
            <v>1.07</v>
          </cell>
          <cell r="J157">
            <v>1.07</v>
          </cell>
          <cell r="K157">
            <v>1.07</v>
          </cell>
          <cell r="L157">
            <v>1.07</v>
          </cell>
          <cell r="M157">
            <v>1.07</v>
          </cell>
          <cell r="N157">
            <v>1.07</v>
          </cell>
          <cell r="O157">
            <v>1.07</v>
          </cell>
          <cell r="P157">
            <v>1.07</v>
          </cell>
          <cell r="Q157">
            <v>1.07</v>
          </cell>
          <cell r="R157">
            <v>1.07</v>
          </cell>
          <cell r="S157">
            <v>1.07</v>
          </cell>
          <cell r="T157">
            <v>1.07</v>
          </cell>
          <cell r="U157">
            <v>1.07</v>
          </cell>
          <cell r="V157">
            <v>1.07</v>
          </cell>
          <cell r="W157">
            <v>1.07</v>
          </cell>
          <cell r="X157">
            <v>1.07</v>
          </cell>
          <cell r="Y157">
            <v>1.07</v>
          </cell>
          <cell r="Z157">
            <v>1.07</v>
          </cell>
          <cell r="AA157">
            <v>1.07</v>
          </cell>
          <cell r="AB157">
            <v>1.07</v>
          </cell>
          <cell r="AC157">
            <v>1.07</v>
          </cell>
          <cell r="AD157">
            <v>1.07</v>
          </cell>
          <cell r="AE157">
            <v>1.07</v>
          </cell>
          <cell r="AF157">
            <v>1.07</v>
          </cell>
          <cell r="AG157">
            <v>1.07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>
        <row r="11">
          <cell r="C11">
            <v>1</v>
          </cell>
          <cell r="D11">
            <v>2</v>
          </cell>
          <cell r="E11">
            <v>3</v>
          </cell>
          <cell r="F11">
            <v>4</v>
          </cell>
          <cell r="G11">
            <v>5</v>
          </cell>
          <cell r="H11">
            <v>6</v>
          </cell>
          <cell r="I11">
            <v>7</v>
          </cell>
          <cell r="J11">
            <v>8</v>
          </cell>
          <cell r="K11">
            <v>9</v>
          </cell>
          <cell r="L11">
            <v>10</v>
          </cell>
          <cell r="M11">
            <v>11</v>
          </cell>
          <cell r="N11">
            <v>12</v>
          </cell>
          <cell r="O11">
            <v>13</v>
          </cell>
          <cell r="P11">
            <v>14</v>
          </cell>
          <cell r="Q11">
            <v>15</v>
          </cell>
          <cell r="R11">
            <v>16</v>
          </cell>
          <cell r="S11">
            <v>17</v>
          </cell>
          <cell r="T11">
            <v>18</v>
          </cell>
          <cell r="U11">
            <v>19</v>
          </cell>
          <cell r="V11">
            <v>20</v>
          </cell>
          <cell r="W11">
            <v>21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26</v>
          </cell>
          <cell r="AC11">
            <v>27</v>
          </cell>
          <cell r="AD11">
            <v>28</v>
          </cell>
          <cell r="AE11">
            <v>29</v>
          </cell>
          <cell r="AF11">
            <v>30</v>
          </cell>
          <cell r="AG11">
            <v>31</v>
          </cell>
        </row>
        <row r="63">
          <cell r="C63">
            <v>1787144</v>
          </cell>
          <cell r="D63">
            <v>2379699.6</v>
          </cell>
          <cell r="E63">
            <v>2379699.6</v>
          </cell>
          <cell r="F63">
            <v>2363406</v>
          </cell>
          <cell r="G63">
            <v>2370122</v>
          </cell>
          <cell r="H63">
            <v>2349156.4</v>
          </cell>
          <cell r="I63">
            <v>2349156.4</v>
          </cell>
          <cell r="J63">
            <v>2349156.4</v>
          </cell>
          <cell r="K63">
            <v>2349156.4</v>
          </cell>
          <cell r="L63">
            <v>2349156.4</v>
          </cell>
          <cell r="M63">
            <v>2349156.4</v>
          </cell>
          <cell r="N63">
            <v>2349156.4</v>
          </cell>
          <cell r="O63">
            <v>2349156.4</v>
          </cell>
          <cell r="P63">
            <v>2349156.4</v>
          </cell>
          <cell r="Q63">
            <v>2349156.4</v>
          </cell>
          <cell r="R63">
            <v>2349156.4</v>
          </cell>
          <cell r="S63">
            <v>2349156.4</v>
          </cell>
          <cell r="T63">
            <v>2349156.4</v>
          </cell>
          <cell r="U63">
            <v>2349156.4</v>
          </cell>
          <cell r="V63">
            <v>2349156.4</v>
          </cell>
          <cell r="W63">
            <v>2349156.4</v>
          </cell>
          <cell r="X63">
            <v>2349156.4</v>
          </cell>
          <cell r="Y63">
            <v>2349156.4</v>
          </cell>
          <cell r="Z63">
            <v>2349156.4</v>
          </cell>
          <cell r="AA63">
            <v>2349156.4</v>
          </cell>
          <cell r="AB63">
            <v>2349156.4</v>
          </cell>
          <cell r="AC63">
            <v>2349156.4</v>
          </cell>
          <cell r="AD63">
            <v>2349156.4</v>
          </cell>
          <cell r="AE63">
            <v>2349156.4</v>
          </cell>
          <cell r="AF63">
            <v>2349156.4</v>
          </cell>
          <cell r="AG63">
            <v>2349156.4</v>
          </cell>
        </row>
        <row r="64">
          <cell r="C64">
            <v>3548697.846153846</v>
          </cell>
          <cell r="D64">
            <v>4109514.615384615</v>
          </cell>
          <cell r="E64">
            <v>4059514.615384615</v>
          </cell>
          <cell r="F64">
            <v>4038456.923076923</v>
          </cell>
          <cell r="G64">
            <v>4038194.1230769232</v>
          </cell>
          <cell r="H64">
            <v>4018275.230769231</v>
          </cell>
          <cell r="I64">
            <v>4080606</v>
          </cell>
          <cell r="J64">
            <v>4080606</v>
          </cell>
          <cell r="K64">
            <v>4080606</v>
          </cell>
          <cell r="L64">
            <v>4080606</v>
          </cell>
          <cell r="M64">
            <v>4080606</v>
          </cell>
          <cell r="N64">
            <v>4080606</v>
          </cell>
          <cell r="O64">
            <v>4080606</v>
          </cell>
          <cell r="P64">
            <v>4080606</v>
          </cell>
          <cell r="Q64">
            <v>4080606</v>
          </cell>
          <cell r="R64">
            <v>4080606</v>
          </cell>
          <cell r="S64">
            <v>4080606</v>
          </cell>
          <cell r="T64">
            <v>4080606</v>
          </cell>
          <cell r="U64">
            <v>4080606</v>
          </cell>
          <cell r="V64">
            <v>4080606</v>
          </cell>
          <cell r="W64">
            <v>4080606</v>
          </cell>
          <cell r="X64">
            <v>4080606</v>
          </cell>
          <cell r="Y64">
            <v>4080606</v>
          </cell>
          <cell r="Z64">
            <v>4080606</v>
          </cell>
          <cell r="AA64">
            <v>4080606</v>
          </cell>
          <cell r="AB64">
            <v>4080606</v>
          </cell>
          <cell r="AC64">
            <v>4080606</v>
          </cell>
          <cell r="AD64">
            <v>4080606</v>
          </cell>
          <cell r="AE64">
            <v>4080606</v>
          </cell>
          <cell r="AF64">
            <v>4080606</v>
          </cell>
          <cell r="AG64">
            <v>4080606</v>
          </cell>
        </row>
      </sheetData>
      <sheetData sheetId="25" refreshError="1">
        <row r="63">
          <cell r="C63">
            <v>1787144</v>
          </cell>
          <cell r="D63">
            <v>2379699.6</v>
          </cell>
          <cell r="E63">
            <v>2379699.6</v>
          </cell>
          <cell r="F63">
            <v>2363406</v>
          </cell>
          <cell r="G63">
            <v>2370122</v>
          </cell>
          <cell r="H63">
            <v>2349156.4</v>
          </cell>
          <cell r="I63">
            <v>2349156.4</v>
          </cell>
          <cell r="J63">
            <v>2349156.4</v>
          </cell>
          <cell r="K63">
            <v>2349156.4</v>
          </cell>
          <cell r="L63">
            <v>2349156.4</v>
          </cell>
          <cell r="M63">
            <v>2349156.4</v>
          </cell>
          <cell r="N63">
            <v>2349156.4</v>
          </cell>
          <cell r="O63">
            <v>2349156.4</v>
          </cell>
          <cell r="P63">
            <v>2349156.4</v>
          </cell>
          <cell r="Q63">
            <v>2349156.4</v>
          </cell>
          <cell r="R63">
            <v>2349156.4</v>
          </cell>
          <cell r="S63">
            <v>2349156.4</v>
          </cell>
          <cell r="T63">
            <v>2349156.4</v>
          </cell>
          <cell r="U63">
            <v>2349156.4</v>
          </cell>
          <cell r="V63">
            <v>2349156.4</v>
          </cell>
          <cell r="W63">
            <v>2349156.4</v>
          </cell>
          <cell r="X63">
            <v>2349156.4</v>
          </cell>
          <cell r="Y63">
            <v>2349156.4</v>
          </cell>
          <cell r="Z63">
            <v>2349156.4</v>
          </cell>
          <cell r="AA63">
            <v>2349156.4</v>
          </cell>
          <cell r="AB63">
            <v>2349156.4</v>
          </cell>
          <cell r="AC63">
            <v>2349156.4</v>
          </cell>
          <cell r="AD63">
            <v>2349156.4</v>
          </cell>
          <cell r="AE63">
            <v>2349156.4</v>
          </cell>
          <cell r="AF63">
            <v>2349156.4</v>
          </cell>
          <cell r="AG63">
            <v>2349156.4</v>
          </cell>
        </row>
        <row r="64">
          <cell r="C64">
            <v>3548697.846153846</v>
          </cell>
          <cell r="D64">
            <v>4109514.615384615</v>
          </cell>
          <cell r="E64">
            <v>4059514.615384615</v>
          </cell>
          <cell r="F64">
            <v>4038456.923076923</v>
          </cell>
          <cell r="G64">
            <v>4038194.1230769232</v>
          </cell>
          <cell r="H64">
            <v>4018275.230769231</v>
          </cell>
          <cell r="I64">
            <v>4080606</v>
          </cell>
          <cell r="J64">
            <v>4080606</v>
          </cell>
          <cell r="K64">
            <v>4080606</v>
          </cell>
          <cell r="L64">
            <v>4080606</v>
          </cell>
          <cell r="M64">
            <v>4080606</v>
          </cell>
          <cell r="N64">
            <v>4080606</v>
          </cell>
          <cell r="O64">
            <v>4080606</v>
          </cell>
          <cell r="P64">
            <v>4080606</v>
          </cell>
          <cell r="Q64">
            <v>4080606</v>
          </cell>
          <cell r="R64">
            <v>4080606</v>
          </cell>
          <cell r="S64">
            <v>4080606</v>
          </cell>
          <cell r="T64">
            <v>4080606</v>
          </cell>
          <cell r="U64">
            <v>4080606</v>
          </cell>
          <cell r="V64">
            <v>4080606</v>
          </cell>
          <cell r="W64">
            <v>4080606</v>
          </cell>
          <cell r="X64">
            <v>4080606</v>
          </cell>
          <cell r="Y64">
            <v>4080606</v>
          </cell>
          <cell r="Z64">
            <v>4080606</v>
          </cell>
          <cell r="AA64">
            <v>4080606</v>
          </cell>
          <cell r="AB64">
            <v>4080606</v>
          </cell>
          <cell r="AC64">
            <v>4080606</v>
          </cell>
          <cell r="AD64">
            <v>4080606</v>
          </cell>
          <cell r="AE64">
            <v>4080606</v>
          </cell>
          <cell r="AF64">
            <v>4080606</v>
          </cell>
          <cell r="AG64">
            <v>4080606</v>
          </cell>
        </row>
      </sheetData>
      <sheetData sheetId="26" refreshError="1"/>
      <sheetData sheetId="27" refreshError="1"/>
      <sheetData sheetId="28" refreshError="1">
        <row r="71">
          <cell r="F71">
            <v>7125000</v>
          </cell>
          <cell r="G71">
            <v>7125000</v>
          </cell>
          <cell r="H71">
            <v>7125082.2816330213</v>
          </cell>
          <cell r="I71">
            <v>7668389.2677011909</v>
          </cell>
          <cell r="J71">
            <v>8836232.3826499153</v>
          </cell>
          <cell r="K71">
            <v>15355778.574609526</v>
          </cell>
          <cell r="L71">
            <v>23757807.477694195</v>
          </cell>
          <cell r="M71">
            <v>25941107.926078562</v>
          </cell>
          <cell r="N71">
            <v>25941107.926078562</v>
          </cell>
          <cell r="O71">
            <v>25941107.926078562</v>
          </cell>
          <cell r="P71">
            <v>25941107.926078562</v>
          </cell>
          <cell r="Q71">
            <v>25941107.926078562</v>
          </cell>
          <cell r="R71">
            <v>25941107.926078562</v>
          </cell>
          <cell r="S71">
            <v>25941107.926078562</v>
          </cell>
          <cell r="T71">
            <v>25941107.926078562</v>
          </cell>
          <cell r="U71">
            <v>25941107.926078562</v>
          </cell>
          <cell r="V71">
            <v>25941107.926078562</v>
          </cell>
          <cell r="W71">
            <v>25941107.926078562</v>
          </cell>
          <cell r="X71">
            <v>26057448.057594635</v>
          </cell>
          <cell r="Y71">
            <v>26086831.790479254</v>
          </cell>
          <cell r="Z71">
            <v>26584979.194170952</v>
          </cell>
          <cell r="AA71">
            <v>26718304.656354878</v>
          </cell>
          <cell r="AB71">
            <v>26718304.656354878</v>
          </cell>
          <cell r="AC71">
            <v>26718304.656354878</v>
          </cell>
          <cell r="AD71">
            <v>26718304.656354878</v>
          </cell>
          <cell r="AE71">
            <v>26718304.656354878</v>
          </cell>
          <cell r="AF71">
            <v>26718304.656354878</v>
          </cell>
          <cell r="AG71">
            <v>26718304.656354878</v>
          </cell>
          <cell r="AH71">
            <v>26718304.656354878</v>
          </cell>
          <cell r="AI71">
            <v>26718304.656354878</v>
          </cell>
          <cell r="AJ71">
            <v>26718304.656354878</v>
          </cell>
        </row>
        <row r="72">
          <cell r="F72">
            <v>0</v>
          </cell>
          <cell r="G72">
            <v>10390249.100000024</v>
          </cell>
          <cell r="H72">
            <v>10390249.100000024</v>
          </cell>
          <cell r="I72">
            <v>10390249.100000024</v>
          </cell>
          <cell r="J72">
            <v>10390249.100000024</v>
          </cell>
          <cell r="K72">
            <v>10390249.100000024</v>
          </cell>
          <cell r="L72">
            <v>10390249.100000024</v>
          </cell>
          <cell r="M72">
            <v>10390249.100000024</v>
          </cell>
          <cell r="N72">
            <v>10390249.100000024</v>
          </cell>
          <cell r="O72">
            <v>10390249.100000024</v>
          </cell>
          <cell r="P72">
            <v>10390249.100000024</v>
          </cell>
          <cell r="Q72">
            <v>10390249.100000024</v>
          </cell>
          <cell r="R72">
            <v>10390249.100000024</v>
          </cell>
          <cell r="S72">
            <v>10390249.100000024</v>
          </cell>
          <cell r="T72">
            <v>10390249.100000024</v>
          </cell>
          <cell r="U72">
            <v>10390249.100000024</v>
          </cell>
          <cell r="V72">
            <v>10390249.099999994</v>
          </cell>
          <cell r="W72">
            <v>10390249.099999994</v>
          </cell>
          <cell r="X72">
            <v>10390249.099999994</v>
          </cell>
          <cell r="Y72">
            <v>10390249.099999994</v>
          </cell>
          <cell r="Z72">
            <v>10390249.099999994</v>
          </cell>
          <cell r="AA72">
            <v>10390249.099999994</v>
          </cell>
          <cell r="AB72">
            <v>10390249.099999994</v>
          </cell>
          <cell r="AC72">
            <v>10390249.099999994</v>
          </cell>
          <cell r="AD72">
            <v>10390249.099999994</v>
          </cell>
          <cell r="AE72">
            <v>10390249.099999994</v>
          </cell>
          <cell r="AF72">
            <v>10390249.099999994</v>
          </cell>
          <cell r="AG72">
            <v>10390249.099999994</v>
          </cell>
          <cell r="AH72">
            <v>10390249.099999994</v>
          </cell>
          <cell r="AI72">
            <v>10390249.099999994</v>
          </cell>
          <cell r="AJ72">
            <v>10390249.099999994</v>
          </cell>
        </row>
        <row r="73">
          <cell r="F73">
            <v>4479877.67</v>
          </cell>
          <cell r="G73">
            <v>3979573.9759999998</v>
          </cell>
          <cell r="H73">
            <v>3893529.5734999995</v>
          </cell>
          <cell r="I73">
            <v>3893529.5734999995</v>
          </cell>
          <cell r="J73">
            <v>3889662.4734999998</v>
          </cell>
          <cell r="K73">
            <v>3889662.4734999998</v>
          </cell>
          <cell r="L73">
            <v>3853159.5534999999</v>
          </cell>
          <cell r="M73">
            <v>3853159.176833333</v>
          </cell>
          <cell r="N73">
            <v>3853159.1768333334</v>
          </cell>
          <cell r="O73">
            <v>3643412.0075833336</v>
          </cell>
          <cell r="P73">
            <v>3643412.0075833336</v>
          </cell>
          <cell r="Q73">
            <v>3640664.8682500003</v>
          </cell>
          <cell r="R73">
            <v>3640664.8682500003</v>
          </cell>
          <cell r="S73">
            <v>3640664.8682500003</v>
          </cell>
          <cell r="T73">
            <v>3640664.8682500003</v>
          </cell>
          <cell r="U73">
            <v>3640664.8682500003</v>
          </cell>
          <cell r="V73">
            <v>3640664.8682500003</v>
          </cell>
          <cell r="W73">
            <v>2007446.4349999973</v>
          </cell>
          <cell r="X73">
            <v>3640664.8682500003</v>
          </cell>
          <cell r="Y73">
            <v>3640664.8682500003</v>
          </cell>
          <cell r="Z73">
            <v>3640664.8682500003</v>
          </cell>
          <cell r="AA73">
            <v>3379034.901583333</v>
          </cell>
          <cell r="AB73">
            <v>3379034.9015833326</v>
          </cell>
          <cell r="AC73">
            <v>3379034.9015833326</v>
          </cell>
          <cell r="AD73">
            <v>3379034.901583333</v>
          </cell>
          <cell r="AE73">
            <v>3379034.901583333</v>
          </cell>
          <cell r="AF73">
            <v>3379034.9015833326</v>
          </cell>
          <cell r="AG73">
            <v>3379034.9015833326</v>
          </cell>
          <cell r="AH73">
            <v>3379034.901583333</v>
          </cell>
          <cell r="AI73">
            <v>3379034.8015833329</v>
          </cell>
          <cell r="AJ73">
            <v>3372368.2315833326</v>
          </cell>
        </row>
        <row r="76">
          <cell r="E76">
            <v>1385.7959245771012</v>
          </cell>
          <cell r="BR76" t="str">
            <v>20091</v>
          </cell>
        </row>
        <row r="77">
          <cell r="E77">
            <v>433.06122643034411</v>
          </cell>
          <cell r="BR77" t="str">
            <v>20092</v>
          </cell>
        </row>
        <row r="78">
          <cell r="E78">
            <v>1732.2449057213764</v>
          </cell>
          <cell r="BR78" t="str">
            <v>20093</v>
          </cell>
        </row>
        <row r="79">
          <cell r="E79">
            <v>1559.0204151492387</v>
          </cell>
          <cell r="BR79" t="str">
            <v>20094</v>
          </cell>
        </row>
        <row r="80">
          <cell r="E80">
            <v>10393.469434328259</v>
          </cell>
          <cell r="BR80" t="str">
            <v>20095</v>
          </cell>
        </row>
        <row r="81">
          <cell r="E81">
            <v>86612.245286068821</v>
          </cell>
          <cell r="BR81" t="str">
            <v>20096</v>
          </cell>
        </row>
        <row r="82">
          <cell r="E82">
            <v>9527.34698146757</v>
          </cell>
          <cell r="BR82" t="str">
            <v>20097</v>
          </cell>
        </row>
        <row r="83">
          <cell r="E83">
            <v>0</v>
          </cell>
          <cell r="BR83" t="str">
            <v>20098</v>
          </cell>
        </row>
        <row r="84">
          <cell r="E84">
            <v>8661.224528606881</v>
          </cell>
          <cell r="BR84" t="str">
            <v>20099</v>
          </cell>
        </row>
        <row r="85">
          <cell r="E85">
            <v>6062.8571700248176</v>
          </cell>
          <cell r="BR85" t="str">
            <v>200910</v>
          </cell>
        </row>
        <row r="86">
          <cell r="E86">
            <v>1039.3469434328258</v>
          </cell>
          <cell r="BR86" t="str">
            <v>200911</v>
          </cell>
        </row>
        <row r="87">
          <cell r="E87">
            <v>0</v>
          </cell>
          <cell r="BR87" t="str">
            <v>200912</v>
          </cell>
        </row>
        <row r="88">
          <cell r="E88">
            <v>15590.204151492386</v>
          </cell>
          <cell r="BR88" t="str">
            <v>200913</v>
          </cell>
        </row>
        <row r="89">
          <cell r="E89">
            <v>22519.183774377896</v>
          </cell>
          <cell r="BR89" t="str">
            <v>200914</v>
          </cell>
        </row>
        <row r="90">
          <cell r="E90">
            <v>1271131.2640247098</v>
          </cell>
          <cell r="BR90" t="str">
            <v>200915</v>
          </cell>
        </row>
        <row r="91">
          <cell r="E91">
            <v>41573.877737313036</v>
          </cell>
          <cell r="BR91" t="str">
            <v>200916</v>
          </cell>
        </row>
        <row r="92">
          <cell r="E92">
            <v>824517.57666467654</v>
          </cell>
          <cell r="BR92" t="str">
            <v>200917</v>
          </cell>
        </row>
        <row r="93">
          <cell r="E93">
            <v>88344.490191790188</v>
          </cell>
          <cell r="BR93" t="str">
            <v>200918</v>
          </cell>
        </row>
        <row r="94">
          <cell r="E94">
            <v>0</v>
          </cell>
        </row>
        <row r="95">
          <cell r="E95">
            <v>0</v>
          </cell>
          <cell r="BR95" t="str">
            <v>200919</v>
          </cell>
        </row>
        <row r="96">
          <cell r="E96">
            <v>4157.3877737313032</v>
          </cell>
          <cell r="BR96" t="str">
            <v>200920</v>
          </cell>
        </row>
        <row r="97">
          <cell r="E97">
            <v>692.89796228855062</v>
          </cell>
          <cell r="BR97" t="str">
            <v>200921</v>
          </cell>
        </row>
        <row r="98">
          <cell r="E98">
            <v>3464.4898114427529</v>
          </cell>
          <cell r="BR98" t="str">
            <v>200922</v>
          </cell>
        </row>
        <row r="99">
          <cell r="E99">
            <v>909.42857550372264</v>
          </cell>
          <cell r="BR99" t="str">
            <v>200923</v>
          </cell>
        </row>
        <row r="100">
          <cell r="E100">
            <v>0</v>
          </cell>
          <cell r="BR100" t="str">
            <v>200924</v>
          </cell>
        </row>
        <row r="101">
          <cell r="E101">
            <v>23385.30622723858</v>
          </cell>
          <cell r="BR101" t="str">
            <v>200925</v>
          </cell>
        </row>
        <row r="102">
          <cell r="E102">
            <v>1545970.4562462685</v>
          </cell>
          <cell r="BR102" t="str">
            <v>200926</v>
          </cell>
        </row>
        <row r="103">
          <cell r="E103">
            <v>0</v>
          </cell>
        </row>
        <row r="104">
          <cell r="E104">
            <v>0</v>
          </cell>
          <cell r="BR104" t="str">
            <v>200927</v>
          </cell>
        </row>
        <row r="105">
          <cell r="E105">
            <v>1039.3469434328258</v>
          </cell>
          <cell r="BR105" t="str">
            <v>200928</v>
          </cell>
        </row>
        <row r="106">
          <cell r="E106">
            <v>1004.7020453183983</v>
          </cell>
          <cell r="BR106" t="str">
            <v>200929</v>
          </cell>
        </row>
        <row r="107">
          <cell r="E107">
            <v>519.67347171641291</v>
          </cell>
          <cell r="BR107" t="str">
            <v>200930</v>
          </cell>
        </row>
        <row r="108">
          <cell r="E108">
            <v>866.12245286068821</v>
          </cell>
          <cell r="BR108" t="str">
            <v>200931</v>
          </cell>
        </row>
        <row r="109">
          <cell r="E109">
            <v>1039.3469434328258</v>
          </cell>
          <cell r="BR109" t="str">
            <v>200932</v>
          </cell>
        </row>
        <row r="110">
          <cell r="E110">
            <v>0</v>
          </cell>
          <cell r="BR110" t="str">
            <v>200933</v>
          </cell>
        </row>
        <row r="111">
          <cell r="E111">
            <v>181851.9321865981</v>
          </cell>
          <cell r="BR111" t="str">
            <v>200934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6">
          <cell r="E116">
            <v>911232.87880940316</v>
          </cell>
          <cell r="BR116" t="str">
            <v>20101</v>
          </cell>
        </row>
        <row r="117">
          <cell r="E117">
            <v>284760.27462793852</v>
          </cell>
          <cell r="BR117" t="str">
            <v>20102</v>
          </cell>
        </row>
        <row r="118">
          <cell r="E118">
            <v>1139041.0985117541</v>
          </cell>
          <cell r="BR118" t="str">
            <v>20103</v>
          </cell>
        </row>
        <row r="119">
          <cell r="E119">
            <v>13847.128660578648</v>
          </cell>
          <cell r="BR119" t="str">
            <v>20104</v>
          </cell>
        </row>
        <row r="120">
          <cell r="E120">
            <v>92314.191070524335</v>
          </cell>
          <cell r="BR120" t="str">
            <v>20105</v>
          </cell>
        </row>
        <row r="121">
          <cell r="E121">
            <v>769284.92558770278</v>
          </cell>
          <cell r="BR121" t="str">
            <v>20106</v>
          </cell>
        </row>
        <row r="122">
          <cell r="E122">
            <v>84621.341814647312</v>
          </cell>
          <cell r="BR122" t="str">
            <v>20107</v>
          </cell>
        </row>
        <row r="123">
          <cell r="E123">
            <v>0</v>
          </cell>
          <cell r="BR123" t="str">
            <v>20108</v>
          </cell>
        </row>
        <row r="124">
          <cell r="E124">
            <v>76928.492558770275</v>
          </cell>
          <cell r="BR124" t="str">
            <v>20109</v>
          </cell>
        </row>
        <row r="125">
          <cell r="E125">
            <v>3986643.844791139</v>
          </cell>
          <cell r="BR125" t="str">
            <v>201010</v>
          </cell>
        </row>
        <row r="126">
          <cell r="E126">
            <v>683424.65910705237</v>
          </cell>
          <cell r="BR126" t="str">
            <v>201011</v>
          </cell>
        </row>
        <row r="127">
          <cell r="E127">
            <v>0</v>
          </cell>
          <cell r="BR127" t="str">
            <v>201012</v>
          </cell>
        </row>
        <row r="128">
          <cell r="E128">
            <v>138471.2866057865</v>
          </cell>
          <cell r="BR128" t="str">
            <v>201013</v>
          </cell>
        </row>
        <row r="129">
          <cell r="E129">
            <v>200014.08065280272</v>
          </cell>
          <cell r="BR129" t="str">
            <v>201014</v>
          </cell>
        </row>
        <row r="130">
          <cell r="E130">
            <v>3920168.8182522045</v>
          </cell>
          <cell r="BR130" t="str">
            <v>201015</v>
          </cell>
        </row>
        <row r="131">
          <cell r="E131">
            <v>369256.76428209734</v>
          </cell>
          <cell r="BR131" t="str">
            <v>201016</v>
          </cell>
        </row>
        <row r="132">
          <cell r="E132">
            <v>2542812.206433862</v>
          </cell>
          <cell r="BR132" t="str">
            <v>201017</v>
          </cell>
        </row>
        <row r="133">
          <cell r="E133">
            <v>784670.62409945682</v>
          </cell>
          <cell r="BR133" t="str">
            <v>201018</v>
          </cell>
        </row>
        <row r="134">
          <cell r="E134">
            <v>0</v>
          </cell>
        </row>
        <row r="135">
          <cell r="E135">
            <v>0</v>
          </cell>
          <cell r="BR135" t="str">
            <v>201019</v>
          </cell>
        </row>
        <row r="136">
          <cell r="E136">
            <v>2733698.6364282095</v>
          </cell>
          <cell r="BR136" t="str">
            <v>201020</v>
          </cell>
        </row>
        <row r="137">
          <cell r="E137">
            <v>455616.43940470158</v>
          </cell>
          <cell r="BR137" t="str">
            <v>201021</v>
          </cell>
        </row>
        <row r="138">
          <cell r="E138">
            <v>2278082.1970235081</v>
          </cell>
          <cell r="BR138" t="str">
            <v>201022</v>
          </cell>
        </row>
        <row r="139">
          <cell r="E139">
            <v>8077.4917186708799</v>
          </cell>
          <cell r="BR139" t="str">
            <v>201023</v>
          </cell>
        </row>
        <row r="140">
          <cell r="E140">
            <v>0</v>
          </cell>
          <cell r="BR140" t="str">
            <v>201024</v>
          </cell>
        </row>
        <row r="141">
          <cell r="E141">
            <v>207706.92990867971</v>
          </cell>
          <cell r="BR141" t="str">
            <v>201025</v>
          </cell>
        </row>
        <row r="142">
          <cell r="E142">
            <v>4767772.8870634921</v>
          </cell>
          <cell r="BR142" t="str">
            <v>201026</v>
          </cell>
        </row>
        <row r="143">
          <cell r="E143">
            <v>0</v>
          </cell>
        </row>
        <row r="144">
          <cell r="E144">
            <v>0</v>
          </cell>
          <cell r="BR144" t="str">
            <v>201027</v>
          </cell>
        </row>
        <row r="145">
          <cell r="E145">
            <v>683424.65910705237</v>
          </cell>
          <cell r="BR145" t="str">
            <v>201028</v>
          </cell>
        </row>
        <row r="146">
          <cell r="E146">
            <v>660643.83713681728</v>
          </cell>
          <cell r="BR146" t="str">
            <v>201029</v>
          </cell>
        </row>
        <row r="147">
          <cell r="E147">
            <v>4615.709553526217</v>
          </cell>
          <cell r="BR147" t="str">
            <v>201030</v>
          </cell>
        </row>
        <row r="148">
          <cell r="E148">
            <v>7692.8492558770267</v>
          </cell>
          <cell r="BR148" t="str">
            <v>201031</v>
          </cell>
        </row>
        <row r="149">
          <cell r="E149">
            <v>9231.4191070524339</v>
          </cell>
          <cell r="BR149" t="str">
            <v>201032</v>
          </cell>
        </row>
        <row r="150">
          <cell r="E150">
            <v>0</v>
          </cell>
          <cell r="BR150" t="str">
            <v>201033</v>
          </cell>
        </row>
        <row r="151">
          <cell r="E151">
            <v>560831.35886346851</v>
          </cell>
          <cell r="BR151" t="str">
            <v>201034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6">
          <cell r="E156">
            <v>41379.035516738448</v>
          </cell>
          <cell r="BR156" t="str">
            <v>20111</v>
          </cell>
        </row>
        <row r="157">
          <cell r="E157">
            <v>12930.948598980765</v>
          </cell>
          <cell r="BR157" t="str">
            <v>20112</v>
          </cell>
        </row>
        <row r="158">
          <cell r="E158">
            <v>51723.794395923062</v>
          </cell>
          <cell r="BR158" t="str">
            <v>20113</v>
          </cell>
        </row>
        <row r="159">
          <cell r="E159">
            <v>1088179.9707563308</v>
          </cell>
          <cell r="BR159" t="str">
            <v>20114</v>
          </cell>
        </row>
        <row r="160">
          <cell r="E160">
            <v>310342.76637553831</v>
          </cell>
          <cell r="BR160" t="str">
            <v>20115</v>
          </cell>
        </row>
        <row r="161">
          <cell r="E161">
            <v>2586189.7197961528</v>
          </cell>
          <cell r="BR161" t="str">
            <v>20116</v>
          </cell>
        </row>
        <row r="162">
          <cell r="E162">
            <v>1557582.4373775767</v>
          </cell>
          <cell r="BR162" t="str">
            <v>20117</v>
          </cell>
        </row>
        <row r="163">
          <cell r="E163">
            <v>0</v>
          </cell>
          <cell r="BR163" t="str">
            <v>20118</v>
          </cell>
        </row>
        <row r="164">
          <cell r="E164">
            <v>3152031.6269796151</v>
          </cell>
          <cell r="BR164" t="str">
            <v>20119</v>
          </cell>
        </row>
        <row r="165">
          <cell r="E165">
            <v>181033.28038573067</v>
          </cell>
          <cell r="BR165" t="str">
            <v>201110</v>
          </cell>
        </row>
        <row r="166">
          <cell r="E166">
            <v>31034.276637553834</v>
          </cell>
          <cell r="BR166" t="str">
            <v>201111</v>
          </cell>
        </row>
        <row r="167">
          <cell r="E167">
            <v>0</v>
          </cell>
          <cell r="BR167" t="str">
            <v>201112</v>
          </cell>
        </row>
        <row r="168">
          <cell r="E168">
            <v>5673656.928563308</v>
          </cell>
          <cell r="BR168" t="str">
            <v>201113</v>
          </cell>
        </row>
        <row r="169">
          <cell r="E169">
            <v>3681558.488347</v>
          </cell>
          <cell r="BR169" t="str">
            <v>201114</v>
          </cell>
        </row>
        <row r="170">
          <cell r="E170">
            <v>3426995.2075404217</v>
          </cell>
          <cell r="BR170" t="str">
            <v>201115</v>
          </cell>
        </row>
        <row r="171">
          <cell r="E171">
            <v>6796723.3631021539</v>
          </cell>
          <cell r="BR171" t="str">
            <v>201116</v>
          </cell>
        </row>
        <row r="172">
          <cell r="E172">
            <v>2222915.8102964899</v>
          </cell>
          <cell r="BR172" t="str">
            <v>201117</v>
          </cell>
        </row>
        <row r="173">
          <cell r="E173">
            <v>14443037.146592077</v>
          </cell>
          <cell r="BR173" t="str">
            <v>201118</v>
          </cell>
        </row>
        <row r="174">
          <cell r="E174">
            <v>0</v>
          </cell>
        </row>
        <row r="175">
          <cell r="E175">
            <v>0</v>
          </cell>
          <cell r="BR175" t="str">
            <v>201119</v>
          </cell>
        </row>
        <row r="176">
          <cell r="E176">
            <v>124137.10655021534</v>
          </cell>
          <cell r="BR176" t="str">
            <v>201120</v>
          </cell>
        </row>
        <row r="177">
          <cell r="E177">
            <v>20689.517758369224</v>
          </cell>
          <cell r="BR177" t="str">
            <v>201121</v>
          </cell>
        </row>
        <row r="178">
          <cell r="E178">
            <v>103447.58879184612</v>
          </cell>
          <cell r="BR178" t="str">
            <v>201122</v>
          </cell>
        </row>
        <row r="179">
          <cell r="E179">
            <v>209439.98932285959</v>
          </cell>
          <cell r="BR179" t="str">
            <v>201123</v>
          </cell>
        </row>
        <row r="180">
          <cell r="E180">
            <v>0</v>
          </cell>
          <cell r="BR180" t="str">
            <v>201124</v>
          </cell>
        </row>
        <row r="181">
          <cell r="E181">
            <v>8510485.392844962</v>
          </cell>
          <cell r="BR181" t="str">
            <v>201125</v>
          </cell>
        </row>
        <row r="182">
          <cell r="E182">
            <v>35416823.818305917</v>
          </cell>
          <cell r="BR182" t="str">
            <v>201126</v>
          </cell>
        </row>
        <row r="183">
          <cell r="E183">
            <v>0</v>
          </cell>
        </row>
        <row r="184">
          <cell r="E184">
            <v>0</v>
          </cell>
          <cell r="BR184" t="str">
            <v>201127</v>
          </cell>
        </row>
        <row r="185">
          <cell r="E185">
            <v>31034.276637553834</v>
          </cell>
          <cell r="BR185" t="str">
            <v>201128</v>
          </cell>
        </row>
        <row r="186">
          <cell r="E186">
            <v>29999.800749635371</v>
          </cell>
          <cell r="BR186" t="str">
            <v>201129</v>
          </cell>
        </row>
        <row r="187">
          <cell r="E187">
            <v>362726.65691877692</v>
          </cell>
          <cell r="BR187" t="str">
            <v>201130</v>
          </cell>
        </row>
        <row r="188">
          <cell r="E188">
            <v>25861.897197961531</v>
          </cell>
          <cell r="BR188" t="str">
            <v>201131</v>
          </cell>
        </row>
        <row r="189">
          <cell r="E189">
            <v>725453.31383755384</v>
          </cell>
          <cell r="BR189" t="str">
            <v>201132</v>
          </cell>
        </row>
        <row r="190">
          <cell r="E190">
            <v>0</v>
          </cell>
          <cell r="BR190" t="str">
            <v>201133</v>
          </cell>
        </row>
        <row r="191">
          <cell r="E191">
            <v>490276.43149317021</v>
          </cell>
          <cell r="BR191" t="str">
            <v>201134</v>
          </cell>
        </row>
        <row r="192">
          <cell r="E192">
            <v>0</v>
          </cell>
        </row>
        <row r="193">
          <cell r="E193">
            <v>0</v>
          </cell>
        </row>
        <row r="194">
          <cell r="E194">
            <v>0</v>
          </cell>
        </row>
        <row r="196">
          <cell r="E196">
            <v>17081.265861309632</v>
          </cell>
          <cell r="BR196" t="str">
            <v>20121</v>
          </cell>
        </row>
        <row r="197">
          <cell r="E197">
            <v>5337.8955816592597</v>
          </cell>
          <cell r="BR197" t="str">
            <v>20122</v>
          </cell>
        </row>
        <row r="198">
          <cell r="E198">
            <v>21351.582326637039</v>
          </cell>
          <cell r="BR198" t="str">
            <v>20123</v>
          </cell>
        </row>
        <row r="199">
          <cell r="E199">
            <v>19216.424093973332</v>
          </cell>
          <cell r="BR199" t="str">
            <v>20124</v>
          </cell>
        </row>
        <row r="200">
          <cell r="E200">
            <v>3711311.7259118222</v>
          </cell>
          <cell r="BR200" t="str">
            <v>20125</v>
          </cell>
        </row>
        <row r="201">
          <cell r="E201">
            <v>24955593.996011853</v>
          </cell>
          <cell r="BR201" t="str">
            <v>20126</v>
          </cell>
        </row>
        <row r="202">
          <cell r="E202">
            <v>5372796.9763261043</v>
          </cell>
          <cell r="BR202" t="str">
            <v>20127</v>
          </cell>
        </row>
        <row r="203">
          <cell r="E203">
            <v>0</v>
          </cell>
          <cell r="BR203" t="str">
            <v>20128</v>
          </cell>
        </row>
        <row r="204">
          <cell r="E204">
            <v>3092759.7715931851</v>
          </cell>
          <cell r="BR204" t="str">
            <v>20129</v>
          </cell>
        </row>
        <row r="205">
          <cell r="E205">
            <v>74730.538143229627</v>
          </cell>
          <cell r="BR205" t="str">
            <v>201210</v>
          </cell>
        </row>
        <row r="206">
          <cell r="E206">
            <v>12810.949395982223</v>
          </cell>
          <cell r="BR206" t="str">
            <v>201211</v>
          </cell>
        </row>
        <row r="207">
          <cell r="E207">
            <v>0</v>
          </cell>
          <cell r="BR207" t="str">
            <v>201212</v>
          </cell>
        </row>
        <row r="208">
          <cell r="E208">
            <v>5566967.5888677333</v>
          </cell>
          <cell r="BR208" t="str">
            <v>201213</v>
          </cell>
        </row>
        <row r="209">
          <cell r="E209">
            <v>8041175.4061422814</v>
          </cell>
          <cell r="BR209" t="str">
            <v>201214</v>
          </cell>
        </row>
        <row r="210">
          <cell r="E210">
            <v>54210279.384283498</v>
          </cell>
          <cell r="BR210" t="str">
            <v>201215</v>
          </cell>
        </row>
        <row r="211">
          <cell r="E211">
            <v>14845246.903647289</v>
          </cell>
          <cell r="BR211" t="str">
            <v>201216</v>
          </cell>
        </row>
        <row r="212">
          <cell r="E212">
            <v>35163424.465481192</v>
          </cell>
          <cell r="BR212" t="str">
            <v>201217</v>
          </cell>
        </row>
        <row r="213">
          <cell r="E213">
            <v>25454705.875932086</v>
          </cell>
          <cell r="BR213" t="str">
            <v>201218</v>
          </cell>
        </row>
        <row r="214">
          <cell r="E214">
            <v>0</v>
          </cell>
        </row>
        <row r="215">
          <cell r="E215">
            <v>0</v>
          </cell>
          <cell r="BR215" t="str">
            <v>201219</v>
          </cell>
        </row>
        <row r="216">
          <cell r="E216">
            <v>51243.797583928892</v>
          </cell>
          <cell r="BR216" t="str">
            <v>201220</v>
          </cell>
        </row>
        <row r="217">
          <cell r="E217">
            <v>8540.6329306548159</v>
          </cell>
          <cell r="BR217" t="str">
            <v>201221</v>
          </cell>
        </row>
        <row r="218">
          <cell r="E218">
            <v>42703.164653274078</v>
          </cell>
          <cell r="BR218" t="str">
            <v>201222</v>
          </cell>
        </row>
        <row r="219">
          <cell r="E219">
            <v>450151.8541356044</v>
          </cell>
          <cell r="BR219" t="str">
            <v>201223</v>
          </cell>
        </row>
        <row r="220">
          <cell r="E220">
            <v>0</v>
          </cell>
          <cell r="BR220" t="str">
            <v>201224</v>
          </cell>
        </row>
        <row r="221">
          <cell r="E221">
            <v>8350451.3833015999</v>
          </cell>
          <cell r="BR221" t="str">
            <v>201225</v>
          </cell>
        </row>
        <row r="222">
          <cell r="E222">
            <v>49807010.828993239</v>
          </cell>
          <cell r="BR222" t="str">
            <v>201226</v>
          </cell>
        </row>
        <row r="223">
          <cell r="E223">
            <v>0</v>
          </cell>
        </row>
        <row r="224">
          <cell r="E224">
            <v>0</v>
          </cell>
          <cell r="BR224" t="str">
            <v>201227</v>
          </cell>
        </row>
        <row r="225">
          <cell r="E225">
            <v>12810.949395982223</v>
          </cell>
          <cell r="BR225" t="str">
            <v>201228</v>
          </cell>
        </row>
        <row r="226">
          <cell r="E226">
            <v>12383.917749449482</v>
          </cell>
          <cell r="BR226" t="str">
            <v>201229</v>
          </cell>
        </row>
        <row r="227">
          <cell r="E227">
            <v>6405.4746979911115</v>
          </cell>
          <cell r="BR227" t="str">
            <v>201230</v>
          </cell>
        </row>
        <row r="228">
          <cell r="E228">
            <v>309275.97715931851</v>
          </cell>
          <cell r="BR228" t="str">
            <v>201231</v>
          </cell>
        </row>
        <row r="229">
          <cell r="E229">
            <v>12810.949395982223</v>
          </cell>
          <cell r="BR229" t="str">
            <v>201232</v>
          </cell>
        </row>
        <row r="230">
          <cell r="E230">
            <v>0</v>
          </cell>
          <cell r="BR230" t="str">
            <v>201233</v>
          </cell>
        </row>
        <row r="231">
          <cell r="E231">
            <v>168655.09243365054</v>
          </cell>
          <cell r="BR231" t="str">
            <v>201234</v>
          </cell>
        </row>
        <row r="232">
          <cell r="E232">
            <v>0</v>
          </cell>
        </row>
        <row r="233">
          <cell r="E233">
            <v>0</v>
          </cell>
        </row>
        <row r="234">
          <cell r="E234">
            <v>0</v>
          </cell>
        </row>
        <row r="236">
          <cell r="E236">
            <v>17644.947634732849</v>
          </cell>
          <cell r="BR236" t="str">
            <v>20131</v>
          </cell>
        </row>
        <row r="237">
          <cell r="E237">
            <v>5514.0461358540142</v>
          </cell>
          <cell r="BR237" t="str">
            <v>20132</v>
          </cell>
        </row>
        <row r="238">
          <cell r="E238">
            <v>22056.184543416057</v>
          </cell>
          <cell r="BR238" t="str">
            <v>20133</v>
          </cell>
        </row>
        <row r="239">
          <cell r="E239">
            <v>19850.566089074451</v>
          </cell>
          <cell r="BR239" t="str">
            <v>20134</v>
          </cell>
        </row>
        <row r="240">
          <cell r="E240">
            <v>3833785.0128669119</v>
          </cell>
          <cell r="BR240" t="str">
            <v>20135</v>
          </cell>
        </row>
        <row r="241">
          <cell r="E241">
            <v>25779128.597880241</v>
          </cell>
          <cell r="BR241" t="str">
            <v>20136</v>
          </cell>
        </row>
        <row r="242">
          <cell r="E242">
            <v>121309.01498878832</v>
          </cell>
          <cell r="BR242" t="str">
            <v>20137</v>
          </cell>
        </row>
        <row r="243">
          <cell r="E243">
            <v>0</v>
          </cell>
          <cell r="BR243" t="str">
            <v>20138</v>
          </cell>
        </row>
        <row r="244">
          <cell r="E244">
            <v>110280.92271708031</v>
          </cell>
          <cell r="BR244" t="str">
            <v>20139</v>
          </cell>
        </row>
        <row r="245">
          <cell r="E245">
            <v>77196.645901956203</v>
          </cell>
          <cell r="BR245" t="str">
            <v>201310</v>
          </cell>
        </row>
        <row r="246">
          <cell r="E246">
            <v>13233.710726049636</v>
          </cell>
          <cell r="BR246" t="str">
            <v>201311</v>
          </cell>
        </row>
        <row r="247">
          <cell r="E247">
            <v>0</v>
          </cell>
          <cell r="BR247" t="str">
            <v>201312</v>
          </cell>
        </row>
        <row r="248">
          <cell r="E248">
            <v>198505.66089074453</v>
          </cell>
          <cell r="BR248" t="str">
            <v>201313</v>
          </cell>
        </row>
        <row r="249">
          <cell r="E249">
            <v>5098612.6763527496</v>
          </cell>
          <cell r="BR249" t="str">
            <v>201314</v>
          </cell>
        </row>
        <row r="250">
          <cell r="E250">
            <v>55999218.60396485</v>
          </cell>
          <cell r="BR250" t="str">
            <v>201315</v>
          </cell>
        </row>
        <row r="251">
          <cell r="E251">
            <v>9412823.4024973828</v>
          </cell>
          <cell r="BR251" t="str">
            <v>201316</v>
          </cell>
        </row>
        <row r="252">
          <cell r="E252">
            <v>54090767.419752866</v>
          </cell>
          <cell r="BR252" t="str">
            <v>201317</v>
          </cell>
        </row>
        <row r="253">
          <cell r="E253">
            <v>26294711.169837844</v>
          </cell>
          <cell r="BR253" t="str">
            <v>201318</v>
          </cell>
        </row>
        <row r="254">
          <cell r="E254">
            <v>0</v>
          </cell>
        </row>
        <row r="255">
          <cell r="E255">
            <v>0</v>
          </cell>
          <cell r="BR255" t="str">
            <v>201319</v>
          </cell>
        </row>
        <row r="256">
          <cell r="E256">
            <v>52934.842904198544</v>
          </cell>
          <cell r="BR256" t="str">
            <v>201320</v>
          </cell>
        </row>
        <row r="257">
          <cell r="E257">
            <v>8822.4738173664246</v>
          </cell>
          <cell r="BR257" t="str">
            <v>201321</v>
          </cell>
        </row>
        <row r="258">
          <cell r="E258">
            <v>44112.369086832114</v>
          </cell>
          <cell r="BR258" t="str">
            <v>201322</v>
          </cell>
        </row>
        <row r="259">
          <cell r="E259">
            <v>11579.496885293431</v>
          </cell>
          <cell r="BR259" t="str">
            <v>201323</v>
          </cell>
        </row>
        <row r="260">
          <cell r="E260">
            <v>0</v>
          </cell>
          <cell r="BR260" t="str">
            <v>201324</v>
          </cell>
        </row>
        <row r="261">
          <cell r="E261">
            <v>297758.4913361168</v>
          </cell>
          <cell r="BR261" t="str">
            <v>201325</v>
          </cell>
        </row>
        <row r="262">
          <cell r="E262">
            <v>51450642.18635001</v>
          </cell>
          <cell r="BR262" t="str">
            <v>201326</v>
          </cell>
        </row>
        <row r="263">
          <cell r="E263">
            <v>0</v>
          </cell>
        </row>
        <row r="264">
          <cell r="E264">
            <v>0</v>
          </cell>
          <cell r="BR264" t="str">
            <v>201327</v>
          </cell>
        </row>
        <row r="265">
          <cell r="E265">
            <v>13233.710726049636</v>
          </cell>
          <cell r="BR265" t="str">
            <v>201328</v>
          </cell>
        </row>
        <row r="266">
          <cell r="E266">
            <v>12792.587035181314</v>
          </cell>
          <cell r="BR266" t="str">
            <v>201329</v>
          </cell>
        </row>
        <row r="267">
          <cell r="E267">
            <v>6616.855363024818</v>
          </cell>
          <cell r="BR267" t="str">
            <v>201330</v>
          </cell>
        </row>
        <row r="268">
          <cell r="E268">
            <v>319482.084405576</v>
          </cell>
          <cell r="BR268" t="str">
            <v>201331</v>
          </cell>
        </row>
        <row r="269">
          <cell r="E269">
            <v>13233.710726049636</v>
          </cell>
          <cell r="BR269" t="str">
            <v>201332</v>
          </cell>
        </row>
        <row r="270">
          <cell r="E270">
            <v>0</v>
          </cell>
          <cell r="BR270" t="str">
            <v>201333</v>
          </cell>
        </row>
        <row r="271">
          <cell r="E271">
            <v>11930019.258689938</v>
          </cell>
          <cell r="BR271" t="str">
            <v>201334</v>
          </cell>
        </row>
        <row r="272">
          <cell r="E272">
            <v>0</v>
          </cell>
        </row>
        <row r="273">
          <cell r="E273">
            <v>0</v>
          </cell>
        </row>
        <row r="274">
          <cell r="E274">
            <v>0</v>
          </cell>
        </row>
        <row r="276">
          <cell r="E276">
            <v>0</v>
          </cell>
          <cell r="BR276" t="str">
            <v>20141</v>
          </cell>
        </row>
        <row r="277">
          <cell r="E277">
            <v>0</v>
          </cell>
          <cell r="BR277" t="str">
            <v>20142</v>
          </cell>
        </row>
        <row r="278">
          <cell r="E278">
            <v>0</v>
          </cell>
          <cell r="BR278" t="str">
            <v>20143</v>
          </cell>
        </row>
        <row r="279">
          <cell r="E279">
            <v>0</v>
          </cell>
          <cell r="BR279" t="str">
            <v>20144</v>
          </cell>
        </row>
        <row r="280">
          <cell r="E280">
            <v>0</v>
          </cell>
          <cell r="BR280" t="str">
            <v>20145</v>
          </cell>
        </row>
        <row r="281">
          <cell r="E281">
            <v>12745318.954971425</v>
          </cell>
          <cell r="BR281" t="str">
            <v>20146</v>
          </cell>
        </row>
        <row r="282">
          <cell r="E282">
            <v>0</v>
          </cell>
          <cell r="BR282" t="str">
            <v>20147</v>
          </cell>
        </row>
        <row r="283">
          <cell r="E283">
            <v>0</v>
          </cell>
          <cell r="BR283" t="str">
            <v>20148</v>
          </cell>
        </row>
        <row r="284">
          <cell r="E284">
            <v>0</v>
          </cell>
          <cell r="BR284" t="str">
            <v>20149</v>
          </cell>
        </row>
        <row r="285">
          <cell r="E285">
            <v>0</v>
          </cell>
          <cell r="BR285" t="str">
            <v>201410</v>
          </cell>
        </row>
        <row r="286">
          <cell r="E286">
            <v>0</v>
          </cell>
          <cell r="BR286" t="str">
            <v>201411</v>
          </cell>
        </row>
        <row r="287">
          <cell r="E287">
            <v>0</v>
          </cell>
          <cell r="BR287" t="str">
            <v>201412</v>
          </cell>
        </row>
        <row r="288">
          <cell r="E288">
            <v>0</v>
          </cell>
          <cell r="BR288" t="str">
            <v>201413</v>
          </cell>
        </row>
        <row r="289">
          <cell r="E289">
            <v>0</v>
          </cell>
          <cell r="BR289" t="str">
            <v>201414</v>
          </cell>
        </row>
        <row r="290">
          <cell r="E290">
            <v>29552584.737859134</v>
          </cell>
          <cell r="BR290" t="str">
            <v>201415</v>
          </cell>
        </row>
        <row r="291">
          <cell r="E291">
            <v>0</v>
          </cell>
          <cell r="BR291" t="str">
            <v>201416</v>
          </cell>
        </row>
        <row r="292">
          <cell r="E292">
            <v>815984.85912815388</v>
          </cell>
          <cell r="BR292" t="str">
            <v>201417</v>
          </cell>
        </row>
        <row r="293">
          <cell r="E293">
            <v>0</v>
          </cell>
          <cell r="BR293" t="str">
            <v>201418</v>
          </cell>
        </row>
        <row r="294">
          <cell r="E294">
            <v>0</v>
          </cell>
        </row>
        <row r="295">
          <cell r="E295">
            <v>0</v>
          </cell>
          <cell r="BR295" t="str">
            <v>201419</v>
          </cell>
        </row>
        <row r="296">
          <cell r="E296">
            <v>0</v>
          </cell>
          <cell r="BR296" t="str">
            <v>201420</v>
          </cell>
        </row>
        <row r="297">
          <cell r="E297">
            <v>0</v>
          </cell>
          <cell r="BR297" t="str">
            <v>201421</v>
          </cell>
        </row>
        <row r="298">
          <cell r="E298">
            <v>0</v>
          </cell>
          <cell r="BR298" t="str">
            <v>201422</v>
          </cell>
        </row>
        <row r="299">
          <cell r="E299">
            <v>0</v>
          </cell>
          <cell r="BR299" t="str">
            <v>201423</v>
          </cell>
        </row>
        <row r="300">
          <cell r="E300">
            <v>0</v>
          </cell>
          <cell r="BR300" t="str">
            <v>201424</v>
          </cell>
        </row>
        <row r="301">
          <cell r="E301">
            <v>0</v>
          </cell>
          <cell r="BR301" t="str">
            <v>201425</v>
          </cell>
        </row>
        <row r="302">
          <cell r="E302">
            <v>35942332.789288133</v>
          </cell>
          <cell r="BR302" t="str">
            <v>201426</v>
          </cell>
        </row>
        <row r="303">
          <cell r="E303">
            <v>0</v>
          </cell>
        </row>
        <row r="304">
          <cell r="E304">
            <v>0</v>
          </cell>
          <cell r="BR304" t="str">
            <v>201427</v>
          </cell>
        </row>
        <row r="305">
          <cell r="E305">
            <v>0</v>
          </cell>
          <cell r="BR305" t="str">
            <v>201428</v>
          </cell>
        </row>
        <row r="306">
          <cell r="E306">
            <v>0</v>
          </cell>
          <cell r="BR306" t="str">
            <v>201429</v>
          </cell>
        </row>
        <row r="307">
          <cell r="E307">
            <v>0</v>
          </cell>
          <cell r="BR307" t="str">
            <v>201430</v>
          </cell>
        </row>
        <row r="308">
          <cell r="E308">
            <v>0</v>
          </cell>
          <cell r="BR308" t="str">
            <v>201431</v>
          </cell>
        </row>
        <row r="309">
          <cell r="E309">
            <v>0</v>
          </cell>
          <cell r="BR309" t="str">
            <v>201432</v>
          </cell>
        </row>
        <row r="310">
          <cell r="E310">
            <v>0</v>
          </cell>
          <cell r="BR310" t="str">
            <v>201433</v>
          </cell>
        </row>
        <row r="311">
          <cell r="E311">
            <v>8275796.5941277808</v>
          </cell>
          <cell r="BR311" t="str">
            <v>201434</v>
          </cell>
        </row>
        <row r="312">
          <cell r="E312">
            <v>0</v>
          </cell>
        </row>
        <row r="313">
          <cell r="E313">
            <v>0</v>
          </cell>
        </row>
        <row r="314">
          <cell r="E314">
            <v>0</v>
          </cell>
        </row>
        <row r="316">
          <cell r="E316">
            <v>0</v>
          </cell>
          <cell r="BR316" t="str">
            <v>20091</v>
          </cell>
        </row>
        <row r="317">
          <cell r="E317">
            <v>0</v>
          </cell>
          <cell r="BR317" t="str">
            <v>20092</v>
          </cell>
        </row>
        <row r="318">
          <cell r="E318">
            <v>0</v>
          </cell>
          <cell r="BR318" t="str">
            <v>20093</v>
          </cell>
        </row>
        <row r="319">
          <cell r="E319">
            <v>0</v>
          </cell>
          <cell r="BR319" t="str">
            <v>20094</v>
          </cell>
        </row>
        <row r="320">
          <cell r="E320">
            <v>0</v>
          </cell>
          <cell r="BR320" t="str">
            <v>20095</v>
          </cell>
        </row>
        <row r="321">
          <cell r="E321">
            <v>0</v>
          </cell>
          <cell r="BR321" t="str">
            <v>20096</v>
          </cell>
        </row>
        <row r="322">
          <cell r="E322">
            <v>0</v>
          </cell>
          <cell r="BR322" t="str">
            <v>20097</v>
          </cell>
        </row>
        <row r="323">
          <cell r="E323">
            <v>0</v>
          </cell>
          <cell r="BR323" t="str">
            <v>20098</v>
          </cell>
        </row>
        <row r="324">
          <cell r="E324">
            <v>0</v>
          </cell>
          <cell r="BR324" t="str">
            <v>20099</v>
          </cell>
        </row>
        <row r="325">
          <cell r="E325">
            <v>0</v>
          </cell>
          <cell r="BR325" t="str">
            <v>200910</v>
          </cell>
        </row>
        <row r="326">
          <cell r="E326">
            <v>0</v>
          </cell>
          <cell r="BR326" t="str">
            <v>200911</v>
          </cell>
        </row>
        <row r="327">
          <cell r="E327">
            <v>0</v>
          </cell>
          <cell r="BR327" t="str">
            <v>200912</v>
          </cell>
        </row>
        <row r="328">
          <cell r="E328">
            <v>0</v>
          </cell>
          <cell r="BR328" t="str">
            <v>200913</v>
          </cell>
        </row>
        <row r="329">
          <cell r="E329">
            <v>0</v>
          </cell>
          <cell r="BR329" t="str">
            <v>200914</v>
          </cell>
        </row>
        <row r="330">
          <cell r="E330">
            <v>0</v>
          </cell>
          <cell r="BR330" t="str">
            <v>200915</v>
          </cell>
        </row>
        <row r="331">
          <cell r="E331">
            <v>0</v>
          </cell>
          <cell r="BR331" t="str">
            <v>200916</v>
          </cell>
        </row>
        <row r="332">
          <cell r="E332">
            <v>0</v>
          </cell>
          <cell r="BR332" t="str">
            <v>200917</v>
          </cell>
        </row>
        <row r="333">
          <cell r="E333">
            <v>0</v>
          </cell>
          <cell r="BR333" t="str">
            <v>200918</v>
          </cell>
        </row>
        <row r="334">
          <cell r="E334">
            <v>0</v>
          </cell>
        </row>
        <row r="335">
          <cell r="E335">
            <v>0</v>
          </cell>
          <cell r="BR335" t="str">
            <v>200919</v>
          </cell>
        </row>
        <row r="336">
          <cell r="E336">
            <v>0</v>
          </cell>
          <cell r="BR336" t="str">
            <v>200920</v>
          </cell>
        </row>
        <row r="337">
          <cell r="E337">
            <v>0</v>
          </cell>
          <cell r="BR337" t="str">
            <v>200921</v>
          </cell>
        </row>
        <row r="338">
          <cell r="E338">
            <v>0</v>
          </cell>
          <cell r="BR338" t="str">
            <v>200922</v>
          </cell>
        </row>
        <row r="339">
          <cell r="E339">
            <v>0</v>
          </cell>
          <cell r="BR339" t="str">
            <v>200923</v>
          </cell>
        </row>
        <row r="340">
          <cell r="E340">
            <v>0</v>
          </cell>
          <cell r="BR340" t="str">
            <v>200924</v>
          </cell>
        </row>
        <row r="341">
          <cell r="E341">
            <v>0</v>
          </cell>
          <cell r="BR341" t="str">
            <v>200925</v>
          </cell>
        </row>
        <row r="342">
          <cell r="E342">
            <v>0</v>
          </cell>
          <cell r="BR342" t="str">
            <v>200926</v>
          </cell>
        </row>
        <row r="343">
          <cell r="E343">
            <v>0</v>
          </cell>
        </row>
        <row r="344">
          <cell r="E344">
            <v>0</v>
          </cell>
          <cell r="BR344" t="str">
            <v>200927</v>
          </cell>
        </row>
        <row r="345">
          <cell r="E345">
            <v>0</v>
          </cell>
          <cell r="BR345" t="str">
            <v>200928</v>
          </cell>
        </row>
        <row r="346">
          <cell r="E346">
            <v>0</v>
          </cell>
          <cell r="BR346" t="str">
            <v>200929</v>
          </cell>
        </row>
        <row r="347">
          <cell r="E347">
            <v>0</v>
          </cell>
          <cell r="BR347" t="str">
            <v>200930</v>
          </cell>
        </row>
        <row r="348">
          <cell r="E348">
            <v>0</v>
          </cell>
          <cell r="BR348" t="str">
            <v>200931</v>
          </cell>
        </row>
        <row r="349">
          <cell r="E349">
            <v>0</v>
          </cell>
          <cell r="BR349" t="str">
            <v>200932</v>
          </cell>
        </row>
        <row r="350">
          <cell r="E350">
            <v>0</v>
          </cell>
          <cell r="BR350" t="str">
            <v>200933</v>
          </cell>
        </row>
        <row r="351">
          <cell r="E351">
            <v>0</v>
          </cell>
          <cell r="BR351" t="str">
            <v>200934</v>
          </cell>
        </row>
        <row r="352">
          <cell r="E352">
            <v>0</v>
          </cell>
        </row>
        <row r="353">
          <cell r="E353">
            <v>0</v>
          </cell>
        </row>
        <row r="354">
          <cell r="E354">
            <v>0</v>
          </cell>
        </row>
        <row r="356">
          <cell r="E356">
            <v>544175.45050680439</v>
          </cell>
          <cell r="BR356" t="str">
            <v>20101</v>
          </cell>
        </row>
        <row r="357">
          <cell r="E357">
            <v>0</v>
          </cell>
          <cell r="BR357" t="str">
            <v>20102</v>
          </cell>
        </row>
        <row r="358">
          <cell r="E358">
            <v>680219.31313350552</v>
          </cell>
          <cell r="BR358" t="str">
            <v>20103</v>
          </cell>
        </row>
        <row r="359">
          <cell r="E359">
            <v>1506.5182833763995</v>
          </cell>
          <cell r="BR359" t="str">
            <v>20104</v>
          </cell>
        </row>
        <row r="360">
          <cell r="E360">
            <v>0</v>
          </cell>
          <cell r="BR360" t="str">
            <v>20105</v>
          </cell>
        </row>
        <row r="361">
          <cell r="E361">
            <v>0</v>
          </cell>
          <cell r="BR361" t="str">
            <v>20106</v>
          </cell>
        </row>
        <row r="362">
          <cell r="E362">
            <v>105958.45259747344</v>
          </cell>
          <cell r="BR362" t="str">
            <v>20107</v>
          </cell>
        </row>
        <row r="363">
          <cell r="E363">
            <v>10043.45522250933</v>
          </cell>
          <cell r="BR363" t="str">
            <v>20108</v>
          </cell>
        </row>
        <row r="364">
          <cell r="E364">
            <v>0</v>
          </cell>
          <cell r="BR364" t="str">
            <v>20109</v>
          </cell>
        </row>
        <row r="365">
          <cell r="E365">
            <v>906959.08417800732</v>
          </cell>
          <cell r="BR365" t="str">
            <v>201010</v>
          </cell>
        </row>
        <row r="366">
          <cell r="E366">
            <v>0</v>
          </cell>
          <cell r="BR366" t="str">
            <v>201011</v>
          </cell>
        </row>
        <row r="367">
          <cell r="E367">
            <v>1406.0837311513064</v>
          </cell>
          <cell r="BR367" t="str">
            <v>201012</v>
          </cell>
        </row>
        <row r="368">
          <cell r="E368">
            <v>0</v>
          </cell>
          <cell r="BR368" t="str">
            <v>201013</v>
          </cell>
        </row>
        <row r="369">
          <cell r="E369">
            <v>0</v>
          </cell>
          <cell r="BR369" t="str">
            <v>201014</v>
          </cell>
        </row>
        <row r="370">
          <cell r="E370">
            <v>0</v>
          </cell>
          <cell r="BR370" t="str">
            <v>201015</v>
          </cell>
        </row>
        <row r="371">
          <cell r="E371">
            <v>0</v>
          </cell>
          <cell r="BR371" t="str">
            <v>201016</v>
          </cell>
        </row>
        <row r="372">
          <cell r="E372">
            <v>0</v>
          </cell>
          <cell r="BR372" t="str">
            <v>201017</v>
          </cell>
        </row>
        <row r="373">
          <cell r="E373">
            <v>0</v>
          </cell>
          <cell r="BR373" t="str">
            <v>201018</v>
          </cell>
        </row>
        <row r="374">
          <cell r="E374">
            <v>0</v>
          </cell>
        </row>
        <row r="375">
          <cell r="E375">
            <v>0</v>
          </cell>
          <cell r="BR375" t="str">
            <v>201019</v>
          </cell>
        </row>
        <row r="376">
          <cell r="E376">
            <v>544175.45050680439</v>
          </cell>
          <cell r="BR376" t="str">
            <v>201020</v>
          </cell>
        </row>
        <row r="377">
          <cell r="E377">
            <v>0</v>
          </cell>
          <cell r="BR377" t="str">
            <v>201021</v>
          </cell>
        </row>
        <row r="378">
          <cell r="E378">
            <v>0</v>
          </cell>
          <cell r="BR378" t="str">
            <v>201022</v>
          </cell>
        </row>
        <row r="379">
          <cell r="E379">
            <v>3163.6883950904394</v>
          </cell>
          <cell r="BR379" t="str">
            <v>201023</v>
          </cell>
        </row>
        <row r="380">
          <cell r="E380">
            <v>113369.88552225092</v>
          </cell>
          <cell r="BR380" t="str">
            <v>201024</v>
          </cell>
        </row>
        <row r="381">
          <cell r="E381">
            <v>0</v>
          </cell>
          <cell r="BR381" t="str">
            <v>201025</v>
          </cell>
        </row>
        <row r="382">
          <cell r="E382">
            <v>0</v>
          </cell>
          <cell r="BR382" t="str">
            <v>201026</v>
          </cell>
        </row>
        <row r="383">
          <cell r="E383">
            <v>0</v>
          </cell>
        </row>
        <row r="384">
          <cell r="E384">
            <v>0</v>
          </cell>
          <cell r="BR384" t="str">
            <v>201027</v>
          </cell>
        </row>
        <row r="385">
          <cell r="E385">
            <v>272087.7252534022</v>
          </cell>
          <cell r="BR385" t="str">
            <v>201028</v>
          </cell>
        </row>
        <row r="386">
          <cell r="E386">
            <v>136043.8626267011</v>
          </cell>
          <cell r="BR386" t="str">
            <v>201029</v>
          </cell>
        </row>
        <row r="387">
          <cell r="E387">
            <v>3013.036566752799</v>
          </cell>
          <cell r="BR387" t="str">
            <v>201030</v>
          </cell>
        </row>
        <row r="388">
          <cell r="E388">
            <v>16571.701117140397</v>
          </cell>
          <cell r="BR388" t="str">
            <v>201031</v>
          </cell>
        </row>
        <row r="389">
          <cell r="E389">
            <v>0</v>
          </cell>
          <cell r="BR389" t="str">
            <v>201032</v>
          </cell>
        </row>
        <row r="390">
          <cell r="E390">
            <v>1004.3455222509331</v>
          </cell>
          <cell r="BR390" t="str">
            <v>201033</v>
          </cell>
        </row>
        <row r="391">
          <cell r="E391">
            <v>0</v>
          </cell>
          <cell r="BR391" t="str">
            <v>201034</v>
          </cell>
        </row>
        <row r="392">
          <cell r="E392">
            <v>0</v>
          </cell>
        </row>
        <row r="393">
          <cell r="E393">
            <v>0</v>
          </cell>
        </row>
        <row r="394">
          <cell r="E394">
            <v>0</v>
          </cell>
        </row>
        <row r="396">
          <cell r="E396">
            <v>24827.421310043064</v>
          </cell>
          <cell r="BR396" t="str">
            <v>20111</v>
          </cell>
        </row>
        <row r="397">
          <cell r="E397">
            <v>0</v>
          </cell>
          <cell r="BR397" t="str">
            <v>20112</v>
          </cell>
        </row>
        <row r="398">
          <cell r="E398">
            <v>31034.27663755383</v>
          </cell>
          <cell r="BR398" t="str">
            <v>20113</v>
          </cell>
        </row>
        <row r="399">
          <cell r="E399">
            <v>181363.32845938846</v>
          </cell>
          <cell r="BR399" t="str">
            <v>20114</v>
          </cell>
        </row>
        <row r="400">
          <cell r="E400">
            <v>0</v>
          </cell>
          <cell r="BR400" t="str">
            <v>20115</v>
          </cell>
        </row>
        <row r="401">
          <cell r="E401">
            <v>0</v>
          </cell>
          <cell r="BR401" t="str">
            <v>20116</v>
          </cell>
        </row>
        <row r="402">
          <cell r="E402">
            <v>2987726.3116969881</v>
          </cell>
          <cell r="BR402" t="str">
            <v>20117</v>
          </cell>
        </row>
        <row r="403">
          <cell r="E403">
            <v>51723.794395923054</v>
          </cell>
          <cell r="BR403" t="str">
            <v>20118</v>
          </cell>
        </row>
        <row r="404">
          <cell r="E404">
            <v>0</v>
          </cell>
          <cell r="BR404" t="str">
            <v>20119</v>
          </cell>
        </row>
        <row r="405">
          <cell r="E405">
            <v>41379.035516738448</v>
          </cell>
          <cell r="BR405" t="str">
            <v>201110</v>
          </cell>
        </row>
        <row r="406">
          <cell r="E406">
            <v>0</v>
          </cell>
          <cell r="BR406" t="str">
            <v>201111</v>
          </cell>
        </row>
        <row r="407">
          <cell r="E407">
            <v>7241.3312154292271</v>
          </cell>
          <cell r="BR407" t="str">
            <v>201112</v>
          </cell>
        </row>
        <row r="408">
          <cell r="E408">
            <v>0</v>
          </cell>
          <cell r="BR408" t="str">
            <v>201113</v>
          </cell>
        </row>
        <row r="409">
          <cell r="E409">
            <v>0</v>
          </cell>
          <cell r="BR409" t="str">
            <v>201114</v>
          </cell>
        </row>
        <row r="410">
          <cell r="E410">
            <v>0</v>
          </cell>
          <cell r="BR410" t="str">
            <v>201115</v>
          </cell>
        </row>
        <row r="411">
          <cell r="E411">
            <v>0</v>
          </cell>
          <cell r="BR411" t="str">
            <v>201116</v>
          </cell>
        </row>
        <row r="412">
          <cell r="E412">
            <v>0</v>
          </cell>
          <cell r="BR412" t="str">
            <v>201117</v>
          </cell>
        </row>
        <row r="413">
          <cell r="E413">
            <v>0</v>
          </cell>
          <cell r="BR413" t="str">
            <v>201118</v>
          </cell>
        </row>
        <row r="414">
          <cell r="E414">
            <v>0</v>
          </cell>
        </row>
        <row r="415">
          <cell r="E415">
            <v>0</v>
          </cell>
          <cell r="BR415" t="str">
            <v>201119</v>
          </cell>
        </row>
        <row r="416">
          <cell r="E416">
            <v>24827.421310043064</v>
          </cell>
          <cell r="BR416" t="str">
            <v>201120</v>
          </cell>
        </row>
        <row r="417">
          <cell r="E417">
            <v>0</v>
          </cell>
          <cell r="BR417" t="str">
            <v>201121</v>
          </cell>
        </row>
        <row r="418">
          <cell r="E418">
            <v>0</v>
          </cell>
          <cell r="BR418" t="str">
            <v>201122</v>
          </cell>
        </row>
        <row r="419">
          <cell r="E419">
            <v>125663.99359371577</v>
          </cell>
          <cell r="BR419" t="str">
            <v>201123</v>
          </cell>
        </row>
        <row r="420">
          <cell r="E420">
            <v>5172.379439592306</v>
          </cell>
          <cell r="BR420" t="str">
            <v>201124</v>
          </cell>
        </row>
        <row r="421">
          <cell r="E421">
            <v>0</v>
          </cell>
          <cell r="BR421" t="str">
            <v>201125</v>
          </cell>
        </row>
        <row r="422">
          <cell r="E422">
            <v>0</v>
          </cell>
          <cell r="BR422" t="str">
            <v>201126</v>
          </cell>
        </row>
        <row r="423">
          <cell r="E423">
            <v>0</v>
          </cell>
        </row>
        <row r="424">
          <cell r="E424">
            <v>0</v>
          </cell>
          <cell r="BR424" t="str">
            <v>201127</v>
          </cell>
        </row>
        <row r="425">
          <cell r="E425">
            <v>12413.710655021532</v>
          </cell>
          <cell r="BR425" t="str">
            <v>201128</v>
          </cell>
        </row>
        <row r="426">
          <cell r="E426">
            <v>6206.8553275107661</v>
          </cell>
          <cell r="BR426" t="str">
            <v>201129</v>
          </cell>
        </row>
        <row r="427">
          <cell r="E427">
            <v>362726.65691877692</v>
          </cell>
          <cell r="BR427" t="str">
            <v>201130</v>
          </cell>
        </row>
        <row r="428">
          <cell r="E428">
            <v>85344.260753273047</v>
          </cell>
          <cell r="BR428" t="str">
            <v>201131</v>
          </cell>
        </row>
        <row r="429">
          <cell r="E429">
            <v>0</v>
          </cell>
          <cell r="BR429" t="str">
            <v>201132</v>
          </cell>
        </row>
        <row r="430">
          <cell r="E430">
            <v>120908.88563959231</v>
          </cell>
          <cell r="BR430" t="str">
            <v>201133</v>
          </cell>
        </row>
        <row r="431">
          <cell r="E431">
            <v>0</v>
          </cell>
          <cell r="BR431" t="str">
            <v>201134</v>
          </cell>
        </row>
        <row r="432">
          <cell r="E432">
            <v>0</v>
          </cell>
        </row>
        <row r="433">
          <cell r="E433">
            <v>0</v>
          </cell>
        </row>
        <row r="434">
          <cell r="E434">
            <v>0</v>
          </cell>
        </row>
        <row r="436">
          <cell r="E436">
            <v>10248.75951678578</v>
          </cell>
          <cell r="BR436" t="str">
            <v>20121</v>
          </cell>
        </row>
        <row r="437">
          <cell r="E437">
            <v>0</v>
          </cell>
          <cell r="BR437" t="str">
            <v>20122</v>
          </cell>
        </row>
        <row r="438">
          <cell r="E438">
            <v>12810.949395982223</v>
          </cell>
          <cell r="BR438" t="str">
            <v>20123</v>
          </cell>
        </row>
        <row r="439">
          <cell r="E439">
            <v>3202.7373489955557</v>
          </cell>
          <cell r="BR439" t="str">
            <v>20124</v>
          </cell>
        </row>
        <row r="440">
          <cell r="E440">
            <v>0</v>
          </cell>
          <cell r="BR440" t="str">
            <v>20125</v>
          </cell>
        </row>
        <row r="441">
          <cell r="E441">
            <v>0</v>
          </cell>
          <cell r="BR441" t="str">
            <v>20126</v>
          </cell>
        </row>
        <row r="442">
          <cell r="E442">
            <v>10306001.47277098</v>
          </cell>
          <cell r="BR442" t="str">
            <v>20127</v>
          </cell>
        </row>
        <row r="443">
          <cell r="E443">
            <v>21351.582326637039</v>
          </cell>
          <cell r="BR443" t="str">
            <v>20128</v>
          </cell>
        </row>
        <row r="444">
          <cell r="E444">
            <v>0</v>
          </cell>
          <cell r="BR444" t="str">
            <v>20129</v>
          </cell>
        </row>
        <row r="445">
          <cell r="E445">
            <v>17081.265861309632</v>
          </cell>
          <cell r="BR445" t="str">
            <v>201210</v>
          </cell>
        </row>
        <row r="446">
          <cell r="E446">
            <v>0</v>
          </cell>
          <cell r="BR446" t="str">
            <v>201211</v>
          </cell>
        </row>
        <row r="447">
          <cell r="E447">
            <v>170205.32568348918</v>
          </cell>
          <cell r="BR447" t="str">
            <v>201212</v>
          </cell>
        </row>
        <row r="448">
          <cell r="E448">
            <v>0</v>
          </cell>
          <cell r="BR448" t="str">
            <v>201213</v>
          </cell>
        </row>
        <row r="449">
          <cell r="E449">
            <v>0</v>
          </cell>
          <cell r="BR449" t="str">
            <v>201214</v>
          </cell>
        </row>
        <row r="450">
          <cell r="E450">
            <v>0</v>
          </cell>
          <cell r="BR450" t="str">
            <v>201215</v>
          </cell>
        </row>
        <row r="451">
          <cell r="E451">
            <v>0</v>
          </cell>
          <cell r="BR451" t="str">
            <v>201216</v>
          </cell>
        </row>
        <row r="452">
          <cell r="E452">
            <v>0</v>
          </cell>
          <cell r="BR452" t="str">
            <v>201217</v>
          </cell>
        </row>
        <row r="453">
          <cell r="E453">
            <v>0</v>
          </cell>
          <cell r="BR453" t="str">
            <v>201218</v>
          </cell>
        </row>
        <row r="454">
          <cell r="E454">
            <v>0</v>
          </cell>
        </row>
        <row r="455">
          <cell r="E455">
            <v>0</v>
          </cell>
          <cell r="BR455" t="str">
            <v>201219</v>
          </cell>
        </row>
        <row r="456">
          <cell r="E456">
            <v>10248.75951678578</v>
          </cell>
          <cell r="BR456" t="str">
            <v>201220</v>
          </cell>
        </row>
        <row r="457">
          <cell r="E457">
            <v>0</v>
          </cell>
          <cell r="BR457" t="str">
            <v>201221</v>
          </cell>
        </row>
        <row r="458">
          <cell r="E458">
            <v>0</v>
          </cell>
          <cell r="BR458" t="str">
            <v>201222</v>
          </cell>
        </row>
        <row r="459">
          <cell r="E459">
            <v>270091.11248136265</v>
          </cell>
          <cell r="BR459" t="str">
            <v>201223</v>
          </cell>
        </row>
        <row r="460">
          <cell r="E460">
            <v>2135.158232663704</v>
          </cell>
          <cell r="BR460" t="str">
            <v>201224</v>
          </cell>
        </row>
        <row r="461">
          <cell r="E461">
            <v>0</v>
          </cell>
          <cell r="BR461" t="str">
            <v>201225</v>
          </cell>
        </row>
        <row r="462">
          <cell r="E462">
            <v>0</v>
          </cell>
          <cell r="BR462" t="str">
            <v>201226</v>
          </cell>
        </row>
        <row r="463">
          <cell r="E463">
            <v>0</v>
          </cell>
        </row>
        <row r="464">
          <cell r="E464">
            <v>0</v>
          </cell>
          <cell r="BR464" t="str">
            <v>201227</v>
          </cell>
        </row>
        <row r="465">
          <cell r="E465">
            <v>5124.3797583928899</v>
          </cell>
          <cell r="BR465" t="str">
            <v>201228</v>
          </cell>
        </row>
        <row r="466">
          <cell r="E466">
            <v>2562.189879196445</v>
          </cell>
          <cell r="BR466" t="str">
            <v>201229</v>
          </cell>
        </row>
        <row r="467">
          <cell r="E467">
            <v>6405.4746979911115</v>
          </cell>
          <cell r="BR467" t="str">
            <v>201230</v>
          </cell>
        </row>
        <row r="468">
          <cell r="E468">
            <v>1020610.7246257511</v>
          </cell>
          <cell r="BR468" t="str">
            <v>201231</v>
          </cell>
        </row>
        <row r="469">
          <cell r="E469">
            <v>0</v>
          </cell>
          <cell r="BR469" t="str">
            <v>201232</v>
          </cell>
        </row>
        <row r="470">
          <cell r="E470">
            <v>2135.158232663704</v>
          </cell>
          <cell r="BR470" t="str">
            <v>201233</v>
          </cell>
        </row>
        <row r="471">
          <cell r="E471">
            <v>0</v>
          </cell>
          <cell r="BR471" t="str">
            <v>201234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6">
          <cell r="E476">
            <v>10586.96858083971</v>
          </cell>
          <cell r="BR476" t="str">
            <v>20131</v>
          </cell>
        </row>
        <row r="477">
          <cell r="E477">
            <v>0</v>
          </cell>
          <cell r="BR477" t="str">
            <v>20132</v>
          </cell>
        </row>
        <row r="478">
          <cell r="E478">
            <v>13233.710726049636</v>
          </cell>
          <cell r="BR478" t="str">
            <v>20133</v>
          </cell>
        </row>
        <row r="479">
          <cell r="E479">
            <v>3308.427681512409</v>
          </cell>
          <cell r="BR479" t="str">
            <v>20134</v>
          </cell>
        </row>
        <row r="480">
          <cell r="E480">
            <v>0</v>
          </cell>
          <cell r="BR480" t="str">
            <v>20135</v>
          </cell>
        </row>
        <row r="481">
          <cell r="E481">
            <v>0</v>
          </cell>
          <cell r="BR481" t="str">
            <v>20136</v>
          </cell>
        </row>
        <row r="482">
          <cell r="E482">
            <v>232692.74693303942</v>
          </cell>
          <cell r="BR482" t="str">
            <v>20137</v>
          </cell>
        </row>
        <row r="483">
          <cell r="E483">
            <v>1255872.1530788878</v>
          </cell>
          <cell r="BR483" t="str">
            <v>20138</v>
          </cell>
        </row>
        <row r="484">
          <cell r="E484">
            <v>0</v>
          </cell>
          <cell r="BR484" t="str">
            <v>20139</v>
          </cell>
        </row>
        <row r="485">
          <cell r="E485">
            <v>17644.947634732849</v>
          </cell>
          <cell r="BR485" t="str">
            <v>201310</v>
          </cell>
        </row>
        <row r="486">
          <cell r="E486">
            <v>0</v>
          </cell>
          <cell r="BR486" t="str">
            <v>201311</v>
          </cell>
        </row>
        <row r="487">
          <cell r="E487">
            <v>3087.8658360782488</v>
          </cell>
          <cell r="BR487" t="str">
            <v>201312</v>
          </cell>
        </row>
        <row r="488">
          <cell r="E488">
            <v>0</v>
          </cell>
          <cell r="BR488" t="str">
            <v>201313</v>
          </cell>
        </row>
        <row r="489">
          <cell r="E489">
            <v>0</v>
          </cell>
          <cell r="BR489" t="str">
            <v>201314</v>
          </cell>
        </row>
        <row r="490">
          <cell r="E490">
            <v>0</v>
          </cell>
          <cell r="BR490" t="str">
            <v>201315</v>
          </cell>
        </row>
        <row r="491">
          <cell r="E491">
            <v>0</v>
          </cell>
          <cell r="BR491" t="str">
            <v>201316</v>
          </cell>
        </row>
        <row r="492">
          <cell r="E492">
            <v>0</v>
          </cell>
          <cell r="BR492" t="str">
            <v>201317</v>
          </cell>
        </row>
        <row r="493">
          <cell r="E493">
            <v>0</v>
          </cell>
          <cell r="BR493" t="str">
            <v>201318</v>
          </cell>
        </row>
        <row r="494">
          <cell r="E494">
            <v>0</v>
          </cell>
        </row>
        <row r="495">
          <cell r="E495">
            <v>0</v>
          </cell>
          <cell r="BR495" t="str">
            <v>201319</v>
          </cell>
        </row>
        <row r="496">
          <cell r="E496">
            <v>10586.96858083971</v>
          </cell>
          <cell r="BR496" t="str">
            <v>201320</v>
          </cell>
        </row>
        <row r="497">
          <cell r="E497">
            <v>0</v>
          </cell>
          <cell r="BR497" t="str">
            <v>201321</v>
          </cell>
        </row>
        <row r="498">
          <cell r="E498">
            <v>0</v>
          </cell>
          <cell r="BR498" t="str">
            <v>201322</v>
          </cell>
        </row>
        <row r="499">
          <cell r="E499">
            <v>6947.6981311760592</v>
          </cell>
          <cell r="BR499" t="str">
            <v>201323</v>
          </cell>
        </row>
        <row r="500">
          <cell r="E500">
            <v>2205.6184543416061</v>
          </cell>
          <cell r="BR500" t="str">
            <v>201324</v>
          </cell>
        </row>
        <row r="501">
          <cell r="E501">
            <v>0</v>
          </cell>
          <cell r="BR501" t="str">
            <v>201325</v>
          </cell>
        </row>
        <row r="502">
          <cell r="E502">
            <v>0</v>
          </cell>
          <cell r="BR502" t="str">
            <v>201326</v>
          </cell>
        </row>
        <row r="503">
          <cell r="E503">
            <v>0</v>
          </cell>
        </row>
        <row r="504">
          <cell r="E504">
            <v>0</v>
          </cell>
          <cell r="BR504" t="str">
            <v>201327</v>
          </cell>
        </row>
        <row r="505">
          <cell r="E505">
            <v>5293.4842904198549</v>
          </cell>
          <cell r="BR505" t="str">
            <v>201328</v>
          </cell>
        </row>
        <row r="506">
          <cell r="E506">
            <v>2646.7421452099275</v>
          </cell>
          <cell r="BR506" t="str">
            <v>201329</v>
          </cell>
        </row>
        <row r="507">
          <cell r="E507">
            <v>6616.855363024818</v>
          </cell>
          <cell r="BR507" t="str">
            <v>201330</v>
          </cell>
        </row>
        <row r="508">
          <cell r="E508">
            <v>1054290.8785384009</v>
          </cell>
          <cell r="BR508" t="str">
            <v>201331</v>
          </cell>
        </row>
        <row r="509">
          <cell r="E509">
            <v>0</v>
          </cell>
          <cell r="BR509" t="str">
            <v>201332</v>
          </cell>
        </row>
        <row r="510">
          <cell r="E510">
            <v>2205.6184543416061</v>
          </cell>
          <cell r="BR510" t="str">
            <v>201333</v>
          </cell>
        </row>
        <row r="511">
          <cell r="E511">
            <v>0</v>
          </cell>
          <cell r="BR511" t="str">
            <v>201334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6">
          <cell r="E516">
            <v>0</v>
          </cell>
          <cell r="BR516" t="str">
            <v>20141</v>
          </cell>
        </row>
        <row r="517">
          <cell r="E517">
            <v>0</v>
          </cell>
          <cell r="BR517" t="str">
            <v>20142</v>
          </cell>
        </row>
        <row r="518">
          <cell r="E518">
            <v>0</v>
          </cell>
          <cell r="BR518" t="str">
            <v>20143</v>
          </cell>
        </row>
        <row r="519">
          <cell r="E519">
            <v>0</v>
          </cell>
          <cell r="BR519" t="str">
            <v>20144</v>
          </cell>
        </row>
        <row r="520">
          <cell r="E520">
            <v>0</v>
          </cell>
          <cell r="BR520" t="str">
            <v>20145</v>
          </cell>
        </row>
        <row r="521">
          <cell r="E521">
            <v>0</v>
          </cell>
          <cell r="BR521" t="str">
            <v>20146</v>
          </cell>
        </row>
        <row r="522">
          <cell r="E522">
            <v>0</v>
          </cell>
          <cell r="BR522" t="str">
            <v>20147</v>
          </cell>
        </row>
        <row r="523">
          <cell r="E523">
            <v>0</v>
          </cell>
          <cell r="BR523" t="str">
            <v>20148</v>
          </cell>
        </row>
        <row r="524">
          <cell r="E524">
            <v>0</v>
          </cell>
          <cell r="BR524" t="str">
            <v>20149</v>
          </cell>
        </row>
        <row r="525">
          <cell r="E525">
            <v>0</v>
          </cell>
          <cell r="BR525" t="str">
            <v>201410</v>
          </cell>
        </row>
        <row r="526">
          <cell r="E526">
            <v>0</v>
          </cell>
          <cell r="BR526" t="str">
            <v>201411</v>
          </cell>
        </row>
        <row r="527">
          <cell r="E527">
            <v>0</v>
          </cell>
          <cell r="BR527" t="str">
            <v>201412</v>
          </cell>
        </row>
        <row r="528">
          <cell r="E528">
            <v>0</v>
          </cell>
          <cell r="BR528" t="str">
            <v>201413</v>
          </cell>
        </row>
        <row r="529">
          <cell r="E529">
            <v>0</v>
          </cell>
          <cell r="BR529" t="str">
            <v>201414</v>
          </cell>
        </row>
        <row r="530">
          <cell r="E530">
            <v>0</v>
          </cell>
          <cell r="BR530" t="str">
            <v>201415</v>
          </cell>
        </row>
        <row r="531">
          <cell r="E531">
            <v>0</v>
          </cell>
          <cell r="BR531" t="str">
            <v>201416</v>
          </cell>
        </row>
        <row r="532">
          <cell r="E532">
            <v>0</v>
          </cell>
          <cell r="BR532" t="str">
            <v>201417</v>
          </cell>
        </row>
        <row r="533">
          <cell r="E533">
            <v>0</v>
          </cell>
          <cell r="BR533" t="str">
            <v>201418</v>
          </cell>
        </row>
        <row r="534">
          <cell r="E534">
            <v>0</v>
          </cell>
        </row>
        <row r="535">
          <cell r="E535">
            <v>0</v>
          </cell>
          <cell r="BR535" t="str">
            <v>201419</v>
          </cell>
        </row>
        <row r="536">
          <cell r="E536">
            <v>0</v>
          </cell>
          <cell r="BR536" t="str">
            <v>201420</v>
          </cell>
        </row>
        <row r="537">
          <cell r="E537">
            <v>0</v>
          </cell>
          <cell r="BR537" t="str">
            <v>201421</v>
          </cell>
        </row>
        <row r="538">
          <cell r="E538">
            <v>0</v>
          </cell>
          <cell r="BR538" t="str">
            <v>201422</v>
          </cell>
        </row>
        <row r="539">
          <cell r="E539">
            <v>0</v>
          </cell>
          <cell r="BR539" t="str">
            <v>201423</v>
          </cell>
        </row>
        <row r="540">
          <cell r="E540">
            <v>0</v>
          </cell>
          <cell r="BR540" t="str">
            <v>201424</v>
          </cell>
        </row>
        <row r="541">
          <cell r="E541">
            <v>0</v>
          </cell>
          <cell r="BR541" t="str">
            <v>201425</v>
          </cell>
        </row>
        <row r="542">
          <cell r="E542">
            <v>0</v>
          </cell>
          <cell r="BR542" t="str">
            <v>201426</v>
          </cell>
        </row>
        <row r="543">
          <cell r="E543">
            <v>0</v>
          </cell>
        </row>
        <row r="544">
          <cell r="E544">
            <v>0</v>
          </cell>
          <cell r="BR544" t="str">
            <v>201427</v>
          </cell>
        </row>
        <row r="545">
          <cell r="E545">
            <v>0</v>
          </cell>
          <cell r="BR545" t="str">
            <v>201428</v>
          </cell>
        </row>
        <row r="546">
          <cell r="E546">
            <v>0</v>
          </cell>
          <cell r="BR546" t="str">
            <v>201429</v>
          </cell>
        </row>
        <row r="547">
          <cell r="E547">
            <v>0</v>
          </cell>
          <cell r="BR547" t="str">
            <v>201430</v>
          </cell>
        </row>
        <row r="548">
          <cell r="E548">
            <v>0</v>
          </cell>
          <cell r="BR548" t="str">
            <v>201431</v>
          </cell>
        </row>
        <row r="549">
          <cell r="E549">
            <v>0</v>
          </cell>
          <cell r="BR549" t="str">
            <v>201432</v>
          </cell>
        </row>
        <row r="550">
          <cell r="E550">
            <v>0</v>
          </cell>
          <cell r="BR550" t="str">
            <v>201433</v>
          </cell>
        </row>
        <row r="551">
          <cell r="E551">
            <v>0</v>
          </cell>
          <cell r="BR551" t="str">
            <v>201434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0</v>
          </cell>
          <cell r="BR556" t="str">
            <v>20241</v>
          </cell>
        </row>
        <row r="557">
          <cell r="E557">
            <v>0</v>
          </cell>
          <cell r="BR557" t="str">
            <v>20242</v>
          </cell>
        </row>
        <row r="558">
          <cell r="E558">
            <v>0</v>
          </cell>
          <cell r="BR558" t="str">
            <v>20243</v>
          </cell>
        </row>
        <row r="559">
          <cell r="E559">
            <v>0</v>
          </cell>
          <cell r="BR559" t="str">
            <v>20244</v>
          </cell>
        </row>
        <row r="560">
          <cell r="E560">
            <v>0</v>
          </cell>
          <cell r="BR560" t="str">
            <v>20245</v>
          </cell>
        </row>
        <row r="561">
          <cell r="E561">
            <v>0</v>
          </cell>
          <cell r="BR561" t="str">
            <v>20246</v>
          </cell>
        </row>
        <row r="562">
          <cell r="E562">
            <v>0</v>
          </cell>
          <cell r="BR562" t="str">
            <v>20247</v>
          </cell>
        </row>
        <row r="563">
          <cell r="E563">
            <v>0</v>
          </cell>
          <cell r="BR563" t="str">
            <v>20248</v>
          </cell>
        </row>
        <row r="564">
          <cell r="E564">
            <v>0</v>
          </cell>
          <cell r="BR564" t="str">
            <v>20249</v>
          </cell>
        </row>
        <row r="565">
          <cell r="E565">
            <v>0</v>
          </cell>
          <cell r="BR565" t="str">
            <v>202410</v>
          </cell>
        </row>
        <row r="566">
          <cell r="E566">
            <v>0</v>
          </cell>
          <cell r="BR566" t="str">
            <v>202411</v>
          </cell>
        </row>
        <row r="567">
          <cell r="E567">
            <v>0</v>
          </cell>
          <cell r="BR567" t="str">
            <v>202412</v>
          </cell>
        </row>
        <row r="568">
          <cell r="E568">
            <v>0</v>
          </cell>
          <cell r="BR568" t="str">
            <v>202413</v>
          </cell>
        </row>
        <row r="569">
          <cell r="E569">
            <v>0</v>
          </cell>
          <cell r="BR569" t="str">
            <v>202414</v>
          </cell>
        </row>
        <row r="570">
          <cell r="E570">
            <v>0</v>
          </cell>
          <cell r="BR570" t="str">
            <v>202415</v>
          </cell>
        </row>
        <row r="571">
          <cell r="E571">
            <v>0</v>
          </cell>
          <cell r="BR571" t="str">
            <v>202416</v>
          </cell>
        </row>
        <row r="572">
          <cell r="E572">
            <v>0</v>
          </cell>
          <cell r="BR572" t="str">
            <v>202417</v>
          </cell>
        </row>
        <row r="573">
          <cell r="E573">
            <v>0</v>
          </cell>
          <cell r="BR573" t="str">
            <v>202418</v>
          </cell>
        </row>
        <row r="574">
          <cell r="E574">
            <v>0</v>
          </cell>
        </row>
        <row r="575">
          <cell r="E575">
            <v>0</v>
          </cell>
          <cell r="BR575" t="str">
            <v>202419</v>
          </cell>
        </row>
        <row r="576">
          <cell r="E576">
            <v>0</v>
          </cell>
          <cell r="BR576" t="str">
            <v>202420</v>
          </cell>
        </row>
        <row r="577">
          <cell r="E577">
            <v>0</v>
          </cell>
          <cell r="BR577" t="str">
            <v>202421</v>
          </cell>
        </row>
        <row r="578">
          <cell r="E578">
            <v>0</v>
          </cell>
          <cell r="BR578" t="str">
            <v>202422</v>
          </cell>
        </row>
        <row r="579">
          <cell r="E579">
            <v>0</v>
          </cell>
          <cell r="BR579" t="str">
            <v>202423</v>
          </cell>
        </row>
        <row r="580">
          <cell r="E580">
            <v>0</v>
          </cell>
          <cell r="BR580" t="str">
            <v>202424</v>
          </cell>
        </row>
        <row r="581">
          <cell r="E581">
            <v>0</v>
          </cell>
          <cell r="BR581" t="str">
            <v>202425</v>
          </cell>
        </row>
        <row r="582">
          <cell r="E582">
            <v>0</v>
          </cell>
          <cell r="BR582" t="str">
            <v>202426</v>
          </cell>
        </row>
        <row r="583">
          <cell r="E583">
            <v>0</v>
          </cell>
        </row>
        <row r="584">
          <cell r="E584">
            <v>0</v>
          </cell>
          <cell r="BR584" t="str">
            <v>202427</v>
          </cell>
        </row>
        <row r="585">
          <cell r="E585">
            <v>0</v>
          </cell>
          <cell r="BR585" t="str">
            <v>202428</v>
          </cell>
        </row>
        <row r="586">
          <cell r="E586">
            <v>0</v>
          </cell>
          <cell r="BR586" t="str">
            <v>202429</v>
          </cell>
        </row>
        <row r="587">
          <cell r="E587">
            <v>0</v>
          </cell>
          <cell r="BR587" t="str">
            <v>202430</v>
          </cell>
        </row>
        <row r="588">
          <cell r="E588">
            <v>0</v>
          </cell>
          <cell r="BR588" t="str">
            <v>202431</v>
          </cell>
        </row>
        <row r="589">
          <cell r="E589">
            <v>0</v>
          </cell>
          <cell r="BR589" t="str">
            <v>202432</v>
          </cell>
        </row>
        <row r="590">
          <cell r="E590">
            <v>0</v>
          </cell>
          <cell r="BR590" t="str">
            <v>202433</v>
          </cell>
        </row>
        <row r="591">
          <cell r="E591">
            <v>0</v>
          </cell>
          <cell r="BR591" t="str">
            <v>202434</v>
          </cell>
        </row>
        <row r="592">
          <cell r="E592">
            <v>0</v>
          </cell>
        </row>
        <row r="593">
          <cell r="E593">
            <v>0</v>
          </cell>
        </row>
        <row r="594">
          <cell r="E594">
            <v>0</v>
          </cell>
        </row>
        <row r="596">
          <cell r="E596">
            <v>841214.08416484809</v>
          </cell>
          <cell r="BR596" t="str">
            <v>20251</v>
          </cell>
        </row>
        <row r="597">
          <cell r="E597">
            <v>0</v>
          </cell>
          <cell r="BR597" t="str">
            <v>20252</v>
          </cell>
        </row>
        <row r="598">
          <cell r="E598">
            <v>1051517.60520606</v>
          </cell>
          <cell r="BR598" t="str">
            <v>20253</v>
          </cell>
        </row>
        <row r="599">
          <cell r="E599">
            <v>2328.8525729115568</v>
          </cell>
          <cell r="BR599" t="str">
            <v>20254</v>
          </cell>
        </row>
        <row r="600">
          <cell r="E600">
            <v>0</v>
          </cell>
          <cell r="BR600" t="str">
            <v>20255</v>
          </cell>
        </row>
        <row r="601">
          <cell r="E601">
            <v>0</v>
          </cell>
          <cell r="BR601" t="str">
            <v>20256</v>
          </cell>
        </row>
        <row r="602">
          <cell r="E602">
            <v>163795.96429477952</v>
          </cell>
          <cell r="BR602" t="str">
            <v>20257</v>
          </cell>
        </row>
        <row r="603">
          <cell r="E603">
            <v>15525.68381941038</v>
          </cell>
          <cell r="BR603" t="str">
            <v>20258</v>
          </cell>
        </row>
        <row r="604">
          <cell r="E604">
            <v>0</v>
          </cell>
          <cell r="BR604" t="str">
            <v>20259</v>
          </cell>
        </row>
        <row r="605">
          <cell r="E605">
            <v>1402023.4736080801</v>
          </cell>
          <cell r="BR605" t="str">
            <v>202510</v>
          </cell>
        </row>
        <row r="606">
          <cell r="E606">
            <v>0</v>
          </cell>
          <cell r="BR606" t="str">
            <v>202511</v>
          </cell>
        </row>
        <row r="607">
          <cell r="E607">
            <v>2173.5957347174535</v>
          </cell>
          <cell r="BR607" t="str">
            <v>202512</v>
          </cell>
        </row>
        <row r="608">
          <cell r="E608">
            <v>0</v>
          </cell>
          <cell r="BR608" t="str">
            <v>202513</v>
          </cell>
        </row>
        <row r="609">
          <cell r="E609">
            <v>0</v>
          </cell>
          <cell r="BR609" t="str">
            <v>202514</v>
          </cell>
        </row>
        <row r="610">
          <cell r="E610">
            <v>0</v>
          </cell>
          <cell r="BR610" t="str">
            <v>202515</v>
          </cell>
        </row>
        <row r="611">
          <cell r="E611">
            <v>0</v>
          </cell>
          <cell r="BR611" t="str">
            <v>202516</v>
          </cell>
        </row>
        <row r="612">
          <cell r="E612">
            <v>0</v>
          </cell>
          <cell r="BR612" t="str">
            <v>202517</v>
          </cell>
        </row>
        <row r="613">
          <cell r="E613">
            <v>0</v>
          </cell>
          <cell r="BR613" t="str">
            <v>202518</v>
          </cell>
        </row>
        <row r="614">
          <cell r="E614">
            <v>0</v>
          </cell>
        </row>
        <row r="615">
          <cell r="E615">
            <v>0</v>
          </cell>
          <cell r="BR615" t="str">
            <v>202519</v>
          </cell>
        </row>
        <row r="616">
          <cell r="E616">
            <v>841214.08416484809</v>
          </cell>
          <cell r="BR616" t="str">
            <v>202520</v>
          </cell>
        </row>
        <row r="617">
          <cell r="E617">
            <v>0</v>
          </cell>
          <cell r="BR617" t="str">
            <v>202521</v>
          </cell>
        </row>
        <row r="618">
          <cell r="E618">
            <v>0</v>
          </cell>
          <cell r="BR618" t="str">
            <v>202522</v>
          </cell>
        </row>
        <row r="619">
          <cell r="E619">
            <v>4890.59040311427</v>
          </cell>
          <cell r="BR619" t="str">
            <v>202523</v>
          </cell>
        </row>
        <row r="620">
          <cell r="E620">
            <v>175252.93420101001</v>
          </cell>
          <cell r="BR620" t="str">
            <v>202524</v>
          </cell>
        </row>
        <row r="621">
          <cell r="E621">
            <v>0</v>
          </cell>
          <cell r="BR621" t="str">
            <v>202525</v>
          </cell>
        </row>
        <row r="622">
          <cell r="E622">
            <v>0</v>
          </cell>
          <cell r="BR622" t="str">
            <v>202526</v>
          </cell>
        </row>
        <row r="623">
          <cell r="E623">
            <v>0</v>
          </cell>
        </row>
        <row r="624">
          <cell r="E624">
            <v>0</v>
          </cell>
          <cell r="BR624" t="str">
            <v>202527</v>
          </cell>
        </row>
        <row r="625">
          <cell r="E625">
            <v>420607.04208242404</v>
          </cell>
          <cell r="BR625" t="str">
            <v>202528</v>
          </cell>
        </row>
        <row r="626">
          <cell r="E626">
            <v>210303.52104121202</v>
          </cell>
          <cell r="BR626" t="str">
            <v>202529</v>
          </cell>
        </row>
        <row r="627">
          <cell r="E627">
            <v>4657.7051458231135</v>
          </cell>
          <cell r="BR627" t="str">
            <v>202530</v>
          </cell>
        </row>
        <row r="628">
          <cell r="E628">
            <v>25617.378302027129</v>
          </cell>
          <cell r="BR628" t="str">
            <v>202531</v>
          </cell>
        </row>
        <row r="629">
          <cell r="E629">
            <v>0</v>
          </cell>
          <cell r="BR629" t="str">
            <v>202532</v>
          </cell>
        </row>
        <row r="630">
          <cell r="E630">
            <v>1552.5683819410381</v>
          </cell>
          <cell r="BR630" t="str">
            <v>202533</v>
          </cell>
        </row>
        <row r="631">
          <cell r="E631">
            <v>0</v>
          </cell>
          <cell r="BR631" t="str">
            <v>202534</v>
          </cell>
        </row>
        <row r="632">
          <cell r="E632">
            <v>0</v>
          </cell>
        </row>
        <row r="633">
          <cell r="E633">
            <v>0</v>
          </cell>
        </row>
        <row r="634">
          <cell r="E634">
            <v>0</v>
          </cell>
        </row>
        <row r="636">
          <cell r="E636">
            <v>38230.443836916114</v>
          </cell>
          <cell r="BR636" t="str">
            <v>20261</v>
          </cell>
        </row>
        <row r="637">
          <cell r="E637">
            <v>0</v>
          </cell>
          <cell r="BR637" t="str">
            <v>20262</v>
          </cell>
        </row>
        <row r="638">
          <cell r="E638">
            <v>47788.054796145145</v>
          </cell>
          <cell r="BR638" t="str">
            <v>20263</v>
          </cell>
        </row>
        <row r="639">
          <cell r="E639">
            <v>279271.87669458345</v>
          </cell>
          <cell r="BR639" t="str">
            <v>20264</v>
          </cell>
        </row>
        <row r="640">
          <cell r="E640">
            <v>0</v>
          </cell>
          <cell r="BR640" t="str">
            <v>20265</v>
          </cell>
        </row>
        <row r="641">
          <cell r="E641">
            <v>0</v>
          </cell>
          <cell r="BR641" t="str">
            <v>20266</v>
          </cell>
        </row>
        <row r="642">
          <cell r="E642">
            <v>4600643.0363029158</v>
          </cell>
          <cell r="BR642" t="str">
            <v>20267</v>
          </cell>
        </row>
        <row r="643">
          <cell r="E643">
            <v>79646.757993575244</v>
          </cell>
          <cell r="BR643" t="str">
            <v>20268</v>
          </cell>
        </row>
        <row r="644">
          <cell r="E644">
            <v>0</v>
          </cell>
          <cell r="BR644" t="str">
            <v>20269</v>
          </cell>
        </row>
        <row r="645">
          <cell r="E645">
            <v>63717.406394860198</v>
          </cell>
          <cell r="BR645" t="str">
            <v>202610</v>
          </cell>
        </row>
        <row r="646">
          <cell r="E646">
            <v>0</v>
          </cell>
          <cell r="BR646" t="str">
            <v>202611</v>
          </cell>
        </row>
        <row r="647">
          <cell r="E647">
            <v>11150.546119100534</v>
          </cell>
          <cell r="BR647" t="str">
            <v>202612</v>
          </cell>
        </row>
        <row r="648">
          <cell r="E648">
            <v>0</v>
          </cell>
          <cell r="BR648" t="str">
            <v>202613</v>
          </cell>
        </row>
        <row r="649">
          <cell r="E649">
            <v>0</v>
          </cell>
          <cell r="BR649" t="str">
            <v>202614</v>
          </cell>
        </row>
        <row r="650">
          <cell r="E650">
            <v>0</v>
          </cell>
          <cell r="BR650" t="str">
            <v>202615</v>
          </cell>
        </row>
        <row r="651">
          <cell r="E651">
            <v>0</v>
          </cell>
          <cell r="BR651" t="str">
            <v>202616</v>
          </cell>
        </row>
        <row r="652">
          <cell r="E652">
            <v>0</v>
          </cell>
          <cell r="BR652" t="str">
            <v>202617</v>
          </cell>
        </row>
        <row r="653">
          <cell r="E653">
            <v>0</v>
          </cell>
          <cell r="BR653" t="str">
            <v>202618</v>
          </cell>
        </row>
        <row r="654">
          <cell r="E654">
            <v>0</v>
          </cell>
        </row>
        <row r="655">
          <cell r="E655">
            <v>0</v>
          </cell>
          <cell r="BR655" t="str">
            <v>202619</v>
          </cell>
        </row>
        <row r="656">
          <cell r="E656">
            <v>38230.443836916114</v>
          </cell>
          <cell r="BR656" t="str">
            <v>202620</v>
          </cell>
        </row>
        <row r="657">
          <cell r="E657">
            <v>0</v>
          </cell>
          <cell r="BR657" t="str">
            <v>202621</v>
          </cell>
        </row>
        <row r="658">
          <cell r="E658">
            <v>0</v>
          </cell>
          <cell r="BR658" t="str">
            <v>202622</v>
          </cell>
        </row>
        <row r="659">
          <cell r="E659">
            <v>193503.39245517092</v>
          </cell>
          <cell r="BR659" t="str">
            <v>202623</v>
          </cell>
        </row>
        <row r="660">
          <cell r="E660">
            <v>7964.6757993575247</v>
          </cell>
          <cell r="BR660" t="str">
            <v>202624</v>
          </cell>
        </row>
        <row r="661">
          <cell r="E661">
            <v>0</v>
          </cell>
          <cell r="BR661" t="str">
            <v>202625</v>
          </cell>
        </row>
        <row r="662">
          <cell r="E662">
            <v>0</v>
          </cell>
          <cell r="BR662" t="str">
            <v>202626</v>
          </cell>
        </row>
        <row r="663">
          <cell r="E663">
            <v>0</v>
          </cell>
        </row>
        <row r="664">
          <cell r="E664">
            <v>0</v>
          </cell>
          <cell r="BR664" t="str">
            <v>202627</v>
          </cell>
        </row>
        <row r="665">
          <cell r="E665">
            <v>19115.221918458057</v>
          </cell>
          <cell r="BR665" t="str">
            <v>202628</v>
          </cell>
        </row>
        <row r="666">
          <cell r="E666">
            <v>9557.6109592290286</v>
          </cell>
          <cell r="BR666" t="str">
            <v>202629</v>
          </cell>
        </row>
        <row r="667">
          <cell r="E667">
            <v>558543.7533891669</v>
          </cell>
          <cell r="BR667" t="str">
            <v>202630</v>
          </cell>
        </row>
        <row r="668">
          <cell r="E668">
            <v>131417.15068939916</v>
          </cell>
          <cell r="BR668" t="str">
            <v>202631</v>
          </cell>
        </row>
        <row r="669">
          <cell r="E669">
            <v>0</v>
          </cell>
          <cell r="BR669" t="str">
            <v>202632</v>
          </cell>
        </row>
        <row r="670">
          <cell r="E670">
            <v>186181.25112972231</v>
          </cell>
          <cell r="BR670" t="str">
            <v>202633</v>
          </cell>
        </row>
        <row r="671">
          <cell r="E671">
            <v>0</v>
          </cell>
          <cell r="BR671" t="str">
            <v>202634</v>
          </cell>
        </row>
        <row r="672">
          <cell r="E672">
            <v>0</v>
          </cell>
        </row>
        <row r="673">
          <cell r="E673">
            <v>0</v>
          </cell>
        </row>
        <row r="674">
          <cell r="E674">
            <v>0</v>
          </cell>
        </row>
        <row r="676">
          <cell r="E676">
            <v>15674.481973135609</v>
          </cell>
          <cell r="BR676" t="str">
            <v>20271</v>
          </cell>
        </row>
        <row r="677">
          <cell r="E677">
            <v>0</v>
          </cell>
          <cell r="BR677" t="str">
            <v>20272</v>
          </cell>
        </row>
        <row r="678">
          <cell r="E678">
            <v>19593.10246641951</v>
          </cell>
          <cell r="BR678" t="str">
            <v>20273</v>
          </cell>
        </row>
        <row r="679">
          <cell r="E679">
            <v>4898.2756166048775</v>
          </cell>
          <cell r="BR679" t="str">
            <v>20274</v>
          </cell>
        </row>
        <row r="680">
          <cell r="E680">
            <v>0</v>
          </cell>
          <cell r="BR680" t="str">
            <v>20275</v>
          </cell>
        </row>
        <row r="681">
          <cell r="E681">
            <v>0</v>
          </cell>
          <cell r="BR681" t="str">
            <v>20276</v>
          </cell>
        </row>
        <row r="682">
          <cell r="E682">
            <v>15762027.983531065</v>
          </cell>
          <cell r="BR682" t="str">
            <v>20277</v>
          </cell>
        </row>
        <row r="683">
          <cell r="E683">
            <v>32655.170777365849</v>
          </cell>
          <cell r="BR683" t="str">
            <v>20278</v>
          </cell>
        </row>
        <row r="684">
          <cell r="E684">
            <v>0</v>
          </cell>
          <cell r="BR684" t="str">
            <v>20279</v>
          </cell>
        </row>
        <row r="685">
          <cell r="E685">
            <v>26124.136621892681</v>
          </cell>
          <cell r="BR685" t="str">
            <v>202710</v>
          </cell>
        </row>
        <row r="686">
          <cell r="E686">
            <v>0</v>
          </cell>
          <cell r="BR686" t="str">
            <v>202711</v>
          </cell>
        </row>
        <row r="687">
          <cell r="E687">
            <v>260312.50950790464</v>
          </cell>
          <cell r="BR687" t="str">
            <v>202712</v>
          </cell>
        </row>
        <row r="688">
          <cell r="E688">
            <v>0</v>
          </cell>
          <cell r="BR688" t="str">
            <v>202713</v>
          </cell>
        </row>
        <row r="689">
          <cell r="E689">
            <v>0</v>
          </cell>
          <cell r="BR689" t="str">
            <v>202714</v>
          </cell>
        </row>
        <row r="690">
          <cell r="E690">
            <v>0</v>
          </cell>
          <cell r="BR690" t="str">
            <v>202715</v>
          </cell>
        </row>
        <row r="691">
          <cell r="E691">
            <v>0</v>
          </cell>
          <cell r="BR691" t="str">
            <v>202716</v>
          </cell>
        </row>
        <row r="692">
          <cell r="E692">
            <v>0</v>
          </cell>
          <cell r="BR692" t="str">
            <v>202717</v>
          </cell>
        </row>
        <row r="693">
          <cell r="E693">
            <v>0</v>
          </cell>
          <cell r="BR693" t="str">
            <v>202718</v>
          </cell>
        </row>
        <row r="694">
          <cell r="E694">
            <v>0</v>
          </cell>
        </row>
        <row r="695">
          <cell r="E695">
            <v>0</v>
          </cell>
          <cell r="BR695" t="str">
            <v>202719</v>
          </cell>
        </row>
        <row r="696">
          <cell r="E696">
            <v>15674.481973135609</v>
          </cell>
          <cell r="BR696" t="str">
            <v>202720</v>
          </cell>
        </row>
        <row r="697">
          <cell r="E697">
            <v>0</v>
          </cell>
          <cell r="BR697" t="str">
            <v>202721</v>
          </cell>
        </row>
        <row r="698">
          <cell r="E698">
            <v>0</v>
          </cell>
          <cell r="BR698" t="str">
            <v>202722</v>
          </cell>
        </row>
        <row r="699">
          <cell r="E699">
            <v>413078.11611341091</v>
          </cell>
          <cell r="BR699" t="str">
            <v>202723</v>
          </cell>
        </row>
        <row r="700">
          <cell r="E700">
            <v>3265.5170777365852</v>
          </cell>
          <cell r="BR700" t="str">
            <v>202724</v>
          </cell>
        </row>
        <row r="701">
          <cell r="E701">
            <v>0</v>
          </cell>
          <cell r="BR701" t="str">
            <v>202725</v>
          </cell>
        </row>
        <row r="702">
          <cell r="E702">
            <v>0</v>
          </cell>
          <cell r="BR702" t="str">
            <v>202726</v>
          </cell>
        </row>
        <row r="703">
          <cell r="E703">
            <v>0</v>
          </cell>
        </row>
        <row r="704">
          <cell r="E704">
            <v>0</v>
          </cell>
          <cell r="BR704" t="str">
            <v>202727</v>
          </cell>
        </row>
        <row r="705">
          <cell r="E705">
            <v>7837.2409865678046</v>
          </cell>
          <cell r="BR705" t="str">
            <v>202728</v>
          </cell>
        </row>
        <row r="706">
          <cell r="E706">
            <v>3918.6204932839023</v>
          </cell>
          <cell r="BR706" t="str">
            <v>202729</v>
          </cell>
        </row>
        <row r="707">
          <cell r="E707">
            <v>9796.5512332097551</v>
          </cell>
          <cell r="BR707" t="str">
            <v>202730</v>
          </cell>
        </row>
        <row r="708">
          <cell r="E708">
            <v>1560924.9469200508</v>
          </cell>
          <cell r="BR708" t="str">
            <v>202731</v>
          </cell>
        </row>
        <row r="709">
          <cell r="E709">
            <v>0</v>
          </cell>
          <cell r="BR709" t="str">
            <v>202732</v>
          </cell>
        </row>
        <row r="710">
          <cell r="E710">
            <v>3265.5170777365852</v>
          </cell>
          <cell r="BR710" t="str">
            <v>202733</v>
          </cell>
        </row>
        <row r="711">
          <cell r="E711">
            <v>0</v>
          </cell>
          <cell r="BR711" t="str">
            <v>202734</v>
          </cell>
        </row>
        <row r="712">
          <cell r="E712">
            <v>0</v>
          </cell>
        </row>
        <row r="713">
          <cell r="E713">
            <v>0</v>
          </cell>
        </row>
        <row r="714">
          <cell r="E714">
            <v>0</v>
          </cell>
        </row>
        <row r="716">
          <cell r="E716">
            <v>16066.344022463998</v>
          </cell>
          <cell r="BR716" t="str">
            <v>20281</v>
          </cell>
        </row>
        <row r="717">
          <cell r="E717">
            <v>0</v>
          </cell>
          <cell r="BR717" t="str">
            <v>20282</v>
          </cell>
        </row>
        <row r="718">
          <cell r="E718">
            <v>20082.930028079994</v>
          </cell>
          <cell r="BR718" t="str">
            <v>20283</v>
          </cell>
        </row>
        <row r="719">
          <cell r="E719">
            <v>5020.7325070199986</v>
          </cell>
          <cell r="BR719" t="str">
            <v>20284</v>
          </cell>
        </row>
        <row r="720">
          <cell r="E720">
            <v>0</v>
          </cell>
          <cell r="BR720" t="str">
            <v>20285</v>
          </cell>
        </row>
        <row r="721">
          <cell r="E721">
            <v>0</v>
          </cell>
          <cell r="BR721" t="str">
            <v>20286</v>
          </cell>
        </row>
        <row r="722">
          <cell r="E722">
            <v>353124.85299373994</v>
          </cell>
          <cell r="BR722" t="str">
            <v>20287</v>
          </cell>
        </row>
        <row r="723">
          <cell r="E723">
            <v>1905859.4446114446</v>
          </cell>
          <cell r="BR723" t="str">
            <v>20288</v>
          </cell>
        </row>
        <row r="724">
          <cell r="E724">
            <v>0</v>
          </cell>
          <cell r="BR724" t="str">
            <v>20289</v>
          </cell>
        </row>
        <row r="725">
          <cell r="E725">
            <v>26777.240037439995</v>
          </cell>
          <cell r="BR725" t="str">
            <v>202810</v>
          </cell>
        </row>
        <row r="726">
          <cell r="E726">
            <v>0</v>
          </cell>
          <cell r="BR726" t="str">
            <v>202811</v>
          </cell>
        </row>
        <row r="727">
          <cell r="E727">
            <v>4686.0170065519997</v>
          </cell>
          <cell r="BR727" t="str">
            <v>202812</v>
          </cell>
        </row>
        <row r="728">
          <cell r="E728">
            <v>0</v>
          </cell>
          <cell r="BR728" t="str">
            <v>202813</v>
          </cell>
        </row>
        <row r="729">
          <cell r="E729">
            <v>0</v>
          </cell>
          <cell r="BR729" t="str">
            <v>202814</v>
          </cell>
        </row>
        <row r="730">
          <cell r="E730">
            <v>0</v>
          </cell>
          <cell r="BR730" t="str">
            <v>202815</v>
          </cell>
        </row>
        <row r="731">
          <cell r="E731">
            <v>0</v>
          </cell>
          <cell r="BR731" t="str">
            <v>202816</v>
          </cell>
        </row>
        <row r="732">
          <cell r="E732">
            <v>0</v>
          </cell>
          <cell r="BR732" t="str">
            <v>202817</v>
          </cell>
        </row>
        <row r="733">
          <cell r="E733">
            <v>0</v>
          </cell>
          <cell r="BR733" t="str">
            <v>202818</v>
          </cell>
        </row>
        <row r="734">
          <cell r="E734">
            <v>0</v>
          </cell>
        </row>
        <row r="735">
          <cell r="E735">
            <v>0</v>
          </cell>
          <cell r="BR735" t="str">
            <v>202819</v>
          </cell>
        </row>
        <row r="736">
          <cell r="E736">
            <v>16066.344022463998</v>
          </cell>
          <cell r="BR736" t="str">
            <v>202820</v>
          </cell>
        </row>
        <row r="737">
          <cell r="E737">
            <v>0</v>
          </cell>
          <cell r="BR737" t="str">
            <v>202821</v>
          </cell>
        </row>
        <row r="738">
          <cell r="E738">
            <v>0</v>
          </cell>
          <cell r="BR738" t="str">
            <v>202822</v>
          </cell>
        </row>
        <row r="739">
          <cell r="E739">
            <v>10543.538264741999</v>
          </cell>
          <cell r="BR739" t="str">
            <v>202823</v>
          </cell>
        </row>
        <row r="740">
          <cell r="E740">
            <v>3347.1550046799994</v>
          </cell>
          <cell r="BR740" t="str">
            <v>202824</v>
          </cell>
        </row>
        <row r="741">
          <cell r="E741">
            <v>0</v>
          </cell>
          <cell r="BR741" t="str">
            <v>202825</v>
          </cell>
        </row>
        <row r="742">
          <cell r="E742">
            <v>0</v>
          </cell>
          <cell r="BR742" t="str">
            <v>202826</v>
          </cell>
        </row>
        <row r="743">
          <cell r="E743">
            <v>0</v>
          </cell>
        </row>
        <row r="744">
          <cell r="E744">
            <v>0</v>
          </cell>
          <cell r="BR744" t="str">
            <v>202827</v>
          </cell>
        </row>
        <row r="745">
          <cell r="E745">
            <v>8033.172011231999</v>
          </cell>
          <cell r="BR745" t="str">
            <v>202828</v>
          </cell>
        </row>
        <row r="746">
          <cell r="E746">
            <v>4016.5860056159995</v>
          </cell>
          <cell r="BR746" t="str">
            <v>202829</v>
          </cell>
        </row>
        <row r="747">
          <cell r="E747">
            <v>10041.465014039997</v>
          </cell>
          <cell r="BR747" t="str">
            <v>202830</v>
          </cell>
        </row>
        <row r="748">
          <cell r="E748">
            <v>1599948.0705930518</v>
          </cell>
          <cell r="BR748" t="str">
            <v>202831</v>
          </cell>
        </row>
        <row r="749">
          <cell r="E749">
            <v>0</v>
          </cell>
          <cell r="BR749" t="str">
            <v>202832</v>
          </cell>
        </row>
        <row r="750">
          <cell r="E750">
            <v>3347.1550046799994</v>
          </cell>
          <cell r="BR750" t="str">
            <v>202833</v>
          </cell>
        </row>
        <row r="751">
          <cell r="E751">
            <v>0</v>
          </cell>
          <cell r="BR751" t="str">
            <v>202834</v>
          </cell>
        </row>
        <row r="752">
          <cell r="E752">
            <v>0</v>
          </cell>
        </row>
        <row r="753">
          <cell r="E753">
            <v>0</v>
          </cell>
        </row>
        <row r="754">
          <cell r="E754">
            <v>0</v>
          </cell>
        </row>
        <row r="756">
          <cell r="E756">
            <v>0</v>
          </cell>
          <cell r="BR756" t="str">
            <v>20291</v>
          </cell>
        </row>
        <row r="757">
          <cell r="E757">
            <v>0</v>
          </cell>
          <cell r="BR757" t="str">
            <v>20292</v>
          </cell>
        </row>
        <row r="758">
          <cell r="E758">
            <v>0</v>
          </cell>
          <cell r="BR758" t="str">
            <v>20293</v>
          </cell>
        </row>
        <row r="759">
          <cell r="E759">
            <v>0</v>
          </cell>
          <cell r="BR759" t="str">
            <v>20294</v>
          </cell>
        </row>
        <row r="760">
          <cell r="E760">
            <v>0</v>
          </cell>
          <cell r="BR760" t="str">
            <v>20295</v>
          </cell>
        </row>
        <row r="761">
          <cell r="E761">
            <v>0</v>
          </cell>
          <cell r="BR761" t="str">
            <v>20296</v>
          </cell>
        </row>
        <row r="762">
          <cell r="E762">
            <v>0</v>
          </cell>
          <cell r="BR762" t="str">
            <v>20297</v>
          </cell>
        </row>
        <row r="763">
          <cell r="E763">
            <v>0</v>
          </cell>
          <cell r="BR763" t="str">
            <v>20298</v>
          </cell>
        </row>
        <row r="764">
          <cell r="E764">
            <v>0</v>
          </cell>
          <cell r="BR764" t="str">
            <v>20299</v>
          </cell>
        </row>
        <row r="765">
          <cell r="E765">
            <v>0</v>
          </cell>
          <cell r="BR765" t="str">
            <v>202910</v>
          </cell>
        </row>
        <row r="766">
          <cell r="E766">
            <v>0</v>
          </cell>
          <cell r="BR766" t="str">
            <v>202911</v>
          </cell>
        </row>
        <row r="767">
          <cell r="E767">
            <v>0</v>
          </cell>
          <cell r="BR767" t="str">
            <v>202912</v>
          </cell>
        </row>
        <row r="768">
          <cell r="E768">
            <v>0</v>
          </cell>
          <cell r="BR768" t="str">
            <v>202913</v>
          </cell>
        </row>
        <row r="769">
          <cell r="E769">
            <v>0</v>
          </cell>
          <cell r="BR769" t="str">
            <v>202914</v>
          </cell>
        </row>
        <row r="770">
          <cell r="E770">
            <v>0</v>
          </cell>
          <cell r="BR770" t="str">
            <v>202915</v>
          </cell>
        </row>
        <row r="771">
          <cell r="E771">
            <v>0</v>
          </cell>
          <cell r="BR771" t="str">
            <v>202916</v>
          </cell>
        </row>
        <row r="772">
          <cell r="E772">
            <v>0</v>
          </cell>
          <cell r="BR772" t="str">
            <v>202917</v>
          </cell>
        </row>
        <row r="773">
          <cell r="E773">
            <v>0</v>
          </cell>
          <cell r="BR773" t="str">
            <v>202918</v>
          </cell>
        </row>
        <row r="774">
          <cell r="E774">
            <v>0</v>
          </cell>
        </row>
        <row r="775">
          <cell r="E775">
            <v>0</v>
          </cell>
          <cell r="BR775" t="str">
            <v>202919</v>
          </cell>
        </row>
        <row r="776">
          <cell r="E776">
            <v>0</v>
          </cell>
          <cell r="BR776" t="str">
            <v>202920</v>
          </cell>
        </row>
        <row r="777">
          <cell r="E777">
            <v>0</v>
          </cell>
          <cell r="BR777" t="str">
            <v>202921</v>
          </cell>
        </row>
        <row r="778">
          <cell r="E778">
            <v>0</v>
          </cell>
          <cell r="BR778" t="str">
            <v>202922</v>
          </cell>
        </row>
        <row r="779">
          <cell r="E779">
            <v>0</v>
          </cell>
          <cell r="BR779" t="str">
            <v>202923</v>
          </cell>
        </row>
        <row r="780">
          <cell r="E780">
            <v>0</v>
          </cell>
          <cell r="BR780" t="str">
            <v>202924</v>
          </cell>
        </row>
        <row r="781">
          <cell r="E781">
            <v>0</v>
          </cell>
          <cell r="BR781" t="str">
            <v>202925</v>
          </cell>
        </row>
        <row r="782">
          <cell r="E782">
            <v>0</v>
          </cell>
          <cell r="BR782" t="str">
            <v>202926</v>
          </cell>
        </row>
        <row r="783">
          <cell r="E783">
            <v>0</v>
          </cell>
        </row>
        <row r="784">
          <cell r="E784">
            <v>0</v>
          </cell>
          <cell r="BR784" t="str">
            <v>202927</v>
          </cell>
        </row>
        <row r="785">
          <cell r="E785">
            <v>0</v>
          </cell>
          <cell r="BR785" t="str">
            <v>202928</v>
          </cell>
        </row>
        <row r="786">
          <cell r="E786">
            <v>0</v>
          </cell>
          <cell r="BR786" t="str">
            <v>202929</v>
          </cell>
        </row>
        <row r="787">
          <cell r="E787">
            <v>0</v>
          </cell>
          <cell r="BR787" t="str">
            <v>202930</v>
          </cell>
        </row>
        <row r="788">
          <cell r="E788">
            <v>0</v>
          </cell>
          <cell r="BR788" t="str">
            <v>202931</v>
          </cell>
        </row>
        <row r="789">
          <cell r="E789">
            <v>0</v>
          </cell>
          <cell r="BR789" t="str">
            <v>202932</v>
          </cell>
        </row>
        <row r="790">
          <cell r="E790">
            <v>0</v>
          </cell>
          <cell r="BR790" t="str">
            <v>202933</v>
          </cell>
        </row>
        <row r="791">
          <cell r="E791">
            <v>0</v>
          </cell>
          <cell r="BR791" t="str">
            <v>202934</v>
          </cell>
        </row>
        <row r="792">
          <cell r="E792">
            <v>0</v>
          </cell>
        </row>
        <row r="793">
          <cell r="E793">
            <v>0</v>
          </cell>
        </row>
        <row r="794">
          <cell r="E794">
            <v>0</v>
          </cell>
        </row>
      </sheetData>
      <sheetData sheetId="29" refreshError="1"/>
      <sheetData sheetId="30" refreshError="1"/>
      <sheetData sheetId="31" refreshError="1"/>
      <sheetData sheetId="32" refreshError="1">
        <row r="40">
          <cell r="E40">
            <v>0</v>
          </cell>
          <cell r="F40">
            <v>508504.85213896068</v>
          </cell>
          <cell r="G40">
            <v>22524.260694803328</v>
          </cell>
          <cell r="H40">
            <v>9009.7042779213334</v>
          </cell>
          <cell r="I40">
            <v>9009.7042779213334</v>
          </cell>
          <cell r="J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F42">
            <v>635631.0651737008</v>
          </cell>
          <cell r="G42">
            <v>28155.325868504162</v>
          </cell>
          <cell r="H42">
            <v>11262.130347401666</v>
          </cell>
          <cell r="I42">
            <v>11262.130347401666</v>
          </cell>
          <cell r="J42">
            <v>0</v>
          </cell>
        </row>
        <row r="43">
          <cell r="E43">
            <v>0</v>
          </cell>
          <cell r="F43">
            <v>1407.7662934252082</v>
          </cell>
          <cell r="G43">
            <v>164538.83146712603</v>
          </cell>
          <cell r="H43">
            <v>2815.5325868504165</v>
          </cell>
          <cell r="I43">
            <v>2815.5325868504165</v>
          </cell>
          <cell r="J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99012.89597090632</v>
          </cell>
          <cell r="G46">
            <v>2710564.4798545316</v>
          </cell>
          <cell r="H46">
            <v>9060025.7919418123</v>
          </cell>
          <cell r="I46">
            <v>198025.79194181264</v>
          </cell>
          <cell r="J46">
            <v>0</v>
          </cell>
        </row>
        <row r="47">
          <cell r="E47">
            <v>0</v>
          </cell>
          <cell r="F47">
            <v>9385.1086228347212</v>
          </cell>
          <cell r="G47">
            <v>46925.543114173604</v>
          </cell>
          <cell r="H47">
            <v>18770.217245669442</v>
          </cell>
          <cell r="I47">
            <v>1068770.2172456693</v>
          </cell>
          <cell r="J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F49">
            <v>847508.08689826773</v>
          </cell>
          <cell r="G49">
            <v>37540.434491338885</v>
          </cell>
          <cell r="H49">
            <v>15016.173796535555</v>
          </cell>
          <cell r="I49">
            <v>15016.173796535555</v>
          </cell>
          <cell r="J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F51">
            <v>1313.9152071968613</v>
          </cell>
          <cell r="G51">
            <v>6569.5760359843043</v>
          </cell>
          <cell r="H51">
            <v>149627.83041439371</v>
          </cell>
          <cell r="I51">
            <v>2627.8304143937225</v>
          </cell>
          <cell r="J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E59">
            <v>0</v>
          </cell>
          <cell r="F59">
            <v>508504.85213896068</v>
          </cell>
          <cell r="G59">
            <v>22524.260694803328</v>
          </cell>
          <cell r="H59">
            <v>9009.7042779213334</v>
          </cell>
          <cell r="I59">
            <v>9009.7042779213334</v>
          </cell>
          <cell r="J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F62">
            <v>2956.3092161929376</v>
          </cell>
          <cell r="G62">
            <v>114006.54608096469</v>
          </cell>
          <cell r="H62">
            <v>237437.61843238588</v>
          </cell>
          <cell r="I62">
            <v>5912.6184323858752</v>
          </cell>
          <cell r="J62">
            <v>0</v>
          </cell>
        </row>
        <row r="63">
          <cell r="E63">
            <v>0</v>
          </cell>
          <cell r="F63">
            <v>105938.51086228347</v>
          </cell>
          <cell r="G63">
            <v>4692.5543114173606</v>
          </cell>
          <cell r="H63">
            <v>1877.0217245669444</v>
          </cell>
          <cell r="I63">
            <v>1877.0217245669444</v>
          </cell>
          <cell r="J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E67">
            <v>0</v>
          </cell>
          <cell r="F67">
            <v>254252.42606948034</v>
          </cell>
          <cell r="G67">
            <v>11262.130347401664</v>
          </cell>
          <cell r="H67">
            <v>4504.8521389606667</v>
          </cell>
          <cell r="I67">
            <v>4504.8521389606667</v>
          </cell>
          <cell r="J67">
            <v>0</v>
          </cell>
        </row>
        <row r="68">
          <cell r="E68">
            <v>0</v>
          </cell>
          <cell r="F68">
            <v>127126.21303474017</v>
          </cell>
          <cell r="G68">
            <v>5631.065173700832</v>
          </cell>
          <cell r="H68">
            <v>2252.4260694803334</v>
          </cell>
          <cell r="I68">
            <v>2252.4260694803334</v>
          </cell>
          <cell r="J68">
            <v>0</v>
          </cell>
        </row>
        <row r="69">
          <cell r="E69">
            <v>0</v>
          </cell>
          <cell r="F69">
            <v>2815.5325868504165</v>
          </cell>
          <cell r="G69">
            <v>329077.66293425206</v>
          </cell>
          <cell r="H69">
            <v>5631.0651737008329</v>
          </cell>
          <cell r="I69">
            <v>5631.0651737008329</v>
          </cell>
          <cell r="J69">
            <v>0</v>
          </cell>
        </row>
        <row r="70">
          <cell r="E70">
            <v>0</v>
          </cell>
          <cell r="F70">
            <v>15485.429227677292</v>
          </cell>
          <cell r="G70">
            <v>77427.146138386452</v>
          </cell>
          <cell r="H70">
            <v>897220.85845535458</v>
          </cell>
          <cell r="I70">
            <v>897220.85845535458</v>
          </cell>
          <cell r="J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F72">
            <v>938.51086228347219</v>
          </cell>
          <cell r="G72">
            <v>109692.55431141736</v>
          </cell>
          <cell r="H72">
            <v>1877.0217245669444</v>
          </cell>
          <cell r="I72">
            <v>1877.0217245669444</v>
          </cell>
          <cell r="J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E74">
            <v>0</v>
          </cell>
          <cell r="F74">
            <v>3120781.474303761</v>
          </cell>
          <cell r="G74">
            <v>3691132.3715188056</v>
          </cell>
          <cell r="H74">
            <v>10426337.948607521</v>
          </cell>
          <cell r="I74">
            <v>2235812.9486075221</v>
          </cell>
          <cell r="J74">
            <v>0</v>
          </cell>
          <cell r="K74">
            <v>0</v>
          </cell>
          <cell r="L74">
            <v>0</v>
          </cell>
        </row>
        <row r="78">
          <cell r="E78">
            <v>1331.2160658761779</v>
          </cell>
          <cell r="F78">
            <v>851501.73509589629</v>
          </cell>
          <cell r="G78">
            <v>37540.434491338885</v>
          </cell>
          <cell r="H78">
            <v>15016.173796535555</v>
          </cell>
          <cell r="I78">
            <v>15016.173796535555</v>
          </cell>
          <cell r="J78">
            <v>0</v>
          </cell>
        </row>
        <row r="79">
          <cell r="E79">
            <v>416.00502058630559</v>
          </cell>
          <cell r="F79">
            <v>266094.29221746762</v>
          </cell>
          <cell r="G79">
            <v>11731.385778543403</v>
          </cell>
          <cell r="H79">
            <v>4692.5543114173606</v>
          </cell>
          <cell r="I79">
            <v>4692.5543114173606</v>
          </cell>
          <cell r="J79">
            <v>0</v>
          </cell>
        </row>
        <row r="80">
          <cell r="E80">
            <v>1664.0200823452224</v>
          </cell>
          <cell r="F80">
            <v>1064377.1688698705</v>
          </cell>
          <cell r="G80">
            <v>46925.543114173612</v>
          </cell>
          <cell r="H80">
            <v>18770.217245669442</v>
          </cell>
          <cell r="I80">
            <v>18770.217245669442</v>
          </cell>
          <cell r="J80">
            <v>0</v>
          </cell>
        </row>
        <row r="81">
          <cell r="E81">
            <v>1497.6180741107</v>
          </cell>
          <cell r="F81">
            <v>12939.451982883349</v>
          </cell>
          <cell r="G81">
            <v>987232.9888027563</v>
          </cell>
          <cell r="H81">
            <v>16893.195521102498</v>
          </cell>
          <cell r="I81">
            <v>16893.195521102498</v>
          </cell>
          <cell r="J81">
            <v>0</v>
          </cell>
        </row>
        <row r="82">
          <cell r="E82">
            <v>9984.1204940713342</v>
          </cell>
          <cell r="F82">
            <v>86263.013219222339</v>
          </cell>
          <cell r="G82">
            <v>281553.25868504163</v>
          </cell>
          <cell r="H82">
            <v>3262621.3034740165</v>
          </cell>
          <cell r="I82">
            <v>3262621.3034740165</v>
          </cell>
          <cell r="J82">
            <v>0</v>
          </cell>
        </row>
        <row r="83">
          <cell r="E83">
            <v>83201.004117261124</v>
          </cell>
          <cell r="F83">
            <v>718858.44349351944</v>
          </cell>
          <cell r="G83">
            <v>2346277.1557086804</v>
          </cell>
          <cell r="H83">
            <v>21938510.862283472</v>
          </cell>
          <cell r="I83">
            <v>21938510.862283472</v>
          </cell>
          <cell r="J83">
            <v>10500000</v>
          </cell>
        </row>
        <row r="84">
          <cell r="E84">
            <v>9152.1104528987235</v>
          </cell>
          <cell r="F84">
            <v>79074.428784287142</v>
          </cell>
          <cell r="G84">
            <v>1413090.4871279548</v>
          </cell>
          <cell r="H84">
            <v>4723236.1948511824</v>
          </cell>
          <cell r="I84">
            <v>103236.19485118194</v>
          </cell>
          <cell r="J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E86">
            <v>8320.1004117261109</v>
          </cell>
          <cell r="F86">
            <v>71885.844349351944</v>
          </cell>
          <cell r="G86">
            <v>2859627.715570868</v>
          </cell>
          <cell r="H86">
            <v>2718851.0862283474</v>
          </cell>
          <cell r="I86">
            <v>93851.086228347223</v>
          </cell>
          <cell r="J86">
            <v>0</v>
          </cell>
        </row>
        <row r="87">
          <cell r="E87">
            <v>5824.0702882082787</v>
          </cell>
          <cell r="F87">
            <v>3725320.0910445466</v>
          </cell>
          <cell r="G87">
            <v>164239.4008996076</v>
          </cell>
          <cell r="H87">
            <v>65695.760359843043</v>
          </cell>
          <cell r="I87">
            <v>65695.760359843043</v>
          </cell>
          <cell r="J87">
            <v>0</v>
          </cell>
        </row>
        <row r="88">
          <cell r="E88">
            <v>998.4120494071334</v>
          </cell>
          <cell r="F88">
            <v>638626.30132192222</v>
          </cell>
          <cell r="G88">
            <v>28155.325868504166</v>
          </cell>
          <cell r="H88">
            <v>11262.130347401666</v>
          </cell>
          <cell r="I88">
            <v>11262.130347401666</v>
          </cell>
          <cell r="J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E90">
            <v>14976.180741107</v>
          </cell>
          <cell r="F90">
            <v>129394.51982883349</v>
          </cell>
          <cell r="G90">
            <v>5147329.8880275628</v>
          </cell>
          <cell r="H90">
            <v>4893931.9552110247</v>
          </cell>
          <cell r="I90">
            <v>168931.95521102499</v>
          </cell>
          <cell r="J90">
            <v>0</v>
          </cell>
        </row>
        <row r="91">
          <cell r="E91">
            <v>21632.261070487893</v>
          </cell>
          <cell r="F91">
            <v>186903.19530831504</v>
          </cell>
          <cell r="G91">
            <v>3340032.0604842571</v>
          </cell>
          <cell r="H91">
            <v>7069012.824193703</v>
          </cell>
          <cell r="I91">
            <v>4339012.824193703</v>
          </cell>
          <cell r="J91">
            <v>0</v>
          </cell>
        </row>
        <row r="92">
          <cell r="E92">
            <v>1221067.4966615848</v>
          </cell>
          <cell r="F92">
            <v>3663202.4899847545</v>
          </cell>
          <cell r="G92">
            <v>3109083.8025637954</v>
          </cell>
          <cell r="H92">
            <v>47656361.267521262</v>
          </cell>
          <cell r="I92">
            <v>47656361.267521262</v>
          </cell>
          <cell r="J92">
            <v>24346361.267521266</v>
          </cell>
        </row>
        <row r="93">
          <cell r="E93">
            <v>39936.481976285337</v>
          </cell>
          <cell r="F93">
            <v>345052.05287688936</v>
          </cell>
          <cell r="G93">
            <v>6166213.0347401667</v>
          </cell>
          <cell r="H93">
            <v>13050485.213896066</v>
          </cell>
          <cell r="I93">
            <v>8010485.2138960669</v>
          </cell>
          <cell r="J93">
            <v>0</v>
          </cell>
        </row>
        <row r="94">
          <cell r="E94">
            <v>792043.78161832527</v>
          </cell>
          <cell r="F94">
            <v>2376131.3448549756</v>
          </cell>
          <cell r="G94">
            <v>2016703.0070684077</v>
          </cell>
          <cell r="H94">
            <v>30912234.33568947</v>
          </cell>
          <cell r="I94">
            <v>46032234.33568947</v>
          </cell>
          <cell r="J94">
            <v>672234.33568946924</v>
          </cell>
        </row>
        <row r="95">
          <cell r="E95">
            <v>84865.024199606341</v>
          </cell>
          <cell r="F95">
            <v>733235.61236338981</v>
          </cell>
          <cell r="G95">
            <v>13103202.698822854</v>
          </cell>
          <cell r="H95">
            <v>22377281.07952914</v>
          </cell>
          <cell r="I95">
            <v>22377281.07952914</v>
          </cell>
          <cell r="J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E97">
            <v>3993.6481976285336</v>
          </cell>
          <cell r="F97">
            <v>2554505.2052876889</v>
          </cell>
          <cell r="G97">
            <v>112621.30347401666</v>
          </cell>
          <cell r="H97">
            <v>45048.521389606663</v>
          </cell>
          <cell r="I97">
            <v>45048.521389606663</v>
          </cell>
          <cell r="J97">
            <v>0</v>
          </cell>
        </row>
        <row r="98">
          <cell r="E98">
            <v>665.60803293808897</v>
          </cell>
          <cell r="F98">
            <v>425750.86754794815</v>
          </cell>
          <cell r="G98">
            <v>18770.217245669442</v>
          </cell>
          <cell r="H98">
            <v>7508.0868982677775</v>
          </cell>
          <cell r="I98">
            <v>7508.0868982677775</v>
          </cell>
          <cell r="J98">
            <v>0</v>
          </cell>
        </row>
        <row r="99">
          <cell r="E99">
            <v>3328.0401646904447</v>
          </cell>
          <cell r="F99">
            <v>2128754.337739741</v>
          </cell>
          <cell r="G99">
            <v>93851.086228347223</v>
          </cell>
          <cell r="H99">
            <v>37540.434491338885</v>
          </cell>
          <cell r="I99">
            <v>37540.434491338885</v>
          </cell>
          <cell r="J99">
            <v>0</v>
          </cell>
        </row>
        <row r="100">
          <cell r="E100">
            <v>873.61054323124176</v>
          </cell>
          <cell r="F100">
            <v>7548.0136566819547</v>
          </cell>
          <cell r="G100">
            <v>190010.91013494114</v>
          </cell>
          <cell r="H100">
            <v>395729.36405397643</v>
          </cell>
          <cell r="I100">
            <v>9854.3640539764583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E102">
            <v>22464.271111660502</v>
          </cell>
          <cell r="F102">
            <v>194091.77974325023</v>
          </cell>
          <cell r="G102">
            <v>7720994.8320413437</v>
          </cell>
          <cell r="H102">
            <v>7340897.9328165371</v>
          </cell>
          <cell r="I102">
            <v>253397.93281653748</v>
          </cell>
          <cell r="J102">
            <v>0</v>
          </cell>
        </row>
        <row r="103">
          <cell r="E103">
            <v>1485082.0905343599</v>
          </cell>
          <cell r="F103">
            <v>4455246.2716030795</v>
          </cell>
          <cell r="G103">
            <v>32131318.138253264</v>
          </cell>
          <cell r="H103">
            <v>43785439.379417755</v>
          </cell>
          <cell r="I103">
            <v>43785439.379417755</v>
          </cell>
          <cell r="J103">
            <v>29610439.379417755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E105">
            <v>998.4120494071334</v>
          </cell>
          <cell r="F105">
            <v>638626.30132192222</v>
          </cell>
          <cell r="G105">
            <v>28155.325868504166</v>
          </cell>
          <cell r="H105">
            <v>11262.130347401666</v>
          </cell>
          <cell r="I105">
            <v>11262.130347401666</v>
          </cell>
          <cell r="J105">
            <v>0</v>
          </cell>
        </row>
        <row r="106">
          <cell r="E106">
            <v>965.13164776022893</v>
          </cell>
          <cell r="F106">
            <v>617338.75794452487</v>
          </cell>
          <cell r="G106">
            <v>27216.815006220691</v>
          </cell>
          <cell r="H106">
            <v>10886.726002488276</v>
          </cell>
          <cell r="I106">
            <v>10886.726002488276</v>
          </cell>
          <cell r="J106">
            <v>0</v>
          </cell>
        </row>
        <row r="107">
          <cell r="E107">
            <v>499.2060247035667</v>
          </cell>
          <cell r="F107">
            <v>4313.150660961117</v>
          </cell>
          <cell r="G107">
            <v>329077.66293425206</v>
          </cell>
          <cell r="H107">
            <v>5631.0651737008329</v>
          </cell>
          <cell r="I107">
            <v>5631.0651737008329</v>
          </cell>
          <cell r="J107">
            <v>0</v>
          </cell>
        </row>
        <row r="108">
          <cell r="E108">
            <v>832.01004117261118</v>
          </cell>
          <cell r="F108">
            <v>7188.5844349351937</v>
          </cell>
          <cell r="G108">
            <v>23462.771557086806</v>
          </cell>
          <cell r="H108">
            <v>271885.10862283473</v>
          </cell>
          <cell r="I108">
            <v>271885.10862283473</v>
          </cell>
          <cell r="J108">
            <v>0</v>
          </cell>
        </row>
        <row r="109">
          <cell r="E109">
            <v>998.4120494071334</v>
          </cell>
          <cell r="F109">
            <v>8626.3013219222339</v>
          </cell>
          <cell r="G109">
            <v>658155.32586850412</v>
          </cell>
          <cell r="H109">
            <v>11262.130347401666</v>
          </cell>
          <cell r="I109">
            <v>11262.130347401666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E111">
            <v>174689.65627915284</v>
          </cell>
          <cell r="F111">
            <v>524068.96883745852</v>
          </cell>
          <cell r="G111">
            <v>444795.05211453215</v>
          </cell>
          <cell r="H111">
            <v>148265.01737151071</v>
          </cell>
          <cell r="I111">
            <v>10152665.017371511</v>
          </cell>
          <cell r="J111">
            <v>6817865.0173715111</v>
          </cell>
        </row>
        <row r="112">
          <cell r="E112">
            <v>3992299.9999999995</v>
          </cell>
          <cell r="F112">
            <v>26514918.525696244</v>
          </cell>
          <cell r="G112">
            <v>82837367.628481209</v>
          </cell>
          <cell r="H112">
            <v>210806212.05139244</v>
          </cell>
          <cell r="I112">
            <v>208717237.05139247</v>
          </cell>
          <cell r="J112">
            <v>71946900</v>
          </cell>
        </row>
      </sheetData>
      <sheetData sheetId="33" refreshError="1"/>
      <sheetData sheetId="34" refreshError="1"/>
      <sheetData sheetId="35" refreshError="1">
        <row r="71">
          <cell r="F71">
            <v>7125000</v>
          </cell>
          <cell r="G71">
            <v>7125000</v>
          </cell>
          <cell r="H71">
            <v>7125000</v>
          </cell>
          <cell r="I71">
            <v>7407643.9226000002</v>
          </cell>
          <cell r="J71">
            <v>7927942.5307557276</v>
          </cell>
          <cell r="K71">
            <v>9381367.5746385623</v>
          </cell>
          <cell r="L71">
            <v>10654312.351552108</v>
          </cell>
          <cell r="M71">
            <v>11226740.71338127</v>
          </cell>
          <cell r="N71">
            <v>11226740.71338127</v>
          </cell>
          <cell r="O71">
            <v>11226740.71338127</v>
          </cell>
          <cell r="P71">
            <v>11226740.71338127</v>
          </cell>
          <cell r="Q71">
            <v>11226740.71338127</v>
          </cell>
          <cell r="R71">
            <v>11226740.71338127</v>
          </cell>
          <cell r="S71">
            <v>11226740.71338127</v>
          </cell>
          <cell r="T71">
            <v>11226740.71338127</v>
          </cell>
          <cell r="U71">
            <v>11226740.71338127</v>
          </cell>
          <cell r="V71">
            <v>11226740.71338127</v>
          </cell>
          <cell r="W71">
            <v>11226740.71338127</v>
          </cell>
          <cell r="X71">
            <v>11110237.267781271</v>
          </cell>
          <cell r="Y71">
            <v>11030801.608605269</v>
          </cell>
          <cell r="Z71">
            <v>10705943.56498359</v>
          </cell>
          <cell r="AA71">
            <v>10631620.841164667</v>
          </cell>
          <cell r="AB71">
            <v>10631620.841164667</v>
          </cell>
          <cell r="AC71">
            <v>10631620.841164667</v>
          </cell>
          <cell r="AD71">
            <v>10631620.841164667</v>
          </cell>
          <cell r="AE71">
            <v>10631620.841164667</v>
          </cell>
          <cell r="AF71">
            <v>10631620.841164667</v>
          </cell>
          <cell r="AG71">
            <v>10631620.841164667</v>
          </cell>
          <cell r="AH71">
            <v>10631620.841164667</v>
          </cell>
          <cell r="AI71">
            <v>10631620.841164667</v>
          </cell>
          <cell r="AJ71">
            <v>10631620.841164667</v>
          </cell>
        </row>
        <row r="72">
          <cell r="F72">
            <v>0</v>
          </cell>
          <cell r="G72">
            <v>10390249.100000024</v>
          </cell>
          <cell r="H72">
            <v>10390249.100000024</v>
          </cell>
          <cell r="I72">
            <v>10390249.100000024</v>
          </cell>
          <cell r="J72">
            <v>10390249.100000024</v>
          </cell>
          <cell r="K72">
            <v>10390249.100000024</v>
          </cell>
          <cell r="L72">
            <v>10390249.100000024</v>
          </cell>
          <cell r="M72">
            <v>10390249.100000024</v>
          </cell>
          <cell r="N72">
            <v>10390249.100000024</v>
          </cell>
          <cell r="O72">
            <v>10390249.100000024</v>
          </cell>
          <cell r="P72">
            <v>10390249.100000024</v>
          </cell>
          <cell r="Q72">
            <v>10390249.100000024</v>
          </cell>
          <cell r="R72">
            <v>10390249.100000024</v>
          </cell>
          <cell r="S72">
            <v>10390249.100000024</v>
          </cell>
          <cell r="T72">
            <v>10390249.100000024</v>
          </cell>
          <cell r="U72">
            <v>10390249.100000024</v>
          </cell>
          <cell r="V72">
            <v>10390249.099999994</v>
          </cell>
          <cell r="W72">
            <v>10390249.099999994</v>
          </cell>
          <cell r="X72">
            <v>10390249.099999994</v>
          </cell>
          <cell r="Y72">
            <v>10390249.099999994</v>
          </cell>
          <cell r="Z72">
            <v>10390249.099999994</v>
          </cell>
          <cell r="AA72">
            <v>10390249.099999994</v>
          </cell>
          <cell r="AB72">
            <v>10390249.099999994</v>
          </cell>
          <cell r="AC72">
            <v>10390249.099999994</v>
          </cell>
          <cell r="AD72">
            <v>10390249.099999994</v>
          </cell>
          <cell r="AE72">
            <v>10390249.099999994</v>
          </cell>
          <cell r="AF72">
            <v>10390249.099999994</v>
          </cell>
          <cell r="AG72">
            <v>10390249.099999994</v>
          </cell>
          <cell r="AH72">
            <v>10390249.099999994</v>
          </cell>
          <cell r="AI72">
            <v>10390249.099999994</v>
          </cell>
          <cell r="AJ72">
            <v>10390249.099999994</v>
          </cell>
        </row>
        <row r="73">
          <cell r="F73">
            <v>4479877.67</v>
          </cell>
          <cell r="G73">
            <v>3979573.9759999998</v>
          </cell>
          <cell r="H73">
            <v>3893529.5734999995</v>
          </cell>
          <cell r="I73">
            <v>3893529.5734999995</v>
          </cell>
          <cell r="J73">
            <v>3889662.4734999998</v>
          </cell>
          <cell r="K73">
            <v>3889662.4734999998</v>
          </cell>
          <cell r="L73">
            <v>3853159.5534999999</v>
          </cell>
          <cell r="M73">
            <v>3853159.176833333</v>
          </cell>
          <cell r="N73">
            <v>3853159.1768333334</v>
          </cell>
          <cell r="O73">
            <v>3643412.0075833336</v>
          </cell>
          <cell r="P73">
            <v>3643412.0075833336</v>
          </cell>
          <cell r="Q73">
            <v>3640664.8682500003</v>
          </cell>
          <cell r="R73">
            <v>3640664.8682500003</v>
          </cell>
          <cell r="S73">
            <v>3640664.8682500003</v>
          </cell>
          <cell r="T73">
            <v>3640664.8682500003</v>
          </cell>
          <cell r="U73">
            <v>3640664.8682500003</v>
          </cell>
          <cell r="V73">
            <v>3640664.8682500003</v>
          </cell>
          <cell r="W73">
            <v>2007446.4349999973</v>
          </cell>
          <cell r="X73">
            <v>3640664.8682500003</v>
          </cell>
          <cell r="Y73">
            <v>3640664.8682500003</v>
          </cell>
          <cell r="Z73">
            <v>3640664.8682500003</v>
          </cell>
          <cell r="AA73">
            <v>3379034.901583333</v>
          </cell>
          <cell r="AB73">
            <v>3379034.9015833326</v>
          </cell>
          <cell r="AC73">
            <v>3379034.9015833326</v>
          </cell>
          <cell r="AD73">
            <v>3379034.901583333</v>
          </cell>
          <cell r="AE73">
            <v>3379034.901583333</v>
          </cell>
          <cell r="AF73">
            <v>3379034.9015833326</v>
          </cell>
          <cell r="AG73">
            <v>3379034.9015833326</v>
          </cell>
          <cell r="AH73">
            <v>3379034.901583333</v>
          </cell>
          <cell r="AI73">
            <v>3379034.8015833329</v>
          </cell>
          <cell r="AJ73">
            <v>3372368.2315833326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ga"/>
      <sheetName val="valdxx3"/>
      <sheetName val="Otepää"/>
      <sheetName val="Tapa"/>
      <sheetName val="püssi"/>
      <sheetName val="valdx1"/>
      <sheetName val="valdx2"/>
      <sheetName val="valdx3"/>
      <sheetName val="valdx4"/>
      <sheetName val="vald5"/>
      <sheetName val="valdx6"/>
      <sheetName val="valdx7"/>
      <sheetName val="valdx8"/>
      <sheetName val="valdx9"/>
      <sheetName val="Kadrina"/>
      <sheetName val="Haljala"/>
      <sheetName val="Rakvere"/>
      <sheetName val="Sõmeru"/>
      <sheetName val="Anija"/>
      <sheetName val="finantssisendid"/>
      <sheetName val="data"/>
      <sheetName val="baseline"/>
      <sheetName val="KOOND"/>
      <sheetName val="liitujad"/>
      <sheetName val="LCD"/>
      <sheetName val="jaotus"/>
      <sheetName val="LVIRUsisend"/>
      <sheetName val="labourVALGA"/>
      <sheetName val="labour"/>
      <sheetName val="struktuur"/>
      <sheetName val="struktuurVALGA"/>
      <sheetName val="Workings"/>
      <sheetName val="uhikhinnad"/>
      <sheetName val="lisainvest"/>
      <sheetName val="PandL"/>
      <sheetName val=" "/>
      <sheetName val="Tapa LA"/>
      <sheetName val="Otepää LA"/>
      <sheetName val="hinnad"/>
      <sheetName val="OH"/>
      <sheetName val="notes"/>
      <sheetName val="Assumptions and Results"/>
      <sheetName val="ben1"/>
      <sheetName val="balance_sheet"/>
      <sheetName val="oncost"/>
      <sheetName val="Risk"/>
      <sheetName val="RISKI diagramm"/>
      <sheetName val="jaakvaartus"/>
      <sheetName val="PV"/>
      <sheetName val="PVajastus"/>
      <sheetName val="omaosalused"/>
      <sheetName val="Inputs"/>
      <sheetName val="CF "/>
      <sheetName val="jaakBASELINE"/>
      <sheetName val="CBA"/>
      <sheetName val="CBA1"/>
      <sheetName val="CBA0"/>
      <sheetName val="CBAincr"/>
      <sheetName val="Grant"/>
      <sheetName val="Grant1"/>
      <sheetName val="Grant0"/>
      <sheetName val="GRANTincr"/>
      <sheetName val="grantrate"/>
      <sheetName val="1tabel"/>
      <sheetName val="tundlikkus"/>
      <sheetName val="E.1.2"/>
      <sheetName val="E.1.3"/>
      <sheetName val="H.1"/>
      <sheetName val="H.2.1"/>
      <sheetName val="muud tabelid"/>
      <sheetName val="tka"/>
      <sheetName val="projekti grantrate2"/>
      <sheetName val="ESTcharts"/>
      <sheetName val="benefits"/>
      <sheetName val="tarbijad"/>
      <sheetName val="ehitushin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10">
          <cell r="D10" t="b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ga"/>
      <sheetName val="valdxx3"/>
      <sheetName val="Otepää"/>
      <sheetName val="Tapa"/>
      <sheetName val="püssi"/>
      <sheetName val="valdx1"/>
      <sheetName val="valdx2"/>
      <sheetName val="valdx3"/>
      <sheetName val="valdx4"/>
      <sheetName val="vald5"/>
      <sheetName val="valdx6"/>
      <sheetName val="valdx7"/>
      <sheetName val="valdx8"/>
      <sheetName val="valdx9"/>
      <sheetName val="Kadrina"/>
      <sheetName val="Haljala"/>
      <sheetName val="Rakvere"/>
      <sheetName val="Sõmeru"/>
      <sheetName val="Anija"/>
      <sheetName val="finantssisendid"/>
      <sheetName val="data"/>
      <sheetName val="baseline"/>
      <sheetName val="KOOND"/>
      <sheetName val="liitujad"/>
      <sheetName val="LCD"/>
      <sheetName val="jaotus"/>
      <sheetName val="LVIRUsisend"/>
      <sheetName val="labourVALGA"/>
      <sheetName val="labour"/>
      <sheetName val="struktuur"/>
      <sheetName val="struktuurVALGA"/>
      <sheetName val="Workings"/>
      <sheetName val="uhikhinnad"/>
      <sheetName val="lisainvest"/>
      <sheetName val="PandL"/>
      <sheetName val=" "/>
      <sheetName val="Tapa LA"/>
      <sheetName val="Otepää LA"/>
      <sheetName val="hinnad"/>
      <sheetName val="OH"/>
      <sheetName val="notes"/>
      <sheetName val="Assumptions and Results"/>
      <sheetName val="ben1"/>
      <sheetName val="balance_sheet"/>
      <sheetName val="oncost"/>
      <sheetName val="Risk"/>
      <sheetName val="RISKI diagramm"/>
      <sheetName val="jaakvaartus"/>
      <sheetName val="PV"/>
      <sheetName val="PVajastus"/>
      <sheetName val="omaosalused"/>
      <sheetName val="Inputs"/>
      <sheetName val="CF "/>
      <sheetName val="jaakBASELINE"/>
      <sheetName val="CBA"/>
      <sheetName val="CBA1"/>
      <sheetName val="CBA0"/>
      <sheetName val="CBAincr"/>
      <sheetName val="Grant"/>
      <sheetName val="Grant1"/>
      <sheetName val="Grant0"/>
      <sheetName val="GRANTincr"/>
      <sheetName val="grantrate"/>
      <sheetName val="1tabel"/>
      <sheetName val="tundlikkus"/>
      <sheetName val="E.1.2"/>
      <sheetName val="E.1.3"/>
      <sheetName val="H.1"/>
      <sheetName val="H.2.1"/>
      <sheetName val="muud tabelid"/>
      <sheetName val="tka"/>
      <sheetName val="projekti grantrate2"/>
      <sheetName val="ESTcharts"/>
      <sheetName val="benefits"/>
      <sheetName val="tarbijad"/>
      <sheetName val="ehitushin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10">
          <cell r="D10" t="b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ga"/>
      <sheetName val="valdxx3"/>
      <sheetName val="Tamsalu"/>
      <sheetName val="VäikeMaarja"/>
      <sheetName val="püssi"/>
      <sheetName val="valdx1"/>
      <sheetName val="valdx2"/>
      <sheetName val="valdx3"/>
      <sheetName val="valdx4"/>
      <sheetName val="vald5"/>
      <sheetName val="valdx6"/>
      <sheetName val="valdx7"/>
      <sheetName val="valdx8"/>
      <sheetName val="valdx9"/>
      <sheetName val="Kadrina"/>
      <sheetName val="Haljala"/>
      <sheetName val="Torma"/>
      <sheetName val="Anija"/>
      <sheetName val="finantssisendid"/>
      <sheetName val="Tartu"/>
      <sheetName val="baseline"/>
      <sheetName val="liitujad"/>
      <sheetName val="LCD"/>
      <sheetName val="jaotus"/>
      <sheetName val="Valga LA"/>
      <sheetName val="Haljala LA"/>
      <sheetName val="TM3 LA"/>
      <sheetName val="VM1 LA"/>
      <sheetName val="Torma VK"/>
      <sheetName val="Torma SV"/>
      <sheetName val="Torma RVP"/>
      <sheetName val="Torma LA"/>
      <sheetName val="labourVALGA"/>
      <sheetName val="labKAD"/>
      <sheetName val="labTM3"/>
      <sheetName val="labVM1"/>
      <sheetName val="admLA"/>
      <sheetName val="admLA1"/>
      <sheetName val="masinTartu"/>
      <sheetName val="LabTartu"/>
      <sheetName val="labour"/>
      <sheetName val="struktuur"/>
      <sheetName val="struktuurVALGA"/>
      <sheetName val="strukHALJALA"/>
      <sheetName val="labourHALJALA"/>
      <sheetName val="struRapla"/>
      <sheetName val="admTartu"/>
      <sheetName val="inv_WO"/>
      <sheetName val="De1_WO"/>
      <sheetName val="De2_WO"/>
      <sheetName val="LVIRUsisend"/>
      <sheetName val="Tartu LA"/>
      <sheetName val="inv_program"/>
      <sheetName val="De1_p"/>
      <sheetName val="De2_p"/>
      <sheetName val="struTorma"/>
      <sheetName val="admKAD"/>
      <sheetName val="admTM3"/>
      <sheetName val="admVM1"/>
      <sheetName val="Workings"/>
      <sheetName val="uhikhinnad"/>
      <sheetName val=" "/>
      <sheetName val="Tõrva LA"/>
      <sheetName val="notes"/>
      <sheetName val="Assumptions and Results"/>
      <sheetName val="ben1"/>
      <sheetName val="balance_sheet"/>
      <sheetName val="Risk"/>
      <sheetName val="RISKI diagramm"/>
      <sheetName val="KA3 LA"/>
      <sheetName val="PVajastus"/>
      <sheetName val="lisainvest"/>
      <sheetName val="consumption With"/>
      <sheetName val="consumption WO"/>
      <sheetName val="consumption incr"/>
      <sheetName val="hinnad"/>
      <sheetName val="Benchmark"/>
      <sheetName val="Ben grant"/>
      <sheetName val="KOOND"/>
      <sheetName val="data"/>
      <sheetName val="Inputs"/>
      <sheetName val="CF "/>
      <sheetName val="OH"/>
      <sheetName val="omaosalused"/>
      <sheetName val="CBA"/>
      <sheetName val="CBA1"/>
      <sheetName val="CBA0"/>
      <sheetName val="CBAincr"/>
      <sheetName val="Grant"/>
      <sheetName val="Grant1"/>
      <sheetName val="Grant0"/>
      <sheetName val="GRANTincr"/>
      <sheetName val="admRK"/>
      <sheetName val="E.1.2"/>
      <sheetName val="grantrate"/>
      <sheetName val="MFA tulemus"/>
      <sheetName val="tundlikkus"/>
      <sheetName val="oncost"/>
      <sheetName val="Sensibility"/>
      <sheetName val="Riskianalyys"/>
      <sheetName val="PV"/>
      <sheetName val="jaakBASELINE"/>
      <sheetName val="DSCR"/>
      <sheetName val="1tabel"/>
      <sheetName val="E.1.3"/>
      <sheetName val="H.1"/>
      <sheetName val="H.2.1"/>
      <sheetName val="muud tabelid"/>
      <sheetName val="tka"/>
      <sheetName val="projekti grantrate2"/>
      <sheetName val="ESTcharts"/>
      <sheetName val="benefits"/>
      <sheetName val="tarbijad"/>
      <sheetName val="ehitushind"/>
      <sheetName val="elanikud"/>
      <sheetName val="jaakvaartus"/>
      <sheetName val="area"/>
      <sheetName val="Pan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>
        <row r="158">
          <cell r="H158">
            <v>3036028.466936219</v>
          </cell>
          <cell r="I158">
            <v>3036028.466936219</v>
          </cell>
          <cell r="J158">
            <v>3036028.466936219</v>
          </cell>
          <cell r="K158">
            <v>3036028.466936219</v>
          </cell>
          <cell r="L158">
            <v>3036028.466936219</v>
          </cell>
          <cell r="M158">
            <v>2536028.4669862194</v>
          </cell>
          <cell r="N158">
            <v>2536028.4669862194</v>
          </cell>
          <cell r="O158">
            <v>2536028.4669862194</v>
          </cell>
          <cell r="P158">
            <v>2536028.4669862194</v>
          </cell>
          <cell r="Q158">
            <v>2536028.4669862194</v>
          </cell>
          <cell r="R158">
            <v>2536028.4669862194</v>
          </cell>
          <cell r="S158">
            <v>2536028.4669862194</v>
          </cell>
          <cell r="T158">
            <v>2536028.4669862194</v>
          </cell>
          <cell r="U158">
            <v>2536028.4669862194</v>
          </cell>
          <cell r="V158">
            <v>2536028.4669862194</v>
          </cell>
          <cell r="W158">
            <v>2536028.4669862194</v>
          </cell>
          <cell r="X158">
            <v>2536028.4669862194</v>
          </cell>
          <cell r="Y158">
            <v>2536028.4669862194</v>
          </cell>
          <cell r="Z158">
            <v>2536028.4669862194</v>
          </cell>
          <cell r="AA158">
            <v>2536028.4669862194</v>
          </cell>
          <cell r="AB158">
            <v>2536028.4669862194</v>
          </cell>
          <cell r="AC158">
            <v>2536028.4669862194</v>
          </cell>
          <cell r="AD158">
            <v>2536028.4669862194</v>
          </cell>
          <cell r="AE158">
            <v>2536028.4669862194</v>
          </cell>
          <cell r="AF158">
            <v>2536028.4669862194</v>
          </cell>
          <cell r="AG158">
            <v>2536028.4669862194</v>
          </cell>
          <cell r="AH158">
            <v>2536028.4669862194</v>
          </cell>
          <cell r="AI158">
            <v>2536028.4669862194</v>
          </cell>
          <cell r="AJ158">
            <v>2536028.4669862194</v>
          </cell>
          <cell r="AK158">
            <v>2536028.4669862194</v>
          </cell>
          <cell r="AL158">
            <v>2536028.4669862194</v>
          </cell>
          <cell r="AM158">
            <v>2536028.4669862194</v>
          </cell>
          <cell r="AN158">
            <v>2536028.4669862194</v>
          </cell>
          <cell r="AO158">
            <v>2536028.4669862194</v>
          </cell>
          <cell r="AP158">
            <v>2536028.4669862194</v>
          </cell>
        </row>
        <row r="161">
          <cell r="H161">
            <v>12803115</v>
          </cell>
          <cell r="I161">
            <v>12803115</v>
          </cell>
          <cell r="J161">
            <v>12803115</v>
          </cell>
          <cell r="K161">
            <v>12803115</v>
          </cell>
          <cell r="L161">
            <v>12803115</v>
          </cell>
          <cell r="M161">
            <v>11803115</v>
          </cell>
          <cell r="N161">
            <v>11803115</v>
          </cell>
          <cell r="O161">
            <v>11803115</v>
          </cell>
          <cell r="P161">
            <v>11803115</v>
          </cell>
          <cell r="Q161">
            <v>11803115</v>
          </cell>
          <cell r="R161">
            <v>11803115</v>
          </cell>
          <cell r="S161">
            <v>11803115</v>
          </cell>
          <cell r="T161">
            <v>11803115</v>
          </cell>
          <cell r="U161">
            <v>11803115</v>
          </cell>
          <cell r="V161">
            <v>11803115</v>
          </cell>
          <cell r="W161">
            <v>11803115</v>
          </cell>
          <cell r="X161">
            <v>11803115</v>
          </cell>
          <cell r="Y161">
            <v>11803115</v>
          </cell>
          <cell r="Z161">
            <v>11803115</v>
          </cell>
          <cell r="AA161">
            <v>11803115</v>
          </cell>
          <cell r="AB161">
            <v>11803115</v>
          </cell>
          <cell r="AC161">
            <v>11803115</v>
          </cell>
          <cell r="AD161">
            <v>11803115</v>
          </cell>
          <cell r="AE161">
            <v>11803115</v>
          </cell>
          <cell r="AF161">
            <v>11803115</v>
          </cell>
          <cell r="AG161">
            <v>11803115</v>
          </cell>
          <cell r="AH161">
            <v>11803115</v>
          </cell>
          <cell r="AI161">
            <v>11803115</v>
          </cell>
          <cell r="AJ161">
            <v>11803115</v>
          </cell>
          <cell r="AK161">
            <v>11803115</v>
          </cell>
          <cell r="AL161">
            <v>11803115</v>
          </cell>
          <cell r="AM161">
            <v>11803115</v>
          </cell>
          <cell r="AN161">
            <v>11803115</v>
          </cell>
          <cell r="AO161">
            <v>11803115</v>
          </cell>
          <cell r="AP161">
            <v>11803115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ga"/>
      <sheetName val="valdxx3"/>
      <sheetName val="Tamsalu"/>
      <sheetName val="VäikeMaarja"/>
      <sheetName val="püssi"/>
      <sheetName val="valdx1"/>
      <sheetName val="valdx2"/>
      <sheetName val="valdx3"/>
      <sheetName val="valdx4"/>
      <sheetName val="vald5"/>
      <sheetName val="valdx6"/>
      <sheetName val="valdx7"/>
      <sheetName val="valdx8"/>
      <sheetName val="valdx9"/>
      <sheetName val="Kadrina"/>
      <sheetName val="Haljala"/>
      <sheetName val="Torma"/>
      <sheetName val="Anija"/>
      <sheetName val="finantssisendid"/>
      <sheetName val="Tartu"/>
      <sheetName val="baseline"/>
      <sheetName val="liitujad"/>
      <sheetName val="LCD"/>
      <sheetName val="jaotus"/>
      <sheetName val="Valga LA"/>
      <sheetName val="Haljala LA"/>
      <sheetName val="TM3 LA"/>
      <sheetName val="VM1 LA"/>
      <sheetName val="Torma VK"/>
      <sheetName val="Torma SV"/>
      <sheetName val="Torma RVP"/>
      <sheetName val="Torma LA"/>
      <sheetName val="labourVALGA"/>
      <sheetName val="labKAD"/>
      <sheetName val="labTM3"/>
      <sheetName val="labVM1"/>
      <sheetName val="admLA"/>
      <sheetName val="admLA1"/>
      <sheetName val="masinTartu"/>
      <sheetName val="LabTartu"/>
      <sheetName val="labour"/>
      <sheetName val="struktuur"/>
      <sheetName val="struktuurVALGA"/>
      <sheetName val="strukHALJALA"/>
      <sheetName val="labourHALJALA"/>
      <sheetName val="struRapla"/>
      <sheetName val="admTartu"/>
      <sheetName val="inv_WO"/>
      <sheetName val="De1_WO"/>
      <sheetName val="De2_WO"/>
      <sheetName val="LVIRUsisend"/>
      <sheetName val="Tartu LA"/>
      <sheetName val="inv_program"/>
      <sheetName val="De1_p"/>
      <sheetName val="De2_p"/>
      <sheetName val="struTorma"/>
      <sheetName val="admKAD"/>
      <sheetName val="admTM3"/>
      <sheetName val="admVM1"/>
      <sheetName val="Workings"/>
      <sheetName val="uhikhinnad"/>
      <sheetName val=" "/>
      <sheetName val="Tõrva LA"/>
      <sheetName val="notes"/>
      <sheetName val="Assumptions and Results"/>
      <sheetName val="ben1"/>
      <sheetName val="balance_sheet"/>
      <sheetName val="Risk"/>
      <sheetName val="RISKI diagramm"/>
      <sheetName val="KA3 LA"/>
      <sheetName val="PVajastus"/>
      <sheetName val="lisainvest"/>
      <sheetName val="consumption With"/>
      <sheetName val="consumption WO"/>
      <sheetName val="consumption incr"/>
      <sheetName val="hinnad"/>
      <sheetName val="Benchmark"/>
      <sheetName val="Ben grant"/>
      <sheetName val="KOOND"/>
      <sheetName val="data"/>
      <sheetName val="Inputs"/>
      <sheetName val="CF "/>
      <sheetName val="OH"/>
      <sheetName val="omaosalused"/>
      <sheetName val="CBA"/>
      <sheetName val="CBA1"/>
      <sheetName val="CBA0"/>
      <sheetName val="CBAincr"/>
      <sheetName val="Grant"/>
      <sheetName val="Grant1"/>
      <sheetName val="Grant0"/>
      <sheetName val="GRANTincr"/>
      <sheetName val="admRK"/>
      <sheetName val="E.1.2"/>
      <sheetName val="grantrate"/>
      <sheetName val="MFA tulemus"/>
      <sheetName val="tundlikkus"/>
      <sheetName val="oncost"/>
      <sheetName val="Sensibility"/>
      <sheetName val="Riskianalyys"/>
      <sheetName val="PV"/>
      <sheetName val="jaakBASELINE"/>
      <sheetName val="DSCR"/>
      <sheetName val="1tabel"/>
      <sheetName val="E.1.3"/>
      <sheetName val="H.1"/>
      <sheetName val="H.2.1"/>
      <sheetName val="muud tabelid"/>
      <sheetName val="tka"/>
      <sheetName val="projekti grantrate2"/>
      <sheetName val="ESTcharts"/>
      <sheetName val="benefits"/>
      <sheetName val="tarbijad"/>
      <sheetName val="ehitushind"/>
      <sheetName val="elanikud"/>
      <sheetName val="jaakvaartus"/>
      <sheetName val="area"/>
      <sheetName val="Pan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>
        <row r="158">
          <cell r="H158">
            <v>3036028.466936219</v>
          </cell>
          <cell r="I158">
            <v>3036028.466936219</v>
          </cell>
          <cell r="J158">
            <v>3036028.466936219</v>
          </cell>
          <cell r="K158">
            <v>3036028.466936219</v>
          </cell>
          <cell r="L158">
            <v>3036028.466936219</v>
          </cell>
          <cell r="M158">
            <v>2536028.4669862194</v>
          </cell>
          <cell r="N158">
            <v>2536028.4669862194</v>
          </cell>
          <cell r="O158">
            <v>2536028.4669862194</v>
          </cell>
          <cell r="P158">
            <v>2536028.4669862194</v>
          </cell>
          <cell r="Q158">
            <v>2536028.4669862194</v>
          </cell>
          <cell r="R158">
            <v>2536028.4669862194</v>
          </cell>
          <cell r="S158">
            <v>2536028.4669862194</v>
          </cell>
          <cell r="T158">
            <v>2536028.4669862194</v>
          </cell>
          <cell r="U158">
            <v>2536028.4669862194</v>
          </cell>
          <cell r="V158">
            <v>2536028.4669862194</v>
          </cell>
          <cell r="W158">
            <v>2536028.4669862194</v>
          </cell>
          <cell r="X158">
            <v>2536028.4669862194</v>
          </cell>
          <cell r="Y158">
            <v>2536028.4669862194</v>
          </cell>
          <cell r="Z158">
            <v>2536028.4669862194</v>
          </cell>
          <cell r="AA158">
            <v>2536028.4669862194</v>
          </cell>
          <cell r="AB158">
            <v>2536028.4669862194</v>
          </cell>
          <cell r="AC158">
            <v>2536028.4669862194</v>
          </cell>
          <cell r="AD158">
            <v>2536028.4669862194</v>
          </cell>
          <cell r="AE158">
            <v>2536028.4669862194</v>
          </cell>
          <cell r="AF158">
            <v>2536028.4669862194</v>
          </cell>
          <cell r="AG158">
            <v>2536028.4669862194</v>
          </cell>
          <cell r="AH158">
            <v>2536028.4669862194</v>
          </cell>
          <cell r="AI158">
            <v>2536028.4669862194</v>
          </cell>
          <cell r="AJ158">
            <v>2536028.4669862194</v>
          </cell>
          <cell r="AK158">
            <v>2536028.4669862194</v>
          </cell>
          <cell r="AL158">
            <v>2536028.4669862194</v>
          </cell>
          <cell r="AM158">
            <v>2536028.4669862194</v>
          </cell>
          <cell r="AN158">
            <v>2536028.4669862194</v>
          </cell>
          <cell r="AO158">
            <v>2536028.4669862194</v>
          </cell>
          <cell r="AP158">
            <v>2536028.4669862194</v>
          </cell>
        </row>
        <row r="161">
          <cell r="H161">
            <v>12803115</v>
          </cell>
          <cell r="I161">
            <v>12803115</v>
          </cell>
          <cell r="J161">
            <v>12803115</v>
          </cell>
          <cell r="K161">
            <v>12803115</v>
          </cell>
          <cell r="L161">
            <v>12803115</v>
          </cell>
          <cell r="M161">
            <v>11803115</v>
          </cell>
          <cell r="N161">
            <v>11803115</v>
          </cell>
          <cell r="O161">
            <v>11803115</v>
          </cell>
          <cell r="P161">
            <v>11803115</v>
          </cell>
          <cell r="Q161">
            <v>11803115</v>
          </cell>
          <cell r="R161">
            <v>11803115</v>
          </cell>
          <cell r="S161">
            <v>11803115</v>
          </cell>
          <cell r="T161">
            <v>11803115</v>
          </cell>
          <cell r="U161">
            <v>11803115</v>
          </cell>
          <cell r="V161">
            <v>11803115</v>
          </cell>
          <cell r="W161">
            <v>11803115</v>
          </cell>
          <cell r="X161">
            <v>11803115</v>
          </cell>
          <cell r="Y161">
            <v>11803115</v>
          </cell>
          <cell r="Z161">
            <v>11803115</v>
          </cell>
          <cell r="AA161">
            <v>11803115</v>
          </cell>
          <cell r="AB161">
            <v>11803115</v>
          </cell>
          <cell r="AC161">
            <v>11803115</v>
          </cell>
          <cell r="AD161">
            <v>11803115</v>
          </cell>
          <cell r="AE161">
            <v>11803115</v>
          </cell>
          <cell r="AF161">
            <v>11803115</v>
          </cell>
          <cell r="AG161">
            <v>11803115</v>
          </cell>
          <cell r="AH161">
            <v>11803115</v>
          </cell>
          <cell r="AI161">
            <v>11803115</v>
          </cell>
          <cell r="AJ161">
            <v>11803115</v>
          </cell>
          <cell r="AK161">
            <v>11803115</v>
          </cell>
          <cell r="AL161">
            <v>11803115</v>
          </cell>
          <cell r="AM161">
            <v>11803115</v>
          </cell>
          <cell r="AN161">
            <v>11803115</v>
          </cell>
          <cell r="AO161">
            <v>11803115</v>
          </cell>
          <cell r="AP161">
            <v>11803115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para"/>
      <sheetName val="costs"/>
      <sheetName val="pref"/>
      <sheetName val="rank"/>
      <sheetName val="wgp"/>
      <sheetName val="fin"/>
      <sheetName val="econ"/>
      <sheetName val="results"/>
    </sheetNames>
    <sheetDataSet>
      <sheetData sheetId="0"/>
      <sheetData sheetId="1"/>
      <sheetData sheetId="2"/>
      <sheetData sheetId="3" refreshError="1">
        <row r="3">
          <cell r="B3">
            <v>1</v>
          </cell>
          <cell r="C3" t="str">
            <v>w qual</v>
          </cell>
          <cell r="D3">
            <v>0.1</v>
          </cell>
        </row>
        <row r="4">
          <cell r="B4">
            <v>2</v>
          </cell>
          <cell r="C4" t="str">
            <v>ws cvrge</v>
          </cell>
          <cell r="D4">
            <v>0.16</v>
          </cell>
        </row>
        <row r="5">
          <cell r="B5">
            <v>3</v>
          </cell>
          <cell r="C5" t="str">
            <v>ws eff</v>
          </cell>
          <cell r="D5">
            <v>0.09</v>
          </cell>
        </row>
        <row r="6">
          <cell r="B6">
            <v>4</v>
          </cell>
          <cell r="C6" t="str">
            <v>ws rel</v>
          </cell>
          <cell r="D6">
            <v>7.0000000000000007E-2</v>
          </cell>
        </row>
        <row r="7">
          <cell r="B7">
            <v>5</v>
          </cell>
          <cell r="C7" t="str">
            <v>ww cvrge</v>
          </cell>
          <cell r="D7">
            <v>0.19</v>
          </cell>
        </row>
        <row r="8">
          <cell r="B8">
            <v>6</v>
          </cell>
          <cell r="C8" t="str">
            <v>fldng (hyd)</v>
          </cell>
          <cell r="D8">
            <v>0.06</v>
          </cell>
        </row>
        <row r="9">
          <cell r="B9">
            <v>7</v>
          </cell>
          <cell r="C9" t="str">
            <v>fldng (eq)</v>
          </cell>
          <cell r="D9">
            <v>0.05</v>
          </cell>
        </row>
        <row r="10">
          <cell r="B10">
            <v>8</v>
          </cell>
          <cell r="C10" t="str">
            <v>oflows</v>
          </cell>
          <cell r="D10">
            <v>0.09</v>
          </cell>
        </row>
        <row r="11">
          <cell r="B11">
            <v>9</v>
          </cell>
          <cell r="C11" t="str">
            <v>effl qual</v>
          </cell>
          <cell r="D11">
            <v>0.05</v>
          </cell>
        </row>
        <row r="12">
          <cell r="B12">
            <v>10</v>
          </cell>
          <cell r="C12" t="str">
            <v>sludge</v>
          </cell>
          <cell r="D12">
            <v>0.05</v>
          </cell>
        </row>
        <row r="13">
          <cell r="B13">
            <v>11</v>
          </cell>
          <cell r="C13" t="str">
            <v>ww eff</v>
          </cell>
          <cell r="D13">
            <v>0.09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oveepumplad"/>
      <sheetName val="abi"/>
    </sheetNames>
    <sheetDataSet>
      <sheetData sheetId="0"/>
      <sheetData sheetId="1">
        <row r="4">
          <cell r="N4">
            <v>93.8</v>
          </cell>
        </row>
        <row r="5">
          <cell r="N5">
            <v>136</v>
          </cell>
        </row>
        <row r="6">
          <cell r="N6">
            <v>170.6</v>
          </cell>
        </row>
        <row r="7">
          <cell r="N7">
            <v>213.2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s"/>
      <sheetName val="Description"/>
      <sheetName val="Monitoring"/>
      <sheetName val="Costs"/>
      <sheetName val="Funding"/>
      <sheetName val="Justification"/>
      <sheetName val="Sustainability"/>
      <sheetName val="Horizontal Themes"/>
      <sheetName val="Statutory Requirements(1)"/>
      <sheetName val="Statutory Requirements(2)"/>
      <sheetName val="Certification"/>
      <sheetName val="Certification (2)"/>
      <sheetName val="PrivateSector Certification"/>
      <sheetName val="PrivateSector Certification(2)"/>
      <sheetName val="ANNEX A"/>
      <sheetName val="ANNEX B"/>
      <sheetName val="ANNEX C"/>
      <sheetName val="Programmes"/>
      <sheetName val="Priorities"/>
      <sheetName val="Measures"/>
      <sheetName val="Validation Report"/>
      <sheetName val="expProject"/>
      <sheetName val="expSponsor"/>
      <sheetName val="expGeogCoverage"/>
      <sheetName val="expMonitoring"/>
      <sheetName val="expMonitoringDetail"/>
      <sheetName val="expCost"/>
      <sheetName val="expFinancialContribution"/>
      <sheetName val="expCertification"/>
      <sheetName val="expGrant"/>
      <sheetName val="tmpFunding"/>
      <sheetName val="Version"/>
      <sheetName val="Project_Details"/>
      <sheetName val="Horizontal_Themes"/>
      <sheetName val="Statutory_Requirements(1)"/>
      <sheetName val="Statutory_Requirements(2)"/>
      <sheetName val="Certification_(2)"/>
      <sheetName val="PrivateSector_Certification"/>
      <sheetName val="PrivateSector_Certification(2)"/>
      <sheetName val="ANNEX_A"/>
      <sheetName val="ANNEX_B"/>
      <sheetName val="ANNEX_C"/>
      <sheetName val="Validation_Report"/>
      <sheetName val="Project_Details1"/>
      <sheetName val="Horizontal_Themes1"/>
      <sheetName val="Statutory_Requirements(1)1"/>
      <sheetName val="Statutory_Requirements(2)1"/>
      <sheetName val="Certification_(2)1"/>
      <sheetName val="PrivateSector_Certification1"/>
      <sheetName val="PrivateSector_Certification(2)1"/>
      <sheetName val="ANNEX_A1"/>
      <sheetName val="ANNEX_B1"/>
      <sheetName val="ANNEX_C1"/>
      <sheetName val="Validation_Repo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first!"/>
      <sheetName val="LVIRUsisend"/>
      <sheetName val="main"/>
      <sheetName val="inflation"/>
      <sheetName val="FMinput"/>
      <sheetName val="Sheet1"/>
      <sheetName val="financingplan"/>
      <sheetName val="FP"/>
      <sheetName val="Working"/>
      <sheetName val="Contracts"/>
    </sheetNames>
    <sheetDataSet>
      <sheetData sheetId="0" refreshError="1"/>
      <sheetData sheetId="1" refreshError="1"/>
      <sheetData sheetId="2" refreshError="1"/>
      <sheetData sheetId="3" refreshError="1">
        <row r="5">
          <cell r="G5">
            <v>15.646599999999999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first!"/>
      <sheetName val="LVIRUsisend"/>
      <sheetName val="main"/>
      <sheetName val="inflation"/>
      <sheetName val="FMinput"/>
      <sheetName val="Sheet1"/>
      <sheetName val="financingplan"/>
      <sheetName val="FP"/>
      <sheetName val="Working"/>
      <sheetName val="Contracts"/>
    </sheetNames>
    <sheetDataSet>
      <sheetData sheetId="0" refreshError="1"/>
      <sheetData sheetId="1" refreshError="1"/>
      <sheetData sheetId="2" refreshError="1"/>
      <sheetData sheetId="3" refreshError="1">
        <row r="5">
          <cell r="G5">
            <v>15.646599999999999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assumptions"/>
      <sheetName val="technical assumptions With"/>
      <sheetName val="technical assumptions WO"/>
      <sheetName val="Ch_tariffs WO"/>
      <sheetName val="Ch_tariffs With"/>
      <sheetName val="Ch_cost Incr"/>
      <sheetName val="Ch_tariffs Incr"/>
      <sheetName val="consumption With"/>
      <sheetName val="consumption WO"/>
      <sheetName val="Consumption incr"/>
      <sheetName val="consumption FCR"/>
      <sheetName val="Loan"/>
      <sheetName val="Depo"/>
      <sheetName val="help"/>
      <sheetName val="Ch_benchmark"/>
      <sheetName val="With_st_benchmark"/>
      <sheetName val="With_st"/>
      <sheetName val="WO_st"/>
      <sheetName val="Ch_DSCR"/>
      <sheetName val="Summary and Grant Rate"/>
      <sheetName val="Financing_plan"/>
      <sheetName val="Incr_st"/>
      <sheetName val="Chart_FCR"/>
      <sheetName val="Chart_DW"/>
      <sheetName val="OH1"/>
      <sheetName val="OH0"/>
      <sheetName val="OH incr"/>
      <sheetName val="FCR_st"/>
      <sheetName val="De1 With"/>
      <sheetName val="De2 With"/>
      <sheetName val="Depreciation1"/>
      <sheetName val="Depreciation2"/>
      <sheetName val="investment programWITH"/>
      <sheetName val="inv_WO"/>
      <sheetName val="Leht1"/>
      <sheetName val="De1 WO"/>
      <sheetName val="De2_WO"/>
      <sheetName val="Analytics"/>
      <sheetName val="PLS"/>
      <sheetName val="BS"/>
      <sheetName val="SOTS"/>
      <sheetName val="CFS"/>
      <sheetName val="additional calc"/>
      <sheetName val="Risk"/>
      <sheetName val="Sensibility_an_F"/>
      <sheetName val="Risk_anal_F"/>
      <sheetName val="Econ An"/>
      <sheetName val="Sensibility_an_E"/>
      <sheetName val="Risk_ana_E"/>
      <sheetName val="E"/>
      <sheetName val="HINDAMINE"/>
    </sheetNames>
    <sheetDataSet>
      <sheetData sheetId="0" refreshError="1">
        <row r="8">
          <cell r="D8">
            <v>0.10400000000000001</v>
          </cell>
          <cell r="E8">
            <v>4.0999999999999995E-2</v>
          </cell>
          <cell r="F8">
            <v>2.7999999999999997E-2</v>
          </cell>
          <cell r="G8">
            <v>0.03</v>
          </cell>
          <cell r="H8">
            <v>3.2000000000000001E-2</v>
          </cell>
          <cell r="I8">
            <v>3.3000000000000002E-2</v>
          </cell>
          <cell r="J8">
            <v>3.3000000000000002E-2</v>
          </cell>
          <cell r="K8">
            <v>3.2000000000000001E-2</v>
          </cell>
          <cell r="L8">
            <v>3.1E-2</v>
          </cell>
          <cell r="M8">
            <v>0.03</v>
          </cell>
          <cell r="N8">
            <v>0.03</v>
          </cell>
          <cell r="O8">
            <v>2.9000000000000001E-2</v>
          </cell>
          <cell r="P8">
            <v>2.8000000000000001E-2</v>
          </cell>
          <cell r="Q8">
            <v>2.8000000000000001E-2</v>
          </cell>
          <cell r="R8">
            <v>2.7E-2</v>
          </cell>
          <cell r="S8">
            <v>2.7E-2</v>
          </cell>
          <cell r="T8">
            <v>2.5999999999999999E-2</v>
          </cell>
          <cell r="U8">
            <v>2.5999999999999999E-2</v>
          </cell>
          <cell r="V8">
            <v>2.5999999999999999E-2</v>
          </cell>
          <cell r="W8">
            <v>2.5000000000000001E-2</v>
          </cell>
          <cell r="X8">
            <v>2.5000000000000001E-2</v>
          </cell>
          <cell r="Y8">
            <v>2.4E-2</v>
          </cell>
          <cell r="Z8">
            <v>2.4E-2</v>
          </cell>
          <cell r="AA8">
            <v>2.4E-2</v>
          </cell>
          <cell r="AB8">
            <v>2.3E-2</v>
          </cell>
          <cell r="AC8">
            <v>2.3E-2</v>
          </cell>
          <cell r="AD8">
            <v>2.1999999999999999E-2</v>
          </cell>
          <cell r="AE8">
            <v>2.1999999999999999E-2</v>
          </cell>
          <cell r="AF8">
            <v>2.1999999999999999E-2</v>
          </cell>
          <cell r="AG8">
            <v>2.1000000000000001E-2</v>
          </cell>
          <cell r="AH8">
            <v>2.1000000000000001E-2</v>
          </cell>
          <cell r="AI8">
            <v>0.02</v>
          </cell>
          <cell r="AJ8">
            <v>0.02</v>
          </cell>
        </row>
        <row r="10">
          <cell r="D10">
            <v>4.2000000000000003E-2</v>
          </cell>
          <cell r="E10">
            <v>1.3999999999999999E-2</v>
          </cell>
          <cell r="F10">
            <v>4.9000000000000002E-2</v>
          </cell>
          <cell r="G10">
            <v>5.5E-2</v>
          </cell>
          <cell r="H10">
            <v>5.5999999999999994E-2</v>
          </cell>
          <cell r="I10">
            <v>0.05</v>
          </cell>
          <cell r="J10">
            <v>4.4999999999999998E-2</v>
          </cell>
          <cell r="K10">
            <v>4.1000000000000002E-2</v>
          </cell>
          <cell r="L10">
            <v>0.04</v>
          </cell>
          <cell r="M10">
            <v>3.9E-2</v>
          </cell>
          <cell r="N10">
            <v>3.7999999999999999E-2</v>
          </cell>
          <cell r="O10">
            <v>3.6999999999999998E-2</v>
          </cell>
          <cell r="P10">
            <v>3.5999999999999997E-2</v>
          </cell>
          <cell r="Q10">
            <v>3.5000000000000003E-2</v>
          </cell>
          <cell r="R10">
            <v>3.4000000000000002E-2</v>
          </cell>
          <cell r="S10">
            <v>3.3000000000000002E-2</v>
          </cell>
          <cell r="T10">
            <v>3.2000000000000001E-2</v>
          </cell>
          <cell r="U10">
            <v>3.1E-2</v>
          </cell>
          <cell r="V10">
            <v>0.03</v>
          </cell>
          <cell r="W10">
            <v>2.9000000000000001E-2</v>
          </cell>
          <cell r="X10">
            <v>2.9000000000000001E-2</v>
          </cell>
          <cell r="Y10">
            <v>2.8000000000000001E-2</v>
          </cell>
          <cell r="Z10">
            <v>2.7E-2</v>
          </cell>
          <cell r="AA10">
            <v>2.5999999999999999E-2</v>
          </cell>
          <cell r="AB10">
            <v>2.4E-2</v>
          </cell>
          <cell r="AC10">
            <v>2.3E-2</v>
          </cell>
          <cell r="AD10">
            <v>2.1000000000000001E-2</v>
          </cell>
          <cell r="AE10">
            <v>0.02</v>
          </cell>
          <cell r="AF10">
            <v>0.02</v>
          </cell>
          <cell r="AG10">
            <v>0.02</v>
          </cell>
          <cell r="AH10">
            <v>1.9E-2</v>
          </cell>
          <cell r="AI10">
            <v>1.9E-2</v>
          </cell>
          <cell r="AJ10">
            <v>1.9E-2</v>
          </cell>
        </row>
      </sheetData>
      <sheetData sheetId="1" refreshError="1">
        <row r="2">
          <cell r="C2">
            <v>4672655</v>
          </cell>
          <cell r="D2">
            <v>5531405.189355243</v>
          </cell>
          <cell r="E2">
            <v>5485104.4359546583</v>
          </cell>
          <cell r="F2">
            <v>5469456.8258226346</v>
          </cell>
          <cell r="G2">
            <v>5481756.6573145259</v>
          </cell>
          <cell r="H2">
            <v>5540357.6884528501</v>
          </cell>
          <cell r="I2">
            <v>5623089.8910020255</v>
          </cell>
          <cell r="J2">
            <v>5623089.8910020255</v>
          </cell>
          <cell r="K2">
            <v>5623089.8910020255</v>
          </cell>
          <cell r="L2">
            <v>5623089.8910020255</v>
          </cell>
          <cell r="M2">
            <v>5623089.8910020255</v>
          </cell>
          <cell r="N2">
            <v>5623089.8910020255</v>
          </cell>
          <cell r="O2">
            <v>5623089.8910020255</v>
          </cell>
          <cell r="P2">
            <v>5623089.8910020255</v>
          </cell>
          <cell r="Q2">
            <v>5623089.8910020255</v>
          </cell>
          <cell r="R2">
            <v>5623089.8910020255</v>
          </cell>
          <cell r="S2">
            <v>5623089.8910020255</v>
          </cell>
          <cell r="T2">
            <v>5623089.8910020255</v>
          </cell>
          <cell r="U2">
            <v>5623089.8910020255</v>
          </cell>
          <cell r="V2">
            <v>5623089.8910020255</v>
          </cell>
          <cell r="W2">
            <v>5623089.8910020255</v>
          </cell>
          <cell r="X2">
            <v>5623089.8910020255</v>
          </cell>
          <cell r="Y2">
            <v>5623089.8910020255</v>
          </cell>
          <cell r="Z2">
            <v>5623089.8910020255</v>
          </cell>
          <cell r="AA2">
            <v>5623089.8910020255</v>
          </cell>
          <cell r="AB2">
            <v>5623089.8910020255</v>
          </cell>
          <cell r="AC2">
            <v>5623089.8910020255</v>
          </cell>
          <cell r="AD2">
            <v>5623089.8910020255</v>
          </cell>
          <cell r="AE2">
            <v>5623089.8910020255</v>
          </cell>
          <cell r="AF2">
            <v>5623089.8910020255</v>
          </cell>
          <cell r="AG2">
            <v>5623089.8910020255</v>
          </cell>
        </row>
        <row r="35">
          <cell r="C35">
            <v>1</v>
          </cell>
          <cell r="D35">
            <v>1</v>
          </cell>
          <cell r="E35">
            <v>1</v>
          </cell>
          <cell r="F35">
            <v>1</v>
          </cell>
          <cell r="G35">
            <v>1.01</v>
          </cell>
          <cell r="H35">
            <v>1.0302</v>
          </cell>
          <cell r="I35">
            <v>1.0508040000000001</v>
          </cell>
          <cell r="J35">
            <v>1.0718200800000002</v>
          </cell>
          <cell r="K35">
            <v>1.0932564816000001</v>
          </cell>
          <cell r="L35">
            <v>1.1151216112320002</v>
          </cell>
          <cell r="M35">
            <v>1.1374240434566403</v>
          </cell>
          <cell r="N35">
            <v>1.160172524325773</v>
          </cell>
          <cell r="O35">
            <v>1.1833759748122885</v>
          </cell>
          <cell r="P35">
            <v>1.2070434943085342</v>
          </cell>
          <cell r="Q35">
            <v>1.2311843641947049</v>
          </cell>
          <cell r="R35">
            <v>1.255808051478599</v>
          </cell>
          <cell r="S35">
            <v>1.280924212508171</v>
          </cell>
          <cell r="T35">
            <v>1.3065426967583345</v>
          </cell>
          <cell r="U35">
            <v>1.3326735506935012</v>
          </cell>
          <cell r="V35">
            <v>1.3593270217073712</v>
          </cell>
          <cell r="W35">
            <v>1.3865135621415186</v>
          </cell>
          <cell r="X35">
            <v>1.414243833384349</v>
          </cell>
          <cell r="Y35">
            <v>1.4425287100520361</v>
          </cell>
          <cell r="Z35">
            <v>1.4713792842530768</v>
          </cell>
          <cell r="AA35">
            <v>1.5008068699381385</v>
          </cell>
          <cell r="AB35">
            <v>1.5308230073369014</v>
          </cell>
          <cell r="AC35">
            <v>1.5614394674836394</v>
          </cell>
          <cell r="AD35">
            <v>1.5926682568333121</v>
          </cell>
          <cell r="AE35">
            <v>1.6245216219699785</v>
          </cell>
          <cell r="AF35">
            <v>1.657012054409378</v>
          </cell>
          <cell r="AG35">
            <v>1.6901522954975656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C151">
            <v>10.384689955012444</v>
          </cell>
          <cell r="D151">
            <v>10.961808714572303</v>
          </cell>
          <cell r="E151">
            <v>11.820907587150764</v>
          </cell>
          <cell r="F151">
            <v>15.625533218663394</v>
          </cell>
          <cell r="G151">
            <v>13.998584460879593</v>
          </cell>
          <cell r="H151">
            <v>16.82680756141221</v>
          </cell>
          <cell r="I151">
            <v>18.16428636043106</v>
          </cell>
          <cell r="J151">
            <v>19.514110808447409</v>
          </cell>
          <cell r="K151">
            <v>20.923810173249649</v>
          </cell>
          <cell r="L151">
            <v>22.392033933106582</v>
          </cell>
          <cell r="M151">
            <v>23.00505434833369</v>
          </cell>
          <cell r="N151">
            <v>24.54807235863948</v>
          </cell>
          <cell r="O151">
            <v>26.143893446529912</v>
          </cell>
          <cell r="P151">
            <v>27.816579749238898</v>
          </cell>
          <cell r="Q151">
            <v>29.538926734152263</v>
          </cell>
          <cell r="R151">
            <v>31.337581521921525</v>
          </cell>
          <cell r="S151">
            <v>33.181234118019212</v>
          </cell>
          <cell r="T151">
            <v>35.099308537445424</v>
          </cell>
          <cell r="U151">
            <v>37.092247276201576</v>
          </cell>
          <cell r="V151">
            <v>39.122120508391696</v>
          </cell>
          <cell r="W151">
            <v>41.263078553213433</v>
          </cell>
          <cell r="X151">
            <v>43.436487426768295</v>
          </cell>
          <cell r="Y151">
            <v>45.679895129386011</v>
          </cell>
          <cell r="Z151">
            <v>47.992394140416053</v>
          </cell>
          <cell r="AA151">
            <v>50.274528466581131</v>
          </cell>
          <cell r="AB151">
            <v>52.613752001602663</v>
          </cell>
          <cell r="AC151">
            <v>54.900450891096305</v>
          </cell>
          <cell r="AD151">
            <v>59.55686610930934</v>
          </cell>
          <cell r="AE151">
            <v>62.084459506988416</v>
          </cell>
          <cell r="AF151">
            <v>64.65599781976789</v>
          </cell>
          <cell r="AG151">
            <v>67.268035475688677</v>
          </cell>
        </row>
        <row r="152">
          <cell r="C152">
            <v>7.3132112349081426</v>
          </cell>
          <cell r="D152">
            <v>7.7196356360769265</v>
          </cell>
          <cell r="E152">
            <v>8.3246389201475459</v>
          </cell>
          <cell r="F152">
            <v>11.003970805214337</v>
          </cell>
          <cell r="G152">
            <v>9.8582245204828087</v>
          </cell>
          <cell r="H152">
            <v>11.849944354511987</v>
          </cell>
          <cell r="I152">
            <v>12.791837181530372</v>
          </cell>
          <cell r="J152">
            <v>13.742424186164255</v>
          </cell>
          <cell r="K152">
            <v>14.735176909372761</v>
          </cell>
          <cell r="L152">
            <v>15.76914427310345</v>
          </cell>
          <cell r="M152">
            <v>16.200851700796374</v>
          </cell>
          <cell r="N152">
            <v>17.287491426923893</v>
          </cell>
          <cell r="O152">
            <v>18.411316669605355</v>
          </cell>
          <cell r="P152">
            <v>19.589272710126707</v>
          </cell>
          <cell r="Q152">
            <v>20.802201297792326</v>
          </cell>
          <cell r="R152">
            <v>22.068868137016196</v>
          </cell>
          <cell r="S152">
            <v>23.367223787253135</v>
          </cell>
          <cell r="T152">
            <v>24.717989525499085</v>
          </cell>
          <cell r="U152">
            <v>26.121476970756923</v>
          </cell>
          <cell r="V152">
            <v>27.550974797981588</v>
          </cell>
          <cell r="W152">
            <v>29.058701893801132</v>
          </cell>
          <cell r="X152">
            <v>30.589281839951429</v>
          </cell>
          <cell r="Y152">
            <v>32.169157068421228</v>
          </cell>
          <cell r="Z152">
            <v>33.797688475852993</v>
          </cell>
          <cell r="AA152">
            <v>35.404836158256757</v>
          </cell>
          <cell r="AB152">
            <v>37.052187779864269</v>
          </cell>
          <cell r="AC152">
            <v>38.662549965152728</v>
          </cell>
          <cell r="AD152">
            <v>41.941737715172749</v>
          </cell>
          <cell r="AE152">
            <v>43.721745063804676</v>
          </cell>
          <cell r="AF152">
            <v>45.532699744347468</v>
          </cell>
          <cell r="AG152">
            <v>47.372175281319358</v>
          </cell>
        </row>
        <row r="157">
          <cell r="C157">
            <v>1.07</v>
          </cell>
          <cell r="D157">
            <v>1.07</v>
          </cell>
          <cell r="E157">
            <v>1.07</v>
          </cell>
          <cell r="F157">
            <v>1.07</v>
          </cell>
          <cell r="G157">
            <v>1.07</v>
          </cell>
          <cell r="H157">
            <v>1.07</v>
          </cell>
          <cell r="I157">
            <v>1.07</v>
          </cell>
          <cell r="J157">
            <v>1.07</v>
          </cell>
          <cell r="K157">
            <v>1.07</v>
          </cell>
          <cell r="L157">
            <v>1.07</v>
          </cell>
          <cell r="M157">
            <v>1.07</v>
          </cell>
          <cell r="N157">
            <v>1.07</v>
          </cell>
          <cell r="O157">
            <v>1.07</v>
          </cell>
          <cell r="P157">
            <v>1.07</v>
          </cell>
          <cell r="Q157">
            <v>1.07</v>
          </cell>
          <cell r="R157">
            <v>1.07</v>
          </cell>
          <cell r="S157">
            <v>1.07</v>
          </cell>
          <cell r="T157">
            <v>1.07</v>
          </cell>
          <cell r="U157">
            <v>1.07</v>
          </cell>
          <cell r="V157">
            <v>1.07</v>
          </cell>
          <cell r="W157">
            <v>1.07</v>
          </cell>
          <cell r="X157">
            <v>1.07</v>
          </cell>
          <cell r="Y157">
            <v>1.07</v>
          </cell>
          <cell r="Z157">
            <v>1.07</v>
          </cell>
          <cell r="AA157">
            <v>1.07</v>
          </cell>
          <cell r="AB157">
            <v>1.07</v>
          </cell>
          <cell r="AC157">
            <v>1.07</v>
          </cell>
          <cell r="AD157">
            <v>1.07</v>
          </cell>
          <cell r="AE157">
            <v>1.07</v>
          </cell>
          <cell r="AF157">
            <v>1.07</v>
          </cell>
          <cell r="AG157">
            <v>1.07</v>
          </cell>
        </row>
      </sheetData>
      <sheetData sheetId="8" refreshError="1">
        <row r="151">
          <cell r="C151">
            <v>10.384689955012444</v>
          </cell>
          <cell r="D151">
            <v>10.961808714572303</v>
          </cell>
          <cell r="E151">
            <v>11.820907587150764</v>
          </cell>
          <cell r="F151">
            <v>15.625533218663394</v>
          </cell>
          <cell r="G151">
            <v>13.998584460879593</v>
          </cell>
          <cell r="H151">
            <v>16.82680756141221</v>
          </cell>
          <cell r="I151">
            <v>18.16428636043106</v>
          </cell>
          <cell r="J151">
            <v>19.514110808447409</v>
          </cell>
          <cell r="K151">
            <v>20.923810173249649</v>
          </cell>
          <cell r="L151">
            <v>22.392033933106582</v>
          </cell>
          <cell r="M151">
            <v>23.00505434833369</v>
          </cell>
          <cell r="N151">
            <v>24.54807235863948</v>
          </cell>
          <cell r="O151">
            <v>26.143893446529912</v>
          </cell>
          <cell r="P151">
            <v>27.816579749238898</v>
          </cell>
          <cell r="Q151">
            <v>29.538926734152263</v>
          </cell>
          <cell r="R151">
            <v>31.337581521921525</v>
          </cell>
          <cell r="S151">
            <v>33.181234118019212</v>
          </cell>
          <cell r="T151">
            <v>35.099308537445424</v>
          </cell>
          <cell r="U151">
            <v>37.092247276201576</v>
          </cell>
          <cell r="V151">
            <v>39.122120508391696</v>
          </cell>
          <cell r="W151">
            <v>41.263078553213433</v>
          </cell>
          <cell r="X151">
            <v>43.436487426768295</v>
          </cell>
          <cell r="Y151">
            <v>45.679895129386011</v>
          </cell>
          <cell r="Z151">
            <v>47.992394140416053</v>
          </cell>
          <cell r="AA151">
            <v>50.274528466581131</v>
          </cell>
          <cell r="AB151">
            <v>52.613752001602663</v>
          </cell>
          <cell r="AC151">
            <v>54.900450891096305</v>
          </cell>
          <cell r="AD151">
            <v>59.55686610930934</v>
          </cell>
          <cell r="AE151">
            <v>62.084459506988416</v>
          </cell>
          <cell r="AF151">
            <v>64.65599781976789</v>
          </cell>
          <cell r="AG151">
            <v>67.268035475688677</v>
          </cell>
        </row>
        <row r="152">
          <cell r="C152">
            <v>7.3132112349081426</v>
          </cell>
          <cell r="D152">
            <v>7.7196356360769265</v>
          </cell>
          <cell r="E152">
            <v>8.3246389201475459</v>
          </cell>
          <cell r="F152">
            <v>11.003970805214337</v>
          </cell>
          <cell r="G152">
            <v>9.8582245204828087</v>
          </cell>
          <cell r="H152">
            <v>11.849944354511987</v>
          </cell>
          <cell r="I152">
            <v>12.791837181530372</v>
          </cell>
          <cell r="J152">
            <v>13.742424186164255</v>
          </cell>
          <cell r="K152">
            <v>14.735176909372761</v>
          </cell>
          <cell r="L152">
            <v>15.76914427310345</v>
          </cell>
          <cell r="M152">
            <v>16.200851700796374</v>
          </cell>
          <cell r="N152">
            <v>17.287491426923893</v>
          </cell>
          <cell r="O152">
            <v>18.411316669605355</v>
          </cell>
          <cell r="P152">
            <v>19.589272710126707</v>
          </cell>
          <cell r="Q152">
            <v>20.802201297792326</v>
          </cell>
          <cell r="R152">
            <v>22.068868137016196</v>
          </cell>
          <cell r="S152">
            <v>23.367223787253135</v>
          </cell>
          <cell r="T152">
            <v>24.717989525499085</v>
          </cell>
          <cell r="U152">
            <v>26.121476970756923</v>
          </cell>
          <cell r="V152">
            <v>27.550974797981588</v>
          </cell>
          <cell r="W152">
            <v>29.058701893801132</v>
          </cell>
          <cell r="X152">
            <v>30.589281839951429</v>
          </cell>
          <cell r="Y152">
            <v>32.169157068421228</v>
          </cell>
          <cell r="Z152">
            <v>33.797688475852993</v>
          </cell>
          <cell r="AA152">
            <v>35.404836158256757</v>
          </cell>
          <cell r="AB152">
            <v>37.052187779864269</v>
          </cell>
          <cell r="AC152">
            <v>38.662549965152728</v>
          </cell>
          <cell r="AD152">
            <v>41.941737715172749</v>
          </cell>
          <cell r="AE152">
            <v>43.721745063804676</v>
          </cell>
          <cell r="AF152">
            <v>45.532699744347468</v>
          </cell>
          <cell r="AG152">
            <v>47.372175281319358</v>
          </cell>
        </row>
        <row r="157">
          <cell r="C157">
            <v>1.07</v>
          </cell>
          <cell r="D157">
            <v>1.07</v>
          </cell>
          <cell r="E157">
            <v>1.07</v>
          </cell>
          <cell r="F157">
            <v>1.07</v>
          </cell>
          <cell r="G157">
            <v>1.07</v>
          </cell>
          <cell r="H157">
            <v>1.07</v>
          </cell>
          <cell r="I157">
            <v>1.07</v>
          </cell>
          <cell r="J157">
            <v>1.07</v>
          </cell>
          <cell r="K157">
            <v>1.07</v>
          </cell>
          <cell r="L157">
            <v>1.07</v>
          </cell>
          <cell r="M157">
            <v>1.07</v>
          </cell>
          <cell r="N157">
            <v>1.07</v>
          </cell>
          <cell r="O157">
            <v>1.07</v>
          </cell>
          <cell r="P157">
            <v>1.07</v>
          </cell>
          <cell r="Q157">
            <v>1.07</v>
          </cell>
          <cell r="R157">
            <v>1.07</v>
          </cell>
          <cell r="S157">
            <v>1.07</v>
          </cell>
          <cell r="T157">
            <v>1.07</v>
          </cell>
          <cell r="U157">
            <v>1.07</v>
          </cell>
          <cell r="V157">
            <v>1.07</v>
          </cell>
          <cell r="W157">
            <v>1.07</v>
          </cell>
          <cell r="X157">
            <v>1.07</v>
          </cell>
          <cell r="Y157">
            <v>1.07</v>
          </cell>
          <cell r="Z157">
            <v>1.07</v>
          </cell>
          <cell r="AA157">
            <v>1.07</v>
          </cell>
          <cell r="AB157">
            <v>1.07</v>
          </cell>
          <cell r="AC157">
            <v>1.07</v>
          </cell>
          <cell r="AD157">
            <v>1.07</v>
          </cell>
          <cell r="AE157">
            <v>1.07</v>
          </cell>
          <cell r="AF157">
            <v>1.07</v>
          </cell>
          <cell r="AG157">
            <v>1.07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>
        <row r="11">
          <cell r="C11">
            <v>1</v>
          </cell>
          <cell r="D11">
            <v>2</v>
          </cell>
          <cell r="E11">
            <v>3</v>
          </cell>
          <cell r="F11">
            <v>4</v>
          </cell>
          <cell r="G11">
            <v>5</v>
          </cell>
          <cell r="H11">
            <v>6</v>
          </cell>
          <cell r="I11">
            <v>7</v>
          </cell>
          <cell r="J11">
            <v>8</v>
          </cell>
          <cell r="K11">
            <v>9</v>
          </cell>
          <cell r="L11">
            <v>10</v>
          </cell>
          <cell r="M11">
            <v>11</v>
          </cell>
          <cell r="N11">
            <v>12</v>
          </cell>
          <cell r="O11">
            <v>13</v>
          </cell>
          <cell r="P11">
            <v>14</v>
          </cell>
          <cell r="Q11">
            <v>15</v>
          </cell>
          <cell r="R11">
            <v>16</v>
          </cell>
          <cell r="S11">
            <v>17</v>
          </cell>
          <cell r="T11">
            <v>18</v>
          </cell>
          <cell r="U11">
            <v>19</v>
          </cell>
          <cell r="V11">
            <v>20</v>
          </cell>
          <cell r="W11">
            <v>21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26</v>
          </cell>
          <cell r="AC11">
            <v>27</v>
          </cell>
          <cell r="AD11">
            <v>28</v>
          </cell>
          <cell r="AE11">
            <v>29</v>
          </cell>
          <cell r="AF11">
            <v>30</v>
          </cell>
          <cell r="AG11">
            <v>31</v>
          </cell>
        </row>
        <row r="63">
          <cell r="C63">
            <v>1787144</v>
          </cell>
          <cell r="D63">
            <v>2379699.6</v>
          </cell>
          <cell r="E63">
            <v>2379699.6</v>
          </cell>
          <cell r="F63">
            <v>2363406</v>
          </cell>
          <cell r="G63">
            <v>2370122</v>
          </cell>
          <cell r="H63">
            <v>2349156.4</v>
          </cell>
          <cell r="I63">
            <v>2349156.4</v>
          </cell>
          <cell r="J63">
            <v>2349156.4</v>
          </cell>
          <cell r="K63">
            <v>2349156.4</v>
          </cell>
          <cell r="L63">
            <v>2349156.4</v>
          </cell>
          <cell r="M63">
            <v>2349156.4</v>
          </cell>
          <cell r="N63">
            <v>2349156.4</v>
          </cell>
          <cell r="O63">
            <v>2349156.4</v>
          </cell>
          <cell r="P63">
            <v>2349156.4</v>
          </cell>
          <cell r="Q63">
            <v>2349156.4</v>
          </cell>
          <cell r="R63">
            <v>2349156.4</v>
          </cell>
          <cell r="S63">
            <v>2349156.4</v>
          </cell>
          <cell r="T63">
            <v>2349156.4</v>
          </cell>
          <cell r="U63">
            <v>2349156.4</v>
          </cell>
          <cell r="V63">
            <v>2349156.4</v>
          </cell>
          <cell r="W63">
            <v>2349156.4</v>
          </cell>
          <cell r="X63">
            <v>2349156.4</v>
          </cell>
          <cell r="Y63">
            <v>2349156.4</v>
          </cell>
          <cell r="Z63">
            <v>2349156.4</v>
          </cell>
          <cell r="AA63">
            <v>2349156.4</v>
          </cell>
          <cell r="AB63">
            <v>2349156.4</v>
          </cell>
          <cell r="AC63">
            <v>2349156.4</v>
          </cell>
          <cell r="AD63">
            <v>2349156.4</v>
          </cell>
          <cell r="AE63">
            <v>2349156.4</v>
          </cell>
          <cell r="AF63">
            <v>2349156.4</v>
          </cell>
          <cell r="AG63">
            <v>2349156.4</v>
          </cell>
        </row>
        <row r="64">
          <cell r="C64">
            <v>3548697.846153846</v>
          </cell>
          <cell r="D64">
            <v>4109514.615384615</v>
          </cell>
          <cell r="E64">
            <v>4059514.615384615</v>
          </cell>
          <cell r="F64">
            <v>4038456.923076923</v>
          </cell>
          <cell r="G64">
            <v>4038194.1230769232</v>
          </cell>
          <cell r="H64">
            <v>4018275.230769231</v>
          </cell>
          <cell r="I64">
            <v>4080606</v>
          </cell>
          <cell r="J64">
            <v>4080606</v>
          </cell>
          <cell r="K64">
            <v>4080606</v>
          </cell>
          <cell r="L64">
            <v>4080606</v>
          </cell>
          <cell r="M64">
            <v>4080606</v>
          </cell>
          <cell r="N64">
            <v>4080606</v>
          </cell>
          <cell r="O64">
            <v>4080606</v>
          </cell>
          <cell r="P64">
            <v>4080606</v>
          </cell>
          <cell r="Q64">
            <v>4080606</v>
          </cell>
          <cell r="R64">
            <v>4080606</v>
          </cell>
          <cell r="S64">
            <v>4080606</v>
          </cell>
          <cell r="T64">
            <v>4080606</v>
          </cell>
          <cell r="U64">
            <v>4080606</v>
          </cell>
          <cell r="V64">
            <v>4080606</v>
          </cell>
          <cell r="W64">
            <v>4080606</v>
          </cell>
          <cell r="X64">
            <v>4080606</v>
          </cell>
          <cell r="Y64">
            <v>4080606</v>
          </cell>
          <cell r="Z64">
            <v>4080606</v>
          </cell>
          <cell r="AA64">
            <v>4080606</v>
          </cell>
          <cell r="AB64">
            <v>4080606</v>
          </cell>
          <cell r="AC64">
            <v>4080606</v>
          </cell>
          <cell r="AD64">
            <v>4080606</v>
          </cell>
          <cell r="AE64">
            <v>4080606</v>
          </cell>
          <cell r="AF64">
            <v>4080606</v>
          </cell>
          <cell r="AG64">
            <v>4080606</v>
          </cell>
        </row>
      </sheetData>
      <sheetData sheetId="25" refreshError="1">
        <row r="63">
          <cell r="C63">
            <v>1787144</v>
          </cell>
          <cell r="D63">
            <v>2379699.6</v>
          </cell>
          <cell r="E63">
            <v>2379699.6</v>
          </cell>
          <cell r="F63">
            <v>2363406</v>
          </cell>
          <cell r="G63">
            <v>2370122</v>
          </cell>
          <cell r="H63">
            <v>2349156.4</v>
          </cell>
          <cell r="I63">
            <v>2349156.4</v>
          </cell>
          <cell r="J63">
            <v>2349156.4</v>
          </cell>
          <cell r="K63">
            <v>2349156.4</v>
          </cell>
          <cell r="L63">
            <v>2349156.4</v>
          </cell>
          <cell r="M63">
            <v>2349156.4</v>
          </cell>
          <cell r="N63">
            <v>2349156.4</v>
          </cell>
          <cell r="O63">
            <v>2349156.4</v>
          </cell>
          <cell r="P63">
            <v>2349156.4</v>
          </cell>
          <cell r="Q63">
            <v>2349156.4</v>
          </cell>
          <cell r="R63">
            <v>2349156.4</v>
          </cell>
          <cell r="S63">
            <v>2349156.4</v>
          </cell>
          <cell r="T63">
            <v>2349156.4</v>
          </cell>
          <cell r="U63">
            <v>2349156.4</v>
          </cell>
          <cell r="V63">
            <v>2349156.4</v>
          </cell>
          <cell r="W63">
            <v>2349156.4</v>
          </cell>
          <cell r="X63">
            <v>2349156.4</v>
          </cell>
          <cell r="Y63">
            <v>2349156.4</v>
          </cell>
          <cell r="Z63">
            <v>2349156.4</v>
          </cell>
          <cell r="AA63">
            <v>2349156.4</v>
          </cell>
          <cell r="AB63">
            <v>2349156.4</v>
          </cell>
          <cell r="AC63">
            <v>2349156.4</v>
          </cell>
          <cell r="AD63">
            <v>2349156.4</v>
          </cell>
          <cell r="AE63">
            <v>2349156.4</v>
          </cell>
          <cell r="AF63">
            <v>2349156.4</v>
          </cell>
          <cell r="AG63">
            <v>2349156.4</v>
          </cell>
        </row>
        <row r="64">
          <cell r="C64">
            <v>3548697.846153846</v>
          </cell>
          <cell r="D64">
            <v>4109514.615384615</v>
          </cell>
          <cell r="E64">
            <v>4059514.615384615</v>
          </cell>
          <cell r="F64">
            <v>4038456.923076923</v>
          </cell>
          <cell r="G64">
            <v>4038194.1230769232</v>
          </cell>
          <cell r="H64">
            <v>4018275.230769231</v>
          </cell>
          <cell r="I64">
            <v>4080606</v>
          </cell>
          <cell r="J64">
            <v>4080606</v>
          </cell>
          <cell r="K64">
            <v>4080606</v>
          </cell>
          <cell r="L64">
            <v>4080606</v>
          </cell>
          <cell r="M64">
            <v>4080606</v>
          </cell>
          <cell r="N64">
            <v>4080606</v>
          </cell>
          <cell r="O64">
            <v>4080606</v>
          </cell>
          <cell r="P64">
            <v>4080606</v>
          </cell>
          <cell r="Q64">
            <v>4080606</v>
          </cell>
          <cell r="R64">
            <v>4080606</v>
          </cell>
          <cell r="S64">
            <v>4080606</v>
          </cell>
          <cell r="T64">
            <v>4080606</v>
          </cell>
          <cell r="U64">
            <v>4080606</v>
          </cell>
          <cell r="V64">
            <v>4080606</v>
          </cell>
          <cell r="W64">
            <v>4080606</v>
          </cell>
          <cell r="X64">
            <v>4080606</v>
          </cell>
          <cell r="Y64">
            <v>4080606</v>
          </cell>
          <cell r="Z64">
            <v>4080606</v>
          </cell>
          <cell r="AA64">
            <v>4080606</v>
          </cell>
          <cell r="AB64">
            <v>4080606</v>
          </cell>
          <cell r="AC64">
            <v>4080606</v>
          </cell>
          <cell r="AD64">
            <v>4080606</v>
          </cell>
          <cell r="AE64">
            <v>4080606</v>
          </cell>
          <cell r="AF64">
            <v>4080606</v>
          </cell>
          <cell r="AG64">
            <v>4080606</v>
          </cell>
        </row>
      </sheetData>
      <sheetData sheetId="26" refreshError="1"/>
      <sheetData sheetId="27" refreshError="1"/>
      <sheetData sheetId="28" refreshError="1">
        <row r="71">
          <cell r="F71">
            <v>7125000</v>
          </cell>
          <cell r="G71">
            <v>7125000</v>
          </cell>
          <cell r="H71">
            <v>7125082.2816330213</v>
          </cell>
          <cell r="I71">
            <v>7668389.2677011909</v>
          </cell>
          <cell r="J71">
            <v>8836232.3826499153</v>
          </cell>
          <cell r="K71">
            <v>15355778.574609526</v>
          </cell>
          <cell r="L71">
            <v>23757807.477694195</v>
          </cell>
          <cell r="M71">
            <v>25941107.926078562</v>
          </cell>
          <cell r="N71">
            <v>25941107.926078562</v>
          </cell>
          <cell r="O71">
            <v>25941107.926078562</v>
          </cell>
          <cell r="P71">
            <v>25941107.926078562</v>
          </cell>
          <cell r="Q71">
            <v>25941107.926078562</v>
          </cell>
          <cell r="R71">
            <v>25941107.926078562</v>
          </cell>
          <cell r="S71">
            <v>25941107.926078562</v>
          </cell>
          <cell r="T71">
            <v>25941107.926078562</v>
          </cell>
          <cell r="U71">
            <v>25941107.926078562</v>
          </cell>
          <cell r="V71">
            <v>25941107.926078562</v>
          </cell>
          <cell r="W71">
            <v>25941107.926078562</v>
          </cell>
          <cell r="X71">
            <v>26057448.057594635</v>
          </cell>
          <cell r="Y71">
            <v>26086831.790479254</v>
          </cell>
          <cell r="Z71">
            <v>26584979.194170952</v>
          </cell>
          <cell r="AA71">
            <v>26718304.656354878</v>
          </cell>
          <cell r="AB71">
            <v>26718304.656354878</v>
          </cell>
          <cell r="AC71">
            <v>26718304.656354878</v>
          </cell>
          <cell r="AD71">
            <v>26718304.656354878</v>
          </cell>
          <cell r="AE71">
            <v>26718304.656354878</v>
          </cell>
          <cell r="AF71">
            <v>26718304.656354878</v>
          </cell>
          <cell r="AG71">
            <v>26718304.656354878</v>
          </cell>
          <cell r="AH71">
            <v>26718304.656354878</v>
          </cell>
          <cell r="AI71">
            <v>26718304.656354878</v>
          </cell>
          <cell r="AJ71">
            <v>26718304.656354878</v>
          </cell>
        </row>
        <row r="72">
          <cell r="F72">
            <v>0</v>
          </cell>
          <cell r="G72">
            <v>10390249.100000024</v>
          </cell>
          <cell r="H72">
            <v>10390249.100000024</v>
          </cell>
          <cell r="I72">
            <v>10390249.100000024</v>
          </cell>
          <cell r="J72">
            <v>10390249.100000024</v>
          </cell>
          <cell r="K72">
            <v>10390249.100000024</v>
          </cell>
          <cell r="L72">
            <v>10390249.100000024</v>
          </cell>
          <cell r="M72">
            <v>10390249.100000024</v>
          </cell>
          <cell r="N72">
            <v>10390249.100000024</v>
          </cell>
          <cell r="O72">
            <v>10390249.100000024</v>
          </cell>
          <cell r="P72">
            <v>10390249.100000024</v>
          </cell>
          <cell r="Q72">
            <v>10390249.100000024</v>
          </cell>
          <cell r="R72">
            <v>10390249.100000024</v>
          </cell>
          <cell r="S72">
            <v>10390249.100000024</v>
          </cell>
          <cell r="T72">
            <v>10390249.100000024</v>
          </cell>
          <cell r="U72">
            <v>10390249.100000024</v>
          </cell>
          <cell r="V72">
            <v>10390249.099999994</v>
          </cell>
          <cell r="W72">
            <v>10390249.099999994</v>
          </cell>
          <cell r="X72">
            <v>10390249.099999994</v>
          </cell>
          <cell r="Y72">
            <v>10390249.099999994</v>
          </cell>
          <cell r="Z72">
            <v>10390249.099999994</v>
          </cell>
          <cell r="AA72">
            <v>10390249.099999994</v>
          </cell>
          <cell r="AB72">
            <v>10390249.099999994</v>
          </cell>
          <cell r="AC72">
            <v>10390249.099999994</v>
          </cell>
          <cell r="AD72">
            <v>10390249.099999994</v>
          </cell>
          <cell r="AE72">
            <v>10390249.099999994</v>
          </cell>
          <cell r="AF72">
            <v>10390249.099999994</v>
          </cell>
          <cell r="AG72">
            <v>10390249.099999994</v>
          </cell>
          <cell r="AH72">
            <v>10390249.099999994</v>
          </cell>
          <cell r="AI72">
            <v>10390249.099999994</v>
          </cell>
          <cell r="AJ72">
            <v>10390249.099999994</v>
          </cell>
        </row>
        <row r="73">
          <cell r="F73">
            <v>4479877.67</v>
          </cell>
          <cell r="G73">
            <v>3979573.9759999998</v>
          </cell>
          <cell r="H73">
            <v>3893529.5734999995</v>
          </cell>
          <cell r="I73">
            <v>3893529.5734999995</v>
          </cell>
          <cell r="J73">
            <v>3889662.4734999998</v>
          </cell>
          <cell r="K73">
            <v>3889662.4734999998</v>
          </cell>
          <cell r="L73">
            <v>3853159.5534999999</v>
          </cell>
          <cell r="M73">
            <v>3853159.176833333</v>
          </cell>
          <cell r="N73">
            <v>3853159.1768333334</v>
          </cell>
          <cell r="O73">
            <v>3643412.0075833336</v>
          </cell>
          <cell r="P73">
            <v>3643412.0075833336</v>
          </cell>
          <cell r="Q73">
            <v>3640664.8682500003</v>
          </cell>
          <cell r="R73">
            <v>3640664.8682500003</v>
          </cell>
          <cell r="S73">
            <v>3640664.8682500003</v>
          </cell>
          <cell r="T73">
            <v>3640664.8682500003</v>
          </cell>
          <cell r="U73">
            <v>3640664.8682500003</v>
          </cell>
          <cell r="V73">
            <v>3640664.8682500003</v>
          </cell>
          <cell r="W73">
            <v>2007446.4349999973</v>
          </cell>
          <cell r="X73">
            <v>3640664.8682500003</v>
          </cell>
          <cell r="Y73">
            <v>3640664.8682500003</v>
          </cell>
          <cell r="Z73">
            <v>3640664.8682500003</v>
          </cell>
          <cell r="AA73">
            <v>3379034.901583333</v>
          </cell>
          <cell r="AB73">
            <v>3379034.9015833326</v>
          </cell>
          <cell r="AC73">
            <v>3379034.9015833326</v>
          </cell>
          <cell r="AD73">
            <v>3379034.901583333</v>
          </cell>
          <cell r="AE73">
            <v>3379034.901583333</v>
          </cell>
          <cell r="AF73">
            <v>3379034.9015833326</v>
          </cell>
          <cell r="AG73">
            <v>3379034.9015833326</v>
          </cell>
          <cell r="AH73">
            <v>3379034.901583333</v>
          </cell>
          <cell r="AI73">
            <v>3379034.8015833329</v>
          </cell>
          <cell r="AJ73">
            <v>3372368.2315833326</v>
          </cell>
        </row>
        <row r="76">
          <cell r="E76">
            <v>1385.7959245771012</v>
          </cell>
          <cell r="BR76" t="str">
            <v>20091</v>
          </cell>
        </row>
        <row r="77">
          <cell r="E77">
            <v>433.06122643034411</v>
          </cell>
          <cell r="BR77" t="str">
            <v>20092</v>
          </cell>
        </row>
        <row r="78">
          <cell r="E78">
            <v>1732.2449057213764</v>
          </cell>
          <cell r="BR78" t="str">
            <v>20093</v>
          </cell>
        </row>
        <row r="79">
          <cell r="E79">
            <v>1559.0204151492387</v>
          </cell>
          <cell r="BR79" t="str">
            <v>20094</v>
          </cell>
        </row>
        <row r="80">
          <cell r="E80">
            <v>10393.469434328259</v>
          </cell>
          <cell r="BR80" t="str">
            <v>20095</v>
          </cell>
        </row>
        <row r="81">
          <cell r="E81">
            <v>86612.245286068821</v>
          </cell>
          <cell r="BR81" t="str">
            <v>20096</v>
          </cell>
        </row>
        <row r="82">
          <cell r="E82">
            <v>9527.34698146757</v>
          </cell>
          <cell r="BR82" t="str">
            <v>20097</v>
          </cell>
        </row>
        <row r="83">
          <cell r="E83">
            <v>0</v>
          </cell>
          <cell r="BR83" t="str">
            <v>20098</v>
          </cell>
        </row>
        <row r="84">
          <cell r="E84">
            <v>8661.224528606881</v>
          </cell>
          <cell r="BR84" t="str">
            <v>20099</v>
          </cell>
        </row>
        <row r="85">
          <cell r="E85">
            <v>6062.8571700248176</v>
          </cell>
          <cell r="BR85" t="str">
            <v>200910</v>
          </cell>
        </row>
        <row r="86">
          <cell r="E86">
            <v>1039.3469434328258</v>
          </cell>
          <cell r="BR86" t="str">
            <v>200911</v>
          </cell>
        </row>
        <row r="87">
          <cell r="E87">
            <v>0</v>
          </cell>
          <cell r="BR87" t="str">
            <v>200912</v>
          </cell>
        </row>
        <row r="88">
          <cell r="E88">
            <v>15590.204151492386</v>
          </cell>
          <cell r="BR88" t="str">
            <v>200913</v>
          </cell>
        </row>
        <row r="89">
          <cell r="E89">
            <v>22519.183774377896</v>
          </cell>
          <cell r="BR89" t="str">
            <v>200914</v>
          </cell>
        </row>
        <row r="90">
          <cell r="E90">
            <v>1271131.2640247098</v>
          </cell>
          <cell r="BR90" t="str">
            <v>200915</v>
          </cell>
        </row>
        <row r="91">
          <cell r="E91">
            <v>41573.877737313036</v>
          </cell>
          <cell r="BR91" t="str">
            <v>200916</v>
          </cell>
        </row>
        <row r="92">
          <cell r="E92">
            <v>824517.57666467654</v>
          </cell>
          <cell r="BR92" t="str">
            <v>200917</v>
          </cell>
        </row>
        <row r="93">
          <cell r="E93">
            <v>88344.490191790188</v>
          </cell>
          <cell r="BR93" t="str">
            <v>200918</v>
          </cell>
        </row>
        <row r="94">
          <cell r="E94">
            <v>0</v>
          </cell>
        </row>
        <row r="95">
          <cell r="E95">
            <v>0</v>
          </cell>
          <cell r="BR95" t="str">
            <v>200919</v>
          </cell>
        </row>
        <row r="96">
          <cell r="E96">
            <v>4157.3877737313032</v>
          </cell>
          <cell r="BR96" t="str">
            <v>200920</v>
          </cell>
        </row>
        <row r="97">
          <cell r="E97">
            <v>692.89796228855062</v>
          </cell>
          <cell r="BR97" t="str">
            <v>200921</v>
          </cell>
        </row>
        <row r="98">
          <cell r="E98">
            <v>3464.4898114427529</v>
          </cell>
          <cell r="BR98" t="str">
            <v>200922</v>
          </cell>
        </row>
        <row r="99">
          <cell r="E99">
            <v>909.42857550372264</v>
          </cell>
          <cell r="BR99" t="str">
            <v>200923</v>
          </cell>
        </row>
        <row r="100">
          <cell r="E100">
            <v>0</v>
          </cell>
          <cell r="BR100" t="str">
            <v>200924</v>
          </cell>
        </row>
        <row r="101">
          <cell r="E101">
            <v>23385.30622723858</v>
          </cell>
          <cell r="BR101" t="str">
            <v>200925</v>
          </cell>
        </row>
        <row r="102">
          <cell r="E102">
            <v>1545970.4562462685</v>
          </cell>
          <cell r="BR102" t="str">
            <v>200926</v>
          </cell>
        </row>
        <row r="103">
          <cell r="E103">
            <v>0</v>
          </cell>
        </row>
        <row r="104">
          <cell r="E104">
            <v>0</v>
          </cell>
          <cell r="BR104" t="str">
            <v>200927</v>
          </cell>
        </row>
        <row r="105">
          <cell r="E105">
            <v>1039.3469434328258</v>
          </cell>
          <cell r="BR105" t="str">
            <v>200928</v>
          </cell>
        </row>
        <row r="106">
          <cell r="E106">
            <v>1004.7020453183983</v>
          </cell>
          <cell r="BR106" t="str">
            <v>200929</v>
          </cell>
        </row>
        <row r="107">
          <cell r="E107">
            <v>519.67347171641291</v>
          </cell>
          <cell r="BR107" t="str">
            <v>200930</v>
          </cell>
        </row>
        <row r="108">
          <cell r="E108">
            <v>866.12245286068821</v>
          </cell>
          <cell r="BR108" t="str">
            <v>200931</v>
          </cell>
        </row>
        <row r="109">
          <cell r="E109">
            <v>1039.3469434328258</v>
          </cell>
          <cell r="BR109" t="str">
            <v>200932</v>
          </cell>
        </row>
        <row r="110">
          <cell r="E110">
            <v>0</v>
          </cell>
          <cell r="BR110" t="str">
            <v>200933</v>
          </cell>
        </row>
        <row r="111">
          <cell r="E111">
            <v>181851.9321865981</v>
          </cell>
          <cell r="BR111" t="str">
            <v>200934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6">
          <cell r="E116">
            <v>911232.87880940316</v>
          </cell>
          <cell r="BR116" t="str">
            <v>20101</v>
          </cell>
        </row>
        <row r="117">
          <cell r="E117">
            <v>284760.27462793852</v>
          </cell>
          <cell r="BR117" t="str">
            <v>20102</v>
          </cell>
        </row>
        <row r="118">
          <cell r="E118">
            <v>1139041.0985117541</v>
          </cell>
          <cell r="BR118" t="str">
            <v>20103</v>
          </cell>
        </row>
        <row r="119">
          <cell r="E119">
            <v>13847.128660578648</v>
          </cell>
          <cell r="BR119" t="str">
            <v>20104</v>
          </cell>
        </row>
        <row r="120">
          <cell r="E120">
            <v>92314.191070524335</v>
          </cell>
          <cell r="BR120" t="str">
            <v>20105</v>
          </cell>
        </row>
        <row r="121">
          <cell r="E121">
            <v>769284.92558770278</v>
          </cell>
          <cell r="BR121" t="str">
            <v>20106</v>
          </cell>
        </row>
        <row r="122">
          <cell r="E122">
            <v>84621.341814647312</v>
          </cell>
          <cell r="BR122" t="str">
            <v>20107</v>
          </cell>
        </row>
        <row r="123">
          <cell r="E123">
            <v>0</v>
          </cell>
          <cell r="BR123" t="str">
            <v>20108</v>
          </cell>
        </row>
        <row r="124">
          <cell r="E124">
            <v>76928.492558770275</v>
          </cell>
          <cell r="BR124" t="str">
            <v>20109</v>
          </cell>
        </row>
        <row r="125">
          <cell r="E125">
            <v>3986643.844791139</v>
          </cell>
          <cell r="BR125" t="str">
            <v>201010</v>
          </cell>
        </row>
        <row r="126">
          <cell r="E126">
            <v>683424.65910705237</v>
          </cell>
          <cell r="BR126" t="str">
            <v>201011</v>
          </cell>
        </row>
        <row r="127">
          <cell r="E127">
            <v>0</v>
          </cell>
          <cell r="BR127" t="str">
            <v>201012</v>
          </cell>
        </row>
        <row r="128">
          <cell r="E128">
            <v>138471.2866057865</v>
          </cell>
          <cell r="BR128" t="str">
            <v>201013</v>
          </cell>
        </row>
        <row r="129">
          <cell r="E129">
            <v>200014.08065280272</v>
          </cell>
          <cell r="BR129" t="str">
            <v>201014</v>
          </cell>
        </row>
        <row r="130">
          <cell r="E130">
            <v>3920168.8182522045</v>
          </cell>
          <cell r="BR130" t="str">
            <v>201015</v>
          </cell>
        </row>
        <row r="131">
          <cell r="E131">
            <v>369256.76428209734</v>
          </cell>
          <cell r="BR131" t="str">
            <v>201016</v>
          </cell>
        </row>
        <row r="132">
          <cell r="E132">
            <v>2542812.206433862</v>
          </cell>
          <cell r="BR132" t="str">
            <v>201017</v>
          </cell>
        </row>
        <row r="133">
          <cell r="E133">
            <v>784670.62409945682</v>
          </cell>
          <cell r="BR133" t="str">
            <v>201018</v>
          </cell>
        </row>
        <row r="134">
          <cell r="E134">
            <v>0</v>
          </cell>
        </row>
        <row r="135">
          <cell r="E135">
            <v>0</v>
          </cell>
          <cell r="BR135" t="str">
            <v>201019</v>
          </cell>
        </row>
        <row r="136">
          <cell r="E136">
            <v>2733698.6364282095</v>
          </cell>
          <cell r="BR136" t="str">
            <v>201020</v>
          </cell>
        </row>
        <row r="137">
          <cell r="E137">
            <v>455616.43940470158</v>
          </cell>
          <cell r="BR137" t="str">
            <v>201021</v>
          </cell>
        </row>
        <row r="138">
          <cell r="E138">
            <v>2278082.1970235081</v>
          </cell>
          <cell r="BR138" t="str">
            <v>201022</v>
          </cell>
        </row>
        <row r="139">
          <cell r="E139">
            <v>8077.4917186708799</v>
          </cell>
          <cell r="BR139" t="str">
            <v>201023</v>
          </cell>
        </row>
        <row r="140">
          <cell r="E140">
            <v>0</v>
          </cell>
          <cell r="BR140" t="str">
            <v>201024</v>
          </cell>
        </row>
        <row r="141">
          <cell r="E141">
            <v>207706.92990867971</v>
          </cell>
          <cell r="BR141" t="str">
            <v>201025</v>
          </cell>
        </row>
        <row r="142">
          <cell r="E142">
            <v>4767772.8870634921</v>
          </cell>
          <cell r="BR142" t="str">
            <v>201026</v>
          </cell>
        </row>
        <row r="143">
          <cell r="E143">
            <v>0</v>
          </cell>
        </row>
        <row r="144">
          <cell r="E144">
            <v>0</v>
          </cell>
          <cell r="BR144" t="str">
            <v>201027</v>
          </cell>
        </row>
        <row r="145">
          <cell r="E145">
            <v>683424.65910705237</v>
          </cell>
          <cell r="BR145" t="str">
            <v>201028</v>
          </cell>
        </row>
        <row r="146">
          <cell r="E146">
            <v>660643.83713681728</v>
          </cell>
          <cell r="BR146" t="str">
            <v>201029</v>
          </cell>
        </row>
        <row r="147">
          <cell r="E147">
            <v>4615.709553526217</v>
          </cell>
          <cell r="BR147" t="str">
            <v>201030</v>
          </cell>
        </row>
        <row r="148">
          <cell r="E148">
            <v>7692.8492558770267</v>
          </cell>
          <cell r="BR148" t="str">
            <v>201031</v>
          </cell>
        </row>
        <row r="149">
          <cell r="E149">
            <v>9231.4191070524339</v>
          </cell>
          <cell r="BR149" t="str">
            <v>201032</v>
          </cell>
        </row>
        <row r="150">
          <cell r="E150">
            <v>0</v>
          </cell>
          <cell r="BR150" t="str">
            <v>201033</v>
          </cell>
        </row>
        <row r="151">
          <cell r="E151">
            <v>560831.35886346851</v>
          </cell>
          <cell r="BR151" t="str">
            <v>201034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6">
          <cell r="E156">
            <v>41379.035516738448</v>
          </cell>
          <cell r="BR156" t="str">
            <v>20111</v>
          </cell>
        </row>
        <row r="157">
          <cell r="E157">
            <v>12930.948598980765</v>
          </cell>
          <cell r="BR157" t="str">
            <v>20112</v>
          </cell>
        </row>
        <row r="158">
          <cell r="E158">
            <v>51723.794395923062</v>
          </cell>
          <cell r="BR158" t="str">
            <v>20113</v>
          </cell>
        </row>
        <row r="159">
          <cell r="E159">
            <v>1088179.9707563308</v>
          </cell>
          <cell r="BR159" t="str">
            <v>20114</v>
          </cell>
        </row>
        <row r="160">
          <cell r="E160">
            <v>310342.76637553831</v>
          </cell>
          <cell r="BR160" t="str">
            <v>20115</v>
          </cell>
        </row>
        <row r="161">
          <cell r="E161">
            <v>2586189.7197961528</v>
          </cell>
          <cell r="BR161" t="str">
            <v>20116</v>
          </cell>
        </row>
        <row r="162">
          <cell r="E162">
            <v>1557582.4373775767</v>
          </cell>
          <cell r="BR162" t="str">
            <v>20117</v>
          </cell>
        </row>
        <row r="163">
          <cell r="E163">
            <v>0</v>
          </cell>
          <cell r="BR163" t="str">
            <v>20118</v>
          </cell>
        </row>
        <row r="164">
          <cell r="E164">
            <v>3152031.6269796151</v>
          </cell>
          <cell r="BR164" t="str">
            <v>20119</v>
          </cell>
        </row>
        <row r="165">
          <cell r="E165">
            <v>181033.28038573067</v>
          </cell>
          <cell r="BR165" t="str">
            <v>201110</v>
          </cell>
        </row>
        <row r="166">
          <cell r="E166">
            <v>31034.276637553834</v>
          </cell>
          <cell r="BR166" t="str">
            <v>201111</v>
          </cell>
        </row>
        <row r="167">
          <cell r="E167">
            <v>0</v>
          </cell>
          <cell r="BR167" t="str">
            <v>201112</v>
          </cell>
        </row>
        <row r="168">
          <cell r="E168">
            <v>5673656.928563308</v>
          </cell>
          <cell r="BR168" t="str">
            <v>201113</v>
          </cell>
        </row>
        <row r="169">
          <cell r="E169">
            <v>3681558.488347</v>
          </cell>
          <cell r="BR169" t="str">
            <v>201114</v>
          </cell>
        </row>
        <row r="170">
          <cell r="E170">
            <v>3426995.2075404217</v>
          </cell>
          <cell r="BR170" t="str">
            <v>201115</v>
          </cell>
        </row>
        <row r="171">
          <cell r="E171">
            <v>6796723.3631021539</v>
          </cell>
          <cell r="BR171" t="str">
            <v>201116</v>
          </cell>
        </row>
        <row r="172">
          <cell r="E172">
            <v>2222915.8102964899</v>
          </cell>
          <cell r="BR172" t="str">
            <v>201117</v>
          </cell>
        </row>
        <row r="173">
          <cell r="E173">
            <v>14443037.146592077</v>
          </cell>
          <cell r="BR173" t="str">
            <v>201118</v>
          </cell>
        </row>
        <row r="174">
          <cell r="E174">
            <v>0</v>
          </cell>
        </row>
        <row r="175">
          <cell r="E175">
            <v>0</v>
          </cell>
          <cell r="BR175" t="str">
            <v>201119</v>
          </cell>
        </row>
        <row r="176">
          <cell r="E176">
            <v>124137.10655021534</v>
          </cell>
          <cell r="BR176" t="str">
            <v>201120</v>
          </cell>
        </row>
        <row r="177">
          <cell r="E177">
            <v>20689.517758369224</v>
          </cell>
          <cell r="BR177" t="str">
            <v>201121</v>
          </cell>
        </row>
        <row r="178">
          <cell r="E178">
            <v>103447.58879184612</v>
          </cell>
          <cell r="BR178" t="str">
            <v>201122</v>
          </cell>
        </row>
        <row r="179">
          <cell r="E179">
            <v>209439.98932285959</v>
          </cell>
          <cell r="BR179" t="str">
            <v>201123</v>
          </cell>
        </row>
        <row r="180">
          <cell r="E180">
            <v>0</v>
          </cell>
          <cell r="BR180" t="str">
            <v>201124</v>
          </cell>
        </row>
        <row r="181">
          <cell r="E181">
            <v>8510485.392844962</v>
          </cell>
          <cell r="BR181" t="str">
            <v>201125</v>
          </cell>
        </row>
        <row r="182">
          <cell r="E182">
            <v>35416823.818305917</v>
          </cell>
          <cell r="BR182" t="str">
            <v>201126</v>
          </cell>
        </row>
        <row r="183">
          <cell r="E183">
            <v>0</v>
          </cell>
        </row>
        <row r="184">
          <cell r="E184">
            <v>0</v>
          </cell>
          <cell r="BR184" t="str">
            <v>201127</v>
          </cell>
        </row>
        <row r="185">
          <cell r="E185">
            <v>31034.276637553834</v>
          </cell>
          <cell r="BR185" t="str">
            <v>201128</v>
          </cell>
        </row>
        <row r="186">
          <cell r="E186">
            <v>29999.800749635371</v>
          </cell>
          <cell r="BR186" t="str">
            <v>201129</v>
          </cell>
        </row>
        <row r="187">
          <cell r="E187">
            <v>362726.65691877692</v>
          </cell>
          <cell r="BR187" t="str">
            <v>201130</v>
          </cell>
        </row>
        <row r="188">
          <cell r="E188">
            <v>25861.897197961531</v>
          </cell>
          <cell r="BR188" t="str">
            <v>201131</v>
          </cell>
        </row>
        <row r="189">
          <cell r="E189">
            <v>725453.31383755384</v>
          </cell>
          <cell r="BR189" t="str">
            <v>201132</v>
          </cell>
        </row>
        <row r="190">
          <cell r="E190">
            <v>0</v>
          </cell>
          <cell r="BR190" t="str">
            <v>201133</v>
          </cell>
        </row>
        <row r="191">
          <cell r="E191">
            <v>490276.43149317021</v>
          </cell>
          <cell r="BR191" t="str">
            <v>201134</v>
          </cell>
        </row>
        <row r="192">
          <cell r="E192">
            <v>0</v>
          </cell>
        </row>
        <row r="193">
          <cell r="E193">
            <v>0</v>
          </cell>
        </row>
        <row r="194">
          <cell r="E194">
            <v>0</v>
          </cell>
        </row>
        <row r="196">
          <cell r="E196">
            <v>17081.265861309632</v>
          </cell>
          <cell r="BR196" t="str">
            <v>20121</v>
          </cell>
        </row>
        <row r="197">
          <cell r="E197">
            <v>5337.8955816592597</v>
          </cell>
          <cell r="BR197" t="str">
            <v>20122</v>
          </cell>
        </row>
        <row r="198">
          <cell r="E198">
            <v>21351.582326637039</v>
          </cell>
          <cell r="BR198" t="str">
            <v>20123</v>
          </cell>
        </row>
        <row r="199">
          <cell r="E199">
            <v>19216.424093973332</v>
          </cell>
          <cell r="BR199" t="str">
            <v>20124</v>
          </cell>
        </row>
        <row r="200">
          <cell r="E200">
            <v>3711311.7259118222</v>
          </cell>
          <cell r="BR200" t="str">
            <v>20125</v>
          </cell>
        </row>
        <row r="201">
          <cell r="E201">
            <v>24955593.996011853</v>
          </cell>
          <cell r="BR201" t="str">
            <v>20126</v>
          </cell>
        </row>
        <row r="202">
          <cell r="E202">
            <v>5372796.9763261043</v>
          </cell>
          <cell r="BR202" t="str">
            <v>20127</v>
          </cell>
        </row>
        <row r="203">
          <cell r="E203">
            <v>0</v>
          </cell>
          <cell r="BR203" t="str">
            <v>20128</v>
          </cell>
        </row>
        <row r="204">
          <cell r="E204">
            <v>3092759.7715931851</v>
          </cell>
          <cell r="BR204" t="str">
            <v>20129</v>
          </cell>
        </row>
        <row r="205">
          <cell r="E205">
            <v>74730.538143229627</v>
          </cell>
          <cell r="BR205" t="str">
            <v>201210</v>
          </cell>
        </row>
        <row r="206">
          <cell r="E206">
            <v>12810.949395982223</v>
          </cell>
          <cell r="BR206" t="str">
            <v>201211</v>
          </cell>
        </row>
        <row r="207">
          <cell r="E207">
            <v>0</v>
          </cell>
          <cell r="BR207" t="str">
            <v>201212</v>
          </cell>
        </row>
        <row r="208">
          <cell r="E208">
            <v>5566967.5888677333</v>
          </cell>
          <cell r="BR208" t="str">
            <v>201213</v>
          </cell>
        </row>
        <row r="209">
          <cell r="E209">
            <v>8041175.4061422814</v>
          </cell>
          <cell r="BR209" t="str">
            <v>201214</v>
          </cell>
        </row>
        <row r="210">
          <cell r="E210">
            <v>54210279.384283498</v>
          </cell>
          <cell r="BR210" t="str">
            <v>201215</v>
          </cell>
        </row>
        <row r="211">
          <cell r="E211">
            <v>14845246.903647289</v>
          </cell>
          <cell r="BR211" t="str">
            <v>201216</v>
          </cell>
        </row>
        <row r="212">
          <cell r="E212">
            <v>35163424.465481192</v>
          </cell>
          <cell r="BR212" t="str">
            <v>201217</v>
          </cell>
        </row>
        <row r="213">
          <cell r="E213">
            <v>25454705.875932086</v>
          </cell>
          <cell r="BR213" t="str">
            <v>201218</v>
          </cell>
        </row>
        <row r="214">
          <cell r="E214">
            <v>0</v>
          </cell>
        </row>
        <row r="215">
          <cell r="E215">
            <v>0</v>
          </cell>
          <cell r="BR215" t="str">
            <v>201219</v>
          </cell>
        </row>
        <row r="216">
          <cell r="E216">
            <v>51243.797583928892</v>
          </cell>
          <cell r="BR216" t="str">
            <v>201220</v>
          </cell>
        </row>
        <row r="217">
          <cell r="E217">
            <v>8540.6329306548159</v>
          </cell>
          <cell r="BR217" t="str">
            <v>201221</v>
          </cell>
        </row>
        <row r="218">
          <cell r="E218">
            <v>42703.164653274078</v>
          </cell>
          <cell r="BR218" t="str">
            <v>201222</v>
          </cell>
        </row>
        <row r="219">
          <cell r="E219">
            <v>450151.8541356044</v>
          </cell>
          <cell r="BR219" t="str">
            <v>201223</v>
          </cell>
        </row>
        <row r="220">
          <cell r="E220">
            <v>0</v>
          </cell>
          <cell r="BR220" t="str">
            <v>201224</v>
          </cell>
        </row>
        <row r="221">
          <cell r="E221">
            <v>8350451.3833015999</v>
          </cell>
          <cell r="BR221" t="str">
            <v>201225</v>
          </cell>
        </row>
        <row r="222">
          <cell r="E222">
            <v>49807010.828993239</v>
          </cell>
          <cell r="BR222" t="str">
            <v>201226</v>
          </cell>
        </row>
        <row r="223">
          <cell r="E223">
            <v>0</v>
          </cell>
        </row>
        <row r="224">
          <cell r="E224">
            <v>0</v>
          </cell>
          <cell r="BR224" t="str">
            <v>201227</v>
          </cell>
        </row>
        <row r="225">
          <cell r="E225">
            <v>12810.949395982223</v>
          </cell>
          <cell r="BR225" t="str">
            <v>201228</v>
          </cell>
        </row>
        <row r="226">
          <cell r="E226">
            <v>12383.917749449482</v>
          </cell>
          <cell r="BR226" t="str">
            <v>201229</v>
          </cell>
        </row>
        <row r="227">
          <cell r="E227">
            <v>6405.4746979911115</v>
          </cell>
          <cell r="BR227" t="str">
            <v>201230</v>
          </cell>
        </row>
        <row r="228">
          <cell r="E228">
            <v>309275.97715931851</v>
          </cell>
          <cell r="BR228" t="str">
            <v>201231</v>
          </cell>
        </row>
        <row r="229">
          <cell r="E229">
            <v>12810.949395982223</v>
          </cell>
          <cell r="BR229" t="str">
            <v>201232</v>
          </cell>
        </row>
        <row r="230">
          <cell r="E230">
            <v>0</v>
          </cell>
          <cell r="BR230" t="str">
            <v>201233</v>
          </cell>
        </row>
        <row r="231">
          <cell r="E231">
            <v>168655.09243365054</v>
          </cell>
          <cell r="BR231" t="str">
            <v>201234</v>
          </cell>
        </row>
        <row r="232">
          <cell r="E232">
            <v>0</v>
          </cell>
        </row>
        <row r="233">
          <cell r="E233">
            <v>0</v>
          </cell>
        </row>
        <row r="234">
          <cell r="E234">
            <v>0</v>
          </cell>
        </row>
        <row r="236">
          <cell r="E236">
            <v>17644.947634732849</v>
          </cell>
          <cell r="BR236" t="str">
            <v>20131</v>
          </cell>
        </row>
        <row r="237">
          <cell r="E237">
            <v>5514.0461358540142</v>
          </cell>
          <cell r="BR237" t="str">
            <v>20132</v>
          </cell>
        </row>
        <row r="238">
          <cell r="E238">
            <v>22056.184543416057</v>
          </cell>
          <cell r="BR238" t="str">
            <v>20133</v>
          </cell>
        </row>
        <row r="239">
          <cell r="E239">
            <v>19850.566089074451</v>
          </cell>
          <cell r="BR239" t="str">
            <v>20134</v>
          </cell>
        </row>
        <row r="240">
          <cell r="E240">
            <v>3833785.0128669119</v>
          </cell>
          <cell r="BR240" t="str">
            <v>20135</v>
          </cell>
        </row>
        <row r="241">
          <cell r="E241">
            <v>25779128.597880241</v>
          </cell>
          <cell r="BR241" t="str">
            <v>20136</v>
          </cell>
        </row>
        <row r="242">
          <cell r="E242">
            <v>121309.01498878832</v>
          </cell>
          <cell r="BR242" t="str">
            <v>20137</v>
          </cell>
        </row>
        <row r="243">
          <cell r="E243">
            <v>0</v>
          </cell>
          <cell r="BR243" t="str">
            <v>20138</v>
          </cell>
        </row>
        <row r="244">
          <cell r="E244">
            <v>110280.92271708031</v>
          </cell>
          <cell r="BR244" t="str">
            <v>20139</v>
          </cell>
        </row>
        <row r="245">
          <cell r="E245">
            <v>77196.645901956203</v>
          </cell>
          <cell r="BR245" t="str">
            <v>201310</v>
          </cell>
        </row>
        <row r="246">
          <cell r="E246">
            <v>13233.710726049636</v>
          </cell>
          <cell r="BR246" t="str">
            <v>201311</v>
          </cell>
        </row>
        <row r="247">
          <cell r="E247">
            <v>0</v>
          </cell>
          <cell r="BR247" t="str">
            <v>201312</v>
          </cell>
        </row>
        <row r="248">
          <cell r="E248">
            <v>198505.66089074453</v>
          </cell>
          <cell r="BR248" t="str">
            <v>201313</v>
          </cell>
        </row>
        <row r="249">
          <cell r="E249">
            <v>5098612.6763527496</v>
          </cell>
          <cell r="BR249" t="str">
            <v>201314</v>
          </cell>
        </row>
        <row r="250">
          <cell r="E250">
            <v>55999218.60396485</v>
          </cell>
          <cell r="BR250" t="str">
            <v>201315</v>
          </cell>
        </row>
        <row r="251">
          <cell r="E251">
            <v>9412823.4024973828</v>
          </cell>
          <cell r="BR251" t="str">
            <v>201316</v>
          </cell>
        </row>
        <row r="252">
          <cell r="E252">
            <v>54090767.419752866</v>
          </cell>
          <cell r="BR252" t="str">
            <v>201317</v>
          </cell>
        </row>
        <row r="253">
          <cell r="E253">
            <v>26294711.169837844</v>
          </cell>
          <cell r="BR253" t="str">
            <v>201318</v>
          </cell>
        </row>
        <row r="254">
          <cell r="E254">
            <v>0</v>
          </cell>
        </row>
        <row r="255">
          <cell r="E255">
            <v>0</v>
          </cell>
          <cell r="BR255" t="str">
            <v>201319</v>
          </cell>
        </row>
        <row r="256">
          <cell r="E256">
            <v>52934.842904198544</v>
          </cell>
          <cell r="BR256" t="str">
            <v>201320</v>
          </cell>
        </row>
        <row r="257">
          <cell r="E257">
            <v>8822.4738173664246</v>
          </cell>
          <cell r="BR257" t="str">
            <v>201321</v>
          </cell>
        </row>
        <row r="258">
          <cell r="E258">
            <v>44112.369086832114</v>
          </cell>
          <cell r="BR258" t="str">
            <v>201322</v>
          </cell>
        </row>
        <row r="259">
          <cell r="E259">
            <v>11579.496885293431</v>
          </cell>
          <cell r="BR259" t="str">
            <v>201323</v>
          </cell>
        </row>
        <row r="260">
          <cell r="E260">
            <v>0</v>
          </cell>
          <cell r="BR260" t="str">
            <v>201324</v>
          </cell>
        </row>
        <row r="261">
          <cell r="E261">
            <v>297758.4913361168</v>
          </cell>
          <cell r="BR261" t="str">
            <v>201325</v>
          </cell>
        </row>
        <row r="262">
          <cell r="E262">
            <v>51450642.18635001</v>
          </cell>
          <cell r="BR262" t="str">
            <v>201326</v>
          </cell>
        </row>
        <row r="263">
          <cell r="E263">
            <v>0</v>
          </cell>
        </row>
        <row r="264">
          <cell r="E264">
            <v>0</v>
          </cell>
          <cell r="BR264" t="str">
            <v>201327</v>
          </cell>
        </row>
        <row r="265">
          <cell r="E265">
            <v>13233.710726049636</v>
          </cell>
          <cell r="BR265" t="str">
            <v>201328</v>
          </cell>
        </row>
        <row r="266">
          <cell r="E266">
            <v>12792.587035181314</v>
          </cell>
          <cell r="BR266" t="str">
            <v>201329</v>
          </cell>
        </row>
        <row r="267">
          <cell r="E267">
            <v>6616.855363024818</v>
          </cell>
          <cell r="BR267" t="str">
            <v>201330</v>
          </cell>
        </row>
        <row r="268">
          <cell r="E268">
            <v>319482.084405576</v>
          </cell>
          <cell r="BR268" t="str">
            <v>201331</v>
          </cell>
        </row>
        <row r="269">
          <cell r="E269">
            <v>13233.710726049636</v>
          </cell>
          <cell r="BR269" t="str">
            <v>201332</v>
          </cell>
        </row>
        <row r="270">
          <cell r="E270">
            <v>0</v>
          </cell>
          <cell r="BR270" t="str">
            <v>201333</v>
          </cell>
        </row>
        <row r="271">
          <cell r="E271">
            <v>11930019.258689938</v>
          </cell>
          <cell r="BR271" t="str">
            <v>201334</v>
          </cell>
        </row>
        <row r="272">
          <cell r="E272">
            <v>0</v>
          </cell>
        </row>
        <row r="273">
          <cell r="E273">
            <v>0</v>
          </cell>
        </row>
        <row r="274">
          <cell r="E274">
            <v>0</v>
          </cell>
        </row>
        <row r="276">
          <cell r="E276">
            <v>0</v>
          </cell>
          <cell r="BR276" t="str">
            <v>20141</v>
          </cell>
        </row>
        <row r="277">
          <cell r="E277">
            <v>0</v>
          </cell>
          <cell r="BR277" t="str">
            <v>20142</v>
          </cell>
        </row>
        <row r="278">
          <cell r="E278">
            <v>0</v>
          </cell>
          <cell r="BR278" t="str">
            <v>20143</v>
          </cell>
        </row>
        <row r="279">
          <cell r="E279">
            <v>0</v>
          </cell>
          <cell r="BR279" t="str">
            <v>20144</v>
          </cell>
        </row>
        <row r="280">
          <cell r="E280">
            <v>0</v>
          </cell>
          <cell r="BR280" t="str">
            <v>20145</v>
          </cell>
        </row>
        <row r="281">
          <cell r="E281">
            <v>12745318.954971425</v>
          </cell>
          <cell r="BR281" t="str">
            <v>20146</v>
          </cell>
        </row>
        <row r="282">
          <cell r="E282">
            <v>0</v>
          </cell>
          <cell r="BR282" t="str">
            <v>20147</v>
          </cell>
        </row>
        <row r="283">
          <cell r="E283">
            <v>0</v>
          </cell>
          <cell r="BR283" t="str">
            <v>20148</v>
          </cell>
        </row>
        <row r="284">
          <cell r="E284">
            <v>0</v>
          </cell>
          <cell r="BR284" t="str">
            <v>20149</v>
          </cell>
        </row>
        <row r="285">
          <cell r="E285">
            <v>0</v>
          </cell>
          <cell r="BR285" t="str">
            <v>201410</v>
          </cell>
        </row>
        <row r="286">
          <cell r="E286">
            <v>0</v>
          </cell>
          <cell r="BR286" t="str">
            <v>201411</v>
          </cell>
        </row>
        <row r="287">
          <cell r="E287">
            <v>0</v>
          </cell>
          <cell r="BR287" t="str">
            <v>201412</v>
          </cell>
        </row>
        <row r="288">
          <cell r="E288">
            <v>0</v>
          </cell>
          <cell r="BR288" t="str">
            <v>201413</v>
          </cell>
        </row>
        <row r="289">
          <cell r="E289">
            <v>0</v>
          </cell>
          <cell r="BR289" t="str">
            <v>201414</v>
          </cell>
        </row>
        <row r="290">
          <cell r="E290">
            <v>29552584.737859134</v>
          </cell>
          <cell r="BR290" t="str">
            <v>201415</v>
          </cell>
        </row>
        <row r="291">
          <cell r="E291">
            <v>0</v>
          </cell>
          <cell r="BR291" t="str">
            <v>201416</v>
          </cell>
        </row>
        <row r="292">
          <cell r="E292">
            <v>815984.85912815388</v>
          </cell>
          <cell r="BR292" t="str">
            <v>201417</v>
          </cell>
        </row>
        <row r="293">
          <cell r="E293">
            <v>0</v>
          </cell>
          <cell r="BR293" t="str">
            <v>201418</v>
          </cell>
        </row>
        <row r="294">
          <cell r="E294">
            <v>0</v>
          </cell>
        </row>
        <row r="295">
          <cell r="E295">
            <v>0</v>
          </cell>
          <cell r="BR295" t="str">
            <v>201419</v>
          </cell>
        </row>
        <row r="296">
          <cell r="E296">
            <v>0</v>
          </cell>
          <cell r="BR296" t="str">
            <v>201420</v>
          </cell>
        </row>
        <row r="297">
          <cell r="E297">
            <v>0</v>
          </cell>
          <cell r="BR297" t="str">
            <v>201421</v>
          </cell>
        </row>
        <row r="298">
          <cell r="E298">
            <v>0</v>
          </cell>
          <cell r="BR298" t="str">
            <v>201422</v>
          </cell>
        </row>
        <row r="299">
          <cell r="E299">
            <v>0</v>
          </cell>
          <cell r="BR299" t="str">
            <v>201423</v>
          </cell>
        </row>
        <row r="300">
          <cell r="E300">
            <v>0</v>
          </cell>
          <cell r="BR300" t="str">
            <v>201424</v>
          </cell>
        </row>
        <row r="301">
          <cell r="E301">
            <v>0</v>
          </cell>
          <cell r="BR301" t="str">
            <v>201425</v>
          </cell>
        </row>
        <row r="302">
          <cell r="E302">
            <v>35942332.789288133</v>
          </cell>
          <cell r="BR302" t="str">
            <v>201426</v>
          </cell>
        </row>
        <row r="303">
          <cell r="E303">
            <v>0</v>
          </cell>
        </row>
        <row r="304">
          <cell r="E304">
            <v>0</v>
          </cell>
          <cell r="BR304" t="str">
            <v>201427</v>
          </cell>
        </row>
        <row r="305">
          <cell r="E305">
            <v>0</v>
          </cell>
          <cell r="BR305" t="str">
            <v>201428</v>
          </cell>
        </row>
        <row r="306">
          <cell r="E306">
            <v>0</v>
          </cell>
          <cell r="BR306" t="str">
            <v>201429</v>
          </cell>
        </row>
        <row r="307">
          <cell r="E307">
            <v>0</v>
          </cell>
          <cell r="BR307" t="str">
            <v>201430</v>
          </cell>
        </row>
        <row r="308">
          <cell r="E308">
            <v>0</v>
          </cell>
          <cell r="BR308" t="str">
            <v>201431</v>
          </cell>
        </row>
        <row r="309">
          <cell r="E309">
            <v>0</v>
          </cell>
          <cell r="BR309" t="str">
            <v>201432</v>
          </cell>
        </row>
        <row r="310">
          <cell r="E310">
            <v>0</v>
          </cell>
          <cell r="BR310" t="str">
            <v>201433</v>
          </cell>
        </row>
        <row r="311">
          <cell r="E311">
            <v>8275796.5941277808</v>
          </cell>
          <cell r="BR311" t="str">
            <v>201434</v>
          </cell>
        </row>
        <row r="312">
          <cell r="E312">
            <v>0</v>
          </cell>
        </row>
        <row r="313">
          <cell r="E313">
            <v>0</v>
          </cell>
        </row>
        <row r="314">
          <cell r="E314">
            <v>0</v>
          </cell>
        </row>
        <row r="316">
          <cell r="E316">
            <v>0</v>
          </cell>
          <cell r="BR316" t="str">
            <v>20091</v>
          </cell>
        </row>
        <row r="317">
          <cell r="E317">
            <v>0</v>
          </cell>
          <cell r="BR317" t="str">
            <v>20092</v>
          </cell>
        </row>
        <row r="318">
          <cell r="E318">
            <v>0</v>
          </cell>
          <cell r="BR318" t="str">
            <v>20093</v>
          </cell>
        </row>
        <row r="319">
          <cell r="E319">
            <v>0</v>
          </cell>
          <cell r="BR319" t="str">
            <v>20094</v>
          </cell>
        </row>
        <row r="320">
          <cell r="E320">
            <v>0</v>
          </cell>
          <cell r="BR320" t="str">
            <v>20095</v>
          </cell>
        </row>
        <row r="321">
          <cell r="E321">
            <v>0</v>
          </cell>
          <cell r="BR321" t="str">
            <v>20096</v>
          </cell>
        </row>
        <row r="322">
          <cell r="E322">
            <v>0</v>
          </cell>
          <cell r="BR322" t="str">
            <v>20097</v>
          </cell>
        </row>
        <row r="323">
          <cell r="E323">
            <v>0</v>
          </cell>
          <cell r="BR323" t="str">
            <v>20098</v>
          </cell>
        </row>
        <row r="324">
          <cell r="E324">
            <v>0</v>
          </cell>
          <cell r="BR324" t="str">
            <v>20099</v>
          </cell>
        </row>
        <row r="325">
          <cell r="E325">
            <v>0</v>
          </cell>
          <cell r="BR325" t="str">
            <v>200910</v>
          </cell>
        </row>
        <row r="326">
          <cell r="E326">
            <v>0</v>
          </cell>
          <cell r="BR326" t="str">
            <v>200911</v>
          </cell>
        </row>
        <row r="327">
          <cell r="E327">
            <v>0</v>
          </cell>
          <cell r="BR327" t="str">
            <v>200912</v>
          </cell>
        </row>
        <row r="328">
          <cell r="E328">
            <v>0</v>
          </cell>
          <cell r="BR328" t="str">
            <v>200913</v>
          </cell>
        </row>
        <row r="329">
          <cell r="E329">
            <v>0</v>
          </cell>
          <cell r="BR329" t="str">
            <v>200914</v>
          </cell>
        </row>
        <row r="330">
          <cell r="E330">
            <v>0</v>
          </cell>
          <cell r="BR330" t="str">
            <v>200915</v>
          </cell>
        </row>
        <row r="331">
          <cell r="E331">
            <v>0</v>
          </cell>
          <cell r="BR331" t="str">
            <v>200916</v>
          </cell>
        </row>
        <row r="332">
          <cell r="E332">
            <v>0</v>
          </cell>
          <cell r="BR332" t="str">
            <v>200917</v>
          </cell>
        </row>
        <row r="333">
          <cell r="E333">
            <v>0</v>
          </cell>
          <cell r="BR333" t="str">
            <v>200918</v>
          </cell>
        </row>
        <row r="334">
          <cell r="E334">
            <v>0</v>
          </cell>
        </row>
        <row r="335">
          <cell r="E335">
            <v>0</v>
          </cell>
          <cell r="BR335" t="str">
            <v>200919</v>
          </cell>
        </row>
        <row r="336">
          <cell r="E336">
            <v>0</v>
          </cell>
          <cell r="BR336" t="str">
            <v>200920</v>
          </cell>
        </row>
        <row r="337">
          <cell r="E337">
            <v>0</v>
          </cell>
          <cell r="BR337" t="str">
            <v>200921</v>
          </cell>
        </row>
        <row r="338">
          <cell r="E338">
            <v>0</v>
          </cell>
          <cell r="BR338" t="str">
            <v>200922</v>
          </cell>
        </row>
        <row r="339">
          <cell r="E339">
            <v>0</v>
          </cell>
          <cell r="BR339" t="str">
            <v>200923</v>
          </cell>
        </row>
        <row r="340">
          <cell r="E340">
            <v>0</v>
          </cell>
          <cell r="BR340" t="str">
            <v>200924</v>
          </cell>
        </row>
        <row r="341">
          <cell r="E341">
            <v>0</v>
          </cell>
          <cell r="BR341" t="str">
            <v>200925</v>
          </cell>
        </row>
        <row r="342">
          <cell r="E342">
            <v>0</v>
          </cell>
          <cell r="BR342" t="str">
            <v>200926</v>
          </cell>
        </row>
        <row r="343">
          <cell r="E343">
            <v>0</v>
          </cell>
        </row>
        <row r="344">
          <cell r="E344">
            <v>0</v>
          </cell>
          <cell r="BR344" t="str">
            <v>200927</v>
          </cell>
        </row>
        <row r="345">
          <cell r="E345">
            <v>0</v>
          </cell>
          <cell r="BR345" t="str">
            <v>200928</v>
          </cell>
        </row>
        <row r="346">
          <cell r="E346">
            <v>0</v>
          </cell>
          <cell r="BR346" t="str">
            <v>200929</v>
          </cell>
        </row>
        <row r="347">
          <cell r="E347">
            <v>0</v>
          </cell>
          <cell r="BR347" t="str">
            <v>200930</v>
          </cell>
        </row>
        <row r="348">
          <cell r="E348">
            <v>0</v>
          </cell>
          <cell r="BR348" t="str">
            <v>200931</v>
          </cell>
        </row>
        <row r="349">
          <cell r="E349">
            <v>0</v>
          </cell>
          <cell r="BR349" t="str">
            <v>200932</v>
          </cell>
        </row>
        <row r="350">
          <cell r="E350">
            <v>0</v>
          </cell>
          <cell r="BR350" t="str">
            <v>200933</v>
          </cell>
        </row>
        <row r="351">
          <cell r="E351">
            <v>0</v>
          </cell>
          <cell r="BR351" t="str">
            <v>200934</v>
          </cell>
        </row>
        <row r="352">
          <cell r="E352">
            <v>0</v>
          </cell>
        </row>
        <row r="353">
          <cell r="E353">
            <v>0</v>
          </cell>
        </row>
        <row r="354">
          <cell r="E354">
            <v>0</v>
          </cell>
        </row>
        <row r="356">
          <cell r="E356">
            <v>544175.45050680439</v>
          </cell>
          <cell r="BR356" t="str">
            <v>20101</v>
          </cell>
        </row>
        <row r="357">
          <cell r="E357">
            <v>0</v>
          </cell>
          <cell r="BR357" t="str">
            <v>20102</v>
          </cell>
        </row>
        <row r="358">
          <cell r="E358">
            <v>680219.31313350552</v>
          </cell>
          <cell r="BR358" t="str">
            <v>20103</v>
          </cell>
        </row>
        <row r="359">
          <cell r="E359">
            <v>1506.5182833763995</v>
          </cell>
          <cell r="BR359" t="str">
            <v>20104</v>
          </cell>
        </row>
        <row r="360">
          <cell r="E360">
            <v>0</v>
          </cell>
          <cell r="BR360" t="str">
            <v>20105</v>
          </cell>
        </row>
        <row r="361">
          <cell r="E361">
            <v>0</v>
          </cell>
          <cell r="BR361" t="str">
            <v>20106</v>
          </cell>
        </row>
        <row r="362">
          <cell r="E362">
            <v>105958.45259747344</v>
          </cell>
          <cell r="BR362" t="str">
            <v>20107</v>
          </cell>
        </row>
        <row r="363">
          <cell r="E363">
            <v>10043.45522250933</v>
          </cell>
          <cell r="BR363" t="str">
            <v>20108</v>
          </cell>
        </row>
        <row r="364">
          <cell r="E364">
            <v>0</v>
          </cell>
          <cell r="BR364" t="str">
            <v>20109</v>
          </cell>
        </row>
        <row r="365">
          <cell r="E365">
            <v>906959.08417800732</v>
          </cell>
          <cell r="BR365" t="str">
            <v>201010</v>
          </cell>
        </row>
        <row r="366">
          <cell r="E366">
            <v>0</v>
          </cell>
          <cell r="BR366" t="str">
            <v>201011</v>
          </cell>
        </row>
        <row r="367">
          <cell r="E367">
            <v>1406.0837311513064</v>
          </cell>
          <cell r="BR367" t="str">
            <v>201012</v>
          </cell>
        </row>
        <row r="368">
          <cell r="E368">
            <v>0</v>
          </cell>
          <cell r="BR368" t="str">
            <v>201013</v>
          </cell>
        </row>
        <row r="369">
          <cell r="E369">
            <v>0</v>
          </cell>
          <cell r="BR369" t="str">
            <v>201014</v>
          </cell>
        </row>
        <row r="370">
          <cell r="E370">
            <v>0</v>
          </cell>
          <cell r="BR370" t="str">
            <v>201015</v>
          </cell>
        </row>
        <row r="371">
          <cell r="E371">
            <v>0</v>
          </cell>
          <cell r="BR371" t="str">
            <v>201016</v>
          </cell>
        </row>
        <row r="372">
          <cell r="E372">
            <v>0</v>
          </cell>
          <cell r="BR372" t="str">
            <v>201017</v>
          </cell>
        </row>
        <row r="373">
          <cell r="E373">
            <v>0</v>
          </cell>
          <cell r="BR373" t="str">
            <v>201018</v>
          </cell>
        </row>
        <row r="374">
          <cell r="E374">
            <v>0</v>
          </cell>
        </row>
        <row r="375">
          <cell r="E375">
            <v>0</v>
          </cell>
          <cell r="BR375" t="str">
            <v>201019</v>
          </cell>
        </row>
        <row r="376">
          <cell r="E376">
            <v>544175.45050680439</v>
          </cell>
          <cell r="BR376" t="str">
            <v>201020</v>
          </cell>
        </row>
        <row r="377">
          <cell r="E377">
            <v>0</v>
          </cell>
          <cell r="BR377" t="str">
            <v>201021</v>
          </cell>
        </row>
        <row r="378">
          <cell r="E378">
            <v>0</v>
          </cell>
          <cell r="BR378" t="str">
            <v>201022</v>
          </cell>
        </row>
        <row r="379">
          <cell r="E379">
            <v>3163.6883950904394</v>
          </cell>
          <cell r="BR379" t="str">
            <v>201023</v>
          </cell>
        </row>
        <row r="380">
          <cell r="E380">
            <v>113369.88552225092</v>
          </cell>
          <cell r="BR380" t="str">
            <v>201024</v>
          </cell>
        </row>
        <row r="381">
          <cell r="E381">
            <v>0</v>
          </cell>
          <cell r="BR381" t="str">
            <v>201025</v>
          </cell>
        </row>
        <row r="382">
          <cell r="E382">
            <v>0</v>
          </cell>
          <cell r="BR382" t="str">
            <v>201026</v>
          </cell>
        </row>
        <row r="383">
          <cell r="E383">
            <v>0</v>
          </cell>
        </row>
        <row r="384">
          <cell r="E384">
            <v>0</v>
          </cell>
          <cell r="BR384" t="str">
            <v>201027</v>
          </cell>
        </row>
        <row r="385">
          <cell r="E385">
            <v>272087.7252534022</v>
          </cell>
          <cell r="BR385" t="str">
            <v>201028</v>
          </cell>
        </row>
        <row r="386">
          <cell r="E386">
            <v>136043.8626267011</v>
          </cell>
          <cell r="BR386" t="str">
            <v>201029</v>
          </cell>
        </row>
        <row r="387">
          <cell r="E387">
            <v>3013.036566752799</v>
          </cell>
          <cell r="BR387" t="str">
            <v>201030</v>
          </cell>
        </row>
        <row r="388">
          <cell r="E388">
            <v>16571.701117140397</v>
          </cell>
          <cell r="BR388" t="str">
            <v>201031</v>
          </cell>
        </row>
        <row r="389">
          <cell r="E389">
            <v>0</v>
          </cell>
          <cell r="BR389" t="str">
            <v>201032</v>
          </cell>
        </row>
        <row r="390">
          <cell r="E390">
            <v>1004.3455222509331</v>
          </cell>
          <cell r="BR390" t="str">
            <v>201033</v>
          </cell>
        </row>
        <row r="391">
          <cell r="E391">
            <v>0</v>
          </cell>
          <cell r="BR391" t="str">
            <v>201034</v>
          </cell>
        </row>
        <row r="392">
          <cell r="E392">
            <v>0</v>
          </cell>
        </row>
        <row r="393">
          <cell r="E393">
            <v>0</v>
          </cell>
        </row>
        <row r="394">
          <cell r="E394">
            <v>0</v>
          </cell>
        </row>
        <row r="396">
          <cell r="E396">
            <v>24827.421310043064</v>
          </cell>
          <cell r="BR396" t="str">
            <v>20111</v>
          </cell>
        </row>
        <row r="397">
          <cell r="E397">
            <v>0</v>
          </cell>
          <cell r="BR397" t="str">
            <v>20112</v>
          </cell>
        </row>
        <row r="398">
          <cell r="E398">
            <v>31034.27663755383</v>
          </cell>
          <cell r="BR398" t="str">
            <v>20113</v>
          </cell>
        </row>
        <row r="399">
          <cell r="E399">
            <v>181363.32845938846</v>
          </cell>
          <cell r="BR399" t="str">
            <v>20114</v>
          </cell>
        </row>
        <row r="400">
          <cell r="E400">
            <v>0</v>
          </cell>
          <cell r="BR400" t="str">
            <v>20115</v>
          </cell>
        </row>
        <row r="401">
          <cell r="E401">
            <v>0</v>
          </cell>
          <cell r="BR401" t="str">
            <v>20116</v>
          </cell>
        </row>
        <row r="402">
          <cell r="E402">
            <v>2987726.3116969881</v>
          </cell>
          <cell r="BR402" t="str">
            <v>20117</v>
          </cell>
        </row>
        <row r="403">
          <cell r="E403">
            <v>51723.794395923054</v>
          </cell>
          <cell r="BR403" t="str">
            <v>20118</v>
          </cell>
        </row>
        <row r="404">
          <cell r="E404">
            <v>0</v>
          </cell>
          <cell r="BR404" t="str">
            <v>20119</v>
          </cell>
        </row>
        <row r="405">
          <cell r="E405">
            <v>41379.035516738448</v>
          </cell>
          <cell r="BR405" t="str">
            <v>201110</v>
          </cell>
        </row>
        <row r="406">
          <cell r="E406">
            <v>0</v>
          </cell>
          <cell r="BR406" t="str">
            <v>201111</v>
          </cell>
        </row>
        <row r="407">
          <cell r="E407">
            <v>7241.3312154292271</v>
          </cell>
          <cell r="BR407" t="str">
            <v>201112</v>
          </cell>
        </row>
        <row r="408">
          <cell r="E408">
            <v>0</v>
          </cell>
          <cell r="BR408" t="str">
            <v>201113</v>
          </cell>
        </row>
        <row r="409">
          <cell r="E409">
            <v>0</v>
          </cell>
          <cell r="BR409" t="str">
            <v>201114</v>
          </cell>
        </row>
        <row r="410">
          <cell r="E410">
            <v>0</v>
          </cell>
          <cell r="BR410" t="str">
            <v>201115</v>
          </cell>
        </row>
        <row r="411">
          <cell r="E411">
            <v>0</v>
          </cell>
          <cell r="BR411" t="str">
            <v>201116</v>
          </cell>
        </row>
        <row r="412">
          <cell r="E412">
            <v>0</v>
          </cell>
          <cell r="BR412" t="str">
            <v>201117</v>
          </cell>
        </row>
        <row r="413">
          <cell r="E413">
            <v>0</v>
          </cell>
          <cell r="BR413" t="str">
            <v>201118</v>
          </cell>
        </row>
        <row r="414">
          <cell r="E414">
            <v>0</v>
          </cell>
        </row>
        <row r="415">
          <cell r="E415">
            <v>0</v>
          </cell>
          <cell r="BR415" t="str">
            <v>201119</v>
          </cell>
        </row>
        <row r="416">
          <cell r="E416">
            <v>24827.421310043064</v>
          </cell>
          <cell r="BR416" t="str">
            <v>201120</v>
          </cell>
        </row>
        <row r="417">
          <cell r="E417">
            <v>0</v>
          </cell>
          <cell r="BR417" t="str">
            <v>201121</v>
          </cell>
        </row>
        <row r="418">
          <cell r="E418">
            <v>0</v>
          </cell>
          <cell r="BR418" t="str">
            <v>201122</v>
          </cell>
        </row>
        <row r="419">
          <cell r="E419">
            <v>125663.99359371577</v>
          </cell>
          <cell r="BR419" t="str">
            <v>201123</v>
          </cell>
        </row>
        <row r="420">
          <cell r="E420">
            <v>5172.379439592306</v>
          </cell>
          <cell r="BR420" t="str">
            <v>201124</v>
          </cell>
        </row>
        <row r="421">
          <cell r="E421">
            <v>0</v>
          </cell>
          <cell r="BR421" t="str">
            <v>201125</v>
          </cell>
        </row>
        <row r="422">
          <cell r="E422">
            <v>0</v>
          </cell>
          <cell r="BR422" t="str">
            <v>201126</v>
          </cell>
        </row>
        <row r="423">
          <cell r="E423">
            <v>0</v>
          </cell>
        </row>
        <row r="424">
          <cell r="E424">
            <v>0</v>
          </cell>
          <cell r="BR424" t="str">
            <v>201127</v>
          </cell>
        </row>
        <row r="425">
          <cell r="E425">
            <v>12413.710655021532</v>
          </cell>
          <cell r="BR425" t="str">
            <v>201128</v>
          </cell>
        </row>
        <row r="426">
          <cell r="E426">
            <v>6206.8553275107661</v>
          </cell>
          <cell r="BR426" t="str">
            <v>201129</v>
          </cell>
        </row>
        <row r="427">
          <cell r="E427">
            <v>362726.65691877692</v>
          </cell>
          <cell r="BR427" t="str">
            <v>201130</v>
          </cell>
        </row>
        <row r="428">
          <cell r="E428">
            <v>85344.260753273047</v>
          </cell>
          <cell r="BR428" t="str">
            <v>201131</v>
          </cell>
        </row>
        <row r="429">
          <cell r="E429">
            <v>0</v>
          </cell>
          <cell r="BR429" t="str">
            <v>201132</v>
          </cell>
        </row>
        <row r="430">
          <cell r="E430">
            <v>120908.88563959231</v>
          </cell>
          <cell r="BR430" t="str">
            <v>201133</v>
          </cell>
        </row>
        <row r="431">
          <cell r="E431">
            <v>0</v>
          </cell>
          <cell r="BR431" t="str">
            <v>201134</v>
          </cell>
        </row>
        <row r="432">
          <cell r="E432">
            <v>0</v>
          </cell>
        </row>
        <row r="433">
          <cell r="E433">
            <v>0</v>
          </cell>
        </row>
        <row r="434">
          <cell r="E434">
            <v>0</v>
          </cell>
        </row>
        <row r="436">
          <cell r="E436">
            <v>10248.75951678578</v>
          </cell>
          <cell r="BR436" t="str">
            <v>20121</v>
          </cell>
        </row>
        <row r="437">
          <cell r="E437">
            <v>0</v>
          </cell>
          <cell r="BR437" t="str">
            <v>20122</v>
          </cell>
        </row>
        <row r="438">
          <cell r="E438">
            <v>12810.949395982223</v>
          </cell>
          <cell r="BR438" t="str">
            <v>20123</v>
          </cell>
        </row>
        <row r="439">
          <cell r="E439">
            <v>3202.7373489955557</v>
          </cell>
          <cell r="BR439" t="str">
            <v>20124</v>
          </cell>
        </row>
        <row r="440">
          <cell r="E440">
            <v>0</v>
          </cell>
          <cell r="BR440" t="str">
            <v>20125</v>
          </cell>
        </row>
        <row r="441">
          <cell r="E441">
            <v>0</v>
          </cell>
          <cell r="BR441" t="str">
            <v>20126</v>
          </cell>
        </row>
        <row r="442">
          <cell r="E442">
            <v>10306001.47277098</v>
          </cell>
          <cell r="BR442" t="str">
            <v>20127</v>
          </cell>
        </row>
        <row r="443">
          <cell r="E443">
            <v>21351.582326637039</v>
          </cell>
          <cell r="BR443" t="str">
            <v>20128</v>
          </cell>
        </row>
        <row r="444">
          <cell r="E444">
            <v>0</v>
          </cell>
          <cell r="BR444" t="str">
            <v>20129</v>
          </cell>
        </row>
        <row r="445">
          <cell r="E445">
            <v>17081.265861309632</v>
          </cell>
          <cell r="BR445" t="str">
            <v>201210</v>
          </cell>
        </row>
        <row r="446">
          <cell r="E446">
            <v>0</v>
          </cell>
          <cell r="BR446" t="str">
            <v>201211</v>
          </cell>
        </row>
        <row r="447">
          <cell r="E447">
            <v>170205.32568348918</v>
          </cell>
          <cell r="BR447" t="str">
            <v>201212</v>
          </cell>
        </row>
        <row r="448">
          <cell r="E448">
            <v>0</v>
          </cell>
          <cell r="BR448" t="str">
            <v>201213</v>
          </cell>
        </row>
        <row r="449">
          <cell r="E449">
            <v>0</v>
          </cell>
          <cell r="BR449" t="str">
            <v>201214</v>
          </cell>
        </row>
        <row r="450">
          <cell r="E450">
            <v>0</v>
          </cell>
          <cell r="BR450" t="str">
            <v>201215</v>
          </cell>
        </row>
        <row r="451">
          <cell r="E451">
            <v>0</v>
          </cell>
          <cell r="BR451" t="str">
            <v>201216</v>
          </cell>
        </row>
        <row r="452">
          <cell r="E452">
            <v>0</v>
          </cell>
          <cell r="BR452" t="str">
            <v>201217</v>
          </cell>
        </row>
        <row r="453">
          <cell r="E453">
            <v>0</v>
          </cell>
          <cell r="BR453" t="str">
            <v>201218</v>
          </cell>
        </row>
        <row r="454">
          <cell r="E454">
            <v>0</v>
          </cell>
        </row>
        <row r="455">
          <cell r="E455">
            <v>0</v>
          </cell>
          <cell r="BR455" t="str">
            <v>201219</v>
          </cell>
        </row>
        <row r="456">
          <cell r="E456">
            <v>10248.75951678578</v>
          </cell>
          <cell r="BR456" t="str">
            <v>201220</v>
          </cell>
        </row>
        <row r="457">
          <cell r="E457">
            <v>0</v>
          </cell>
          <cell r="BR457" t="str">
            <v>201221</v>
          </cell>
        </row>
        <row r="458">
          <cell r="E458">
            <v>0</v>
          </cell>
          <cell r="BR458" t="str">
            <v>201222</v>
          </cell>
        </row>
        <row r="459">
          <cell r="E459">
            <v>270091.11248136265</v>
          </cell>
          <cell r="BR459" t="str">
            <v>201223</v>
          </cell>
        </row>
        <row r="460">
          <cell r="E460">
            <v>2135.158232663704</v>
          </cell>
          <cell r="BR460" t="str">
            <v>201224</v>
          </cell>
        </row>
        <row r="461">
          <cell r="E461">
            <v>0</v>
          </cell>
          <cell r="BR461" t="str">
            <v>201225</v>
          </cell>
        </row>
        <row r="462">
          <cell r="E462">
            <v>0</v>
          </cell>
          <cell r="BR462" t="str">
            <v>201226</v>
          </cell>
        </row>
        <row r="463">
          <cell r="E463">
            <v>0</v>
          </cell>
        </row>
        <row r="464">
          <cell r="E464">
            <v>0</v>
          </cell>
          <cell r="BR464" t="str">
            <v>201227</v>
          </cell>
        </row>
        <row r="465">
          <cell r="E465">
            <v>5124.3797583928899</v>
          </cell>
          <cell r="BR465" t="str">
            <v>201228</v>
          </cell>
        </row>
        <row r="466">
          <cell r="E466">
            <v>2562.189879196445</v>
          </cell>
          <cell r="BR466" t="str">
            <v>201229</v>
          </cell>
        </row>
        <row r="467">
          <cell r="E467">
            <v>6405.4746979911115</v>
          </cell>
          <cell r="BR467" t="str">
            <v>201230</v>
          </cell>
        </row>
        <row r="468">
          <cell r="E468">
            <v>1020610.7246257511</v>
          </cell>
          <cell r="BR468" t="str">
            <v>201231</v>
          </cell>
        </row>
        <row r="469">
          <cell r="E469">
            <v>0</v>
          </cell>
          <cell r="BR469" t="str">
            <v>201232</v>
          </cell>
        </row>
        <row r="470">
          <cell r="E470">
            <v>2135.158232663704</v>
          </cell>
          <cell r="BR470" t="str">
            <v>201233</v>
          </cell>
        </row>
        <row r="471">
          <cell r="E471">
            <v>0</v>
          </cell>
          <cell r="BR471" t="str">
            <v>201234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6">
          <cell r="E476">
            <v>10586.96858083971</v>
          </cell>
          <cell r="BR476" t="str">
            <v>20131</v>
          </cell>
        </row>
        <row r="477">
          <cell r="E477">
            <v>0</v>
          </cell>
          <cell r="BR477" t="str">
            <v>20132</v>
          </cell>
        </row>
        <row r="478">
          <cell r="E478">
            <v>13233.710726049636</v>
          </cell>
          <cell r="BR478" t="str">
            <v>20133</v>
          </cell>
        </row>
        <row r="479">
          <cell r="E479">
            <v>3308.427681512409</v>
          </cell>
          <cell r="BR479" t="str">
            <v>20134</v>
          </cell>
        </row>
        <row r="480">
          <cell r="E480">
            <v>0</v>
          </cell>
          <cell r="BR480" t="str">
            <v>20135</v>
          </cell>
        </row>
        <row r="481">
          <cell r="E481">
            <v>0</v>
          </cell>
          <cell r="BR481" t="str">
            <v>20136</v>
          </cell>
        </row>
        <row r="482">
          <cell r="E482">
            <v>232692.74693303942</v>
          </cell>
          <cell r="BR482" t="str">
            <v>20137</v>
          </cell>
        </row>
        <row r="483">
          <cell r="E483">
            <v>1255872.1530788878</v>
          </cell>
          <cell r="BR483" t="str">
            <v>20138</v>
          </cell>
        </row>
        <row r="484">
          <cell r="E484">
            <v>0</v>
          </cell>
          <cell r="BR484" t="str">
            <v>20139</v>
          </cell>
        </row>
        <row r="485">
          <cell r="E485">
            <v>17644.947634732849</v>
          </cell>
          <cell r="BR485" t="str">
            <v>201310</v>
          </cell>
        </row>
        <row r="486">
          <cell r="E486">
            <v>0</v>
          </cell>
          <cell r="BR486" t="str">
            <v>201311</v>
          </cell>
        </row>
        <row r="487">
          <cell r="E487">
            <v>3087.8658360782488</v>
          </cell>
          <cell r="BR487" t="str">
            <v>201312</v>
          </cell>
        </row>
        <row r="488">
          <cell r="E488">
            <v>0</v>
          </cell>
          <cell r="BR488" t="str">
            <v>201313</v>
          </cell>
        </row>
        <row r="489">
          <cell r="E489">
            <v>0</v>
          </cell>
          <cell r="BR489" t="str">
            <v>201314</v>
          </cell>
        </row>
        <row r="490">
          <cell r="E490">
            <v>0</v>
          </cell>
          <cell r="BR490" t="str">
            <v>201315</v>
          </cell>
        </row>
        <row r="491">
          <cell r="E491">
            <v>0</v>
          </cell>
          <cell r="BR491" t="str">
            <v>201316</v>
          </cell>
        </row>
        <row r="492">
          <cell r="E492">
            <v>0</v>
          </cell>
          <cell r="BR492" t="str">
            <v>201317</v>
          </cell>
        </row>
        <row r="493">
          <cell r="E493">
            <v>0</v>
          </cell>
          <cell r="BR493" t="str">
            <v>201318</v>
          </cell>
        </row>
        <row r="494">
          <cell r="E494">
            <v>0</v>
          </cell>
        </row>
        <row r="495">
          <cell r="E495">
            <v>0</v>
          </cell>
          <cell r="BR495" t="str">
            <v>201319</v>
          </cell>
        </row>
        <row r="496">
          <cell r="E496">
            <v>10586.96858083971</v>
          </cell>
          <cell r="BR496" t="str">
            <v>201320</v>
          </cell>
        </row>
        <row r="497">
          <cell r="E497">
            <v>0</v>
          </cell>
          <cell r="BR497" t="str">
            <v>201321</v>
          </cell>
        </row>
        <row r="498">
          <cell r="E498">
            <v>0</v>
          </cell>
          <cell r="BR498" t="str">
            <v>201322</v>
          </cell>
        </row>
        <row r="499">
          <cell r="E499">
            <v>6947.6981311760592</v>
          </cell>
          <cell r="BR499" t="str">
            <v>201323</v>
          </cell>
        </row>
        <row r="500">
          <cell r="E500">
            <v>2205.6184543416061</v>
          </cell>
          <cell r="BR500" t="str">
            <v>201324</v>
          </cell>
        </row>
        <row r="501">
          <cell r="E501">
            <v>0</v>
          </cell>
          <cell r="BR501" t="str">
            <v>201325</v>
          </cell>
        </row>
        <row r="502">
          <cell r="E502">
            <v>0</v>
          </cell>
          <cell r="BR502" t="str">
            <v>201326</v>
          </cell>
        </row>
        <row r="503">
          <cell r="E503">
            <v>0</v>
          </cell>
        </row>
        <row r="504">
          <cell r="E504">
            <v>0</v>
          </cell>
          <cell r="BR504" t="str">
            <v>201327</v>
          </cell>
        </row>
        <row r="505">
          <cell r="E505">
            <v>5293.4842904198549</v>
          </cell>
          <cell r="BR505" t="str">
            <v>201328</v>
          </cell>
        </row>
        <row r="506">
          <cell r="E506">
            <v>2646.7421452099275</v>
          </cell>
          <cell r="BR506" t="str">
            <v>201329</v>
          </cell>
        </row>
        <row r="507">
          <cell r="E507">
            <v>6616.855363024818</v>
          </cell>
          <cell r="BR507" t="str">
            <v>201330</v>
          </cell>
        </row>
        <row r="508">
          <cell r="E508">
            <v>1054290.8785384009</v>
          </cell>
          <cell r="BR508" t="str">
            <v>201331</v>
          </cell>
        </row>
        <row r="509">
          <cell r="E509">
            <v>0</v>
          </cell>
          <cell r="BR509" t="str">
            <v>201332</v>
          </cell>
        </row>
        <row r="510">
          <cell r="E510">
            <v>2205.6184543416061</v>
          </cell>
          <cell r="BR510" t="str">
            <v>201333</v>
          </cell>
        </row>
        <row r="511">
          <cell r="E511">
            <v>0</v>
          </cell>
          <cell r="BR511" t="str">
            <v>201334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6">
          <cell r="E516">
            <v>0</v>
          </cell>
          <cell r="BR516" t="str">
            <v>20141</v>
          </cell>
        </row>
        <row r="517">
          <cell r="E517">
            <v>0</v>
          </cell>
          <cell r="BR517" t="str">
            <v>20142</v>
          </cell>
        </row>
        <row r="518">
          <cell r="E518">
            <v>0</v>
          </cell>
          <cell r="BR518" t="str">
            <v>20143</v>
          </cell>
        </row>
        <row r="519">
          <cell r="E519">
            <v>0</v>
          </cell>
          <cell r="BR519" t="str">
            <v>20144</v>
          </cell>
        </row>
        <row r="520">
          <cell r="E520">
            <v>0</v>
          </cell>
          <cell r="BR520" t="str">
            <v>20145</v>
          </cell>
        </row>
        <row r="521">
          <cell r="E521">
            <v>0</v>
          </cell>
          <cell r="BR521" t="str">
            <v>20146</v>
          </cell>
        </row>
        <row r="522">
          <cell r="E522">
            <v>0</v>
          </cell>
          <cell r="BR522" t="str">
            <v>20147</v>
          </cell>
        </row>
        <row r="523">
          <cell r="E523">
            <v>0</v>
          </cell>
          <cell r="BR523" t="str">
            <v>20148</v>
          </cell>
        </row>
        <row r="524">
          <cell r="E524">
            <v>0</v>
          </cell>
          <cell r="BR524" t="str">
            <v>20149</v>
          </cell>
        </row>
        <row r="525">
          <cell r="E525">
            <v>0</v>
          </cell>
          <cell r="BR525" t="str">
            <v>201410</v>
          </cell>
        </row>
        <row r="526">
          <cell r="E526">
            <v>0</v>
          </cell>
          <cell r="BR526" t="str">
            <v>201411</v>
          </cell>
        </row>
        <row r="527">
          <cell r="E527">
            <v>0</v>
          </cell>
          <cell r="BR527" t="str">
            <v>201412</v>
          </cell>
        </row>
        <row r="528">
          <cell r="E528">
            <v>0</v>
          </cell>
          <cell r="BR528" t="str">
            <v>201413</v>
          </cell>
        </row>
        <row r="529">
          <cell r="E529">
            <v>0</v>
          </cell>
          <cell r="BR529" t="str">
            <v>201414</v>
          </cell>
        </row>
        <row r="530">
          <cell r="E530">
            <v>0</v>
          </cell>
          <cell r="BR530" t="str">
            <v>201415</v>
          </cell>
        </row>
        <row r="531">
          <cell r="E531">
            <v>0</v>
          </cell>
          <cell r="BR531" t="str">
            <v>201416</v>
          </cell>
        </row>
        <row r="532">
          <cell r="E532">
            <v>0</v>
          </cell>
          <cell r="BR532" t="str">
            <v>201417</v>
          </cell>
        </row>
        <row r="533">
          <cell r="E533">
            <v>0</v>
          </cell>
          <cell r="BR533" t="str">
            <v>201418</v>
          </cell>
        </row>
        <row r="534">
          <cell r="E534">
            <v>0</v>
          </cell>
        </row>
        <row r="535">
          <cell r="E535">
            <v>0</v>
          </cell>
          <cell r="BR535" t="str">
            <v>201419</v>
          </cell>
        </row>
        <row r="536">
          <cell r="E536">
            <v>0</v>
          </cell>
          <cell r="BR536" t="str">
            <v>201420</v>
          </cell>
        </row>
        <row r="537">
          <cell r="E537">
            <v>0</v>
          </cell>
          <cell r="BR537" t="str">
            <v>201421</v>
          </cell>
        </row>
        <row r="538">
          <cell r="E538">
            <v>0</v>
          </cell>
          <cell r="BR538" t="str">
            <v>201422</v>
          </cell>
        </row>
        <row r="539">
          <cell r="E539">
            <v>0</v>
          </cell>
          <cell r="BR539" t="str">
            <v>201423</v>
          </cell>
        </row>
        <row r="540">
          <cell r="E540">
            <v>0</v>
          </cell>
          <cell r="BR540" t="str">
            <v>201424</v>
          </cell>
        </row>
        <row r="541">
          <cell r="E541">
            <v>0</v>
          </cell>
          <cell r="BR541" t="str">
            <v>201425</v>
          </cell>
        </row>
        <row r="542">
          <cell r="E542">
            <v>0</v>
          </cell>
          <cell r="BR542" t="str">
            <v>201426</v>
          </cell>
        </row>
        <row r="543">
          <cell r="E543">
            <v>0</v>
          </cell>
        </row>
        <row r="544">
          <cell r="E544">
            <v>0</v>
          </cell>
          <cell r="BR544" t="str">
            <v>201427</v>
          </cell>
        </row>
        <row r="545">
          <cell r="E545">
            <v>0</v>
          </cell>
          <cell r="BR545" t="str">
            <v>201428</v>
          </cell>
        </row>
        <row r="546">
          <cell r="E546">
            <v>0</v>
          </cell>
          <cell r="BR546" t="str">
            <v>201429</v>
          </cell>
        </row>
        <row r="547">
          <cell r="E547">
            <v>0</v>
          </cell>
          <cell r="BR547" t="str">
            <v>201430</v>
          </cell>
        </row>
        <row r="548">
          <cell r="E548">
            <v>0</v>
          </cell>
          <cell r="BR548" t="str">
            <v>201431</v>
          </cell>
        </row>
        <row r="549">
          <cell r="E549">
            <v>0</v>
          </cell>
          <cell r="BR549" t="str">
            <v>201432</v>
          </cell>
        </row>
        <row r="550">
          <cell r="E550">
            <v>0</v>
          </cell>
          <cell r="BR550" t="str">
            <v>201433</v>
          </cell>
        </row>
        <row r="551">
          <cell r="E551">
            <v>0</v>
          </cell>
          <cell r="BR551" t="str">
            <v>201434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0</v>
          </cell>
          <cell r="BR556" t="str">
            <v>20241</v>
          </cell>
        </row>
        <row r="557">
          <cell r="E557">
            <v>0</v>
          </cell>
          <cell r="BR557" t="str">
            <v>20242</v>
          </cell>
        </row>
        <row r="558">
          <cell r="E558">
            <v>0</v>
          </cell>
          <cell r="BR558" t="str">
            <v>20243</v>
          </cell>
        </row>
        <row r="559">
          <cell r="E559">
            <v>0</v>
          </cell>
          <cell r="BR559" t="str">
            <v>20244</v>
          </cell>
        </row>
        <row r="560">
          <cell r="E560">
            <v>0</v>
          </cell>
          <cell r="BR560" t="str">
            <v>20245</v>
          </cell>
        </row>
        <row r="561">
          <cell r="E561">
            <v>0</v>
          </cell>
          <cell r="BR561" t="str">
            <v>20246</v>
          </cell>
        </row>
        <row r="562">
          <cell r="E562">
            <v>0</v>
          </cell>
          <cell r="BR562" t="str">
            <v>20247</v>
          </cell>
        </row>
        <row r="563">
          <cell r="E563">
            <v>0</v>
          </cell>
          <cell r="BR563" t="str">
            <v>20248</v>
          </cell>
        </row>
        <row r="564">
          <cell r="E564">
            <v>0</v>
          </cell>
          <cell r="BR564" t="str">
            <v>20249</v>
          </cell>
        </row>
        <row r="565">
          <cell r="E565">
            <v>0</v>
          </cell>
          <cell r="BR565" t="str">
            <v>202410</v>
          </cell>
        </row>
        <row r="566">
          <cell r="E566">
            <v>0</v>
          </cell>
          <cell r="BR566" t="str">
            <v>202411</v>
          </cell>
        </row>
        <row r="567">
          <cell r="E567">
            <v>0</v>
          </cell>
          <cell r="BR567" t="str">
            <v>202412</v>
          </cell>
        </row>
        <row r="568">
          <cell r="E568">
            <v>0</v>
          </cell>
          <cell r="BR568" t="str">
            <v>202413</v>
          </cell>
        </row>
        <row r="569">
          <cell r="E569">
            <v>0</v>
          </cell>
          <cell r="BR569" t="str">
            <v>202414</v>
          </cell>
        </row>
        <row r="570">
          <cell r="E570">
            <v>0</v>
          </cell>
          <cell r="BR570" t="str">
            <v>202415</v>
          </cell>
        </row>
        <row r="571">
          <cell r="E571">
            <v>0</v>
          </cell>
          <cell r="BR571" t="str">
            <v>202416</v>
          </cell>
        </row>
        <row r="572">
          <cell r="E572">
            <v>0</v>
          </cell>
          <cell r="BR572" t="str">
            <v>202417</v>
          </cell>
        </row>
        <row r="573">
          <cell r="E573">
            <v>0</v>
          </cell>
          <cell r="BR573" t="str">
            <v>202418</v>
          </cell>
        </row>
        <row r="574">
          <cell r="E574">
            <v>0</v>
          </cell>
        </row>
        <row r="575">
          <cell r="E575">
            <v>0</v>
          </cell>
          <cell r="BR575" t="str">
            <v>202419</v>
          </cell>
        </row>
        <row r="576">
          <cell r="E576">
            <v>0</v>
          </cell>
          <cell r="BR576" t="str">
            <v>202420</v>
          </cell>
        </row>
        <row r="577">
          <cell r="E577">
            <v>0</v>
          </cell>
          <cell r="BR577" t="str">
            <v>202421</v>
          </cell>
        </row>
        <row r="578">
          <cell r="E578">
            <v>0</v>
          </cell>
          <cell r="BR578" t="str">
            <v>202422</v>
          </cell>
        </row>
        <row r="579">
          <cell r="E579">
            <v>0</v>
          </cell>
          <cell r="BR579" t="str">
            <v>202423</v>
          </cell>
        </row>
        <row r="580">
          <cell r="E580">
            <v>0</v>
          </cell>
          <cell r="BR580" t="str">
            <v>202424</v>
          </cell>
        </row>
        <row r="581">
          <cell r="E581">
            <v>0</v>
          </cell>
          <cell r="BR581" t="str">
            <v>202425</v>
          </cell>
        </row>
        <row r="582">
          <cell r="E582">
            <v>0</v>
          </cell>
          <cell r="BR582" t="str">
            <v>202426</v>
          </cell>
        </row>
        <row r="583">
          <cell r="E583">
            <v>0</v>
          </cell>
        </row>
        <row r="584">
          <cell r="E584">
            <v>0</v>
          </cell>
          <cell r="BR584" t="str">
            <v>202427</v>
          </cell>
        </row>
        <row r="585">
          <cell r="E585">
            <v>0</v>
          </cell>
          <cell r="BR585" t="str">
            <v>202428</v>
          </cell>
        </row>
        <row r="586">
          <cell r="E586">
            <v>0</v>
          </cell>
          <cell r="BR586" t="str">
            <v>202429</v>
          </cell>
        </row>
        <row r="587">
          <cell r="E587">
            <v>0</v>
          </cell>
          <cell r="BR587" t="str">
            <v>202430</v>
          </cell>
        </row>
        <row r="588">
          <cell r="E588">
            <v>0</v>
          </cell>
          <cell r="BR588" t="str">
            <v>202431</v>
          </cell>
        </row>
        <row r="589">
          <cell r="E589">
            <v>0</v>
          </cell>
          <cell r="BR589" t="str">
            <v>202432</v>
          </cell>
        </row>
        <row r="590">
          <cell r="E590">
            <v>0</v>
          </cell>
          <cell r="BR590" t="str">
            <v>202433</v>
          </cell>
        </row>
        <row r="591">
          <cell r="E591">
            <v>0</v>
          </cell>
          <cell r="BR591" t="str">
            <v>202434</v>
          </cell>
        </row>
        <row r="592">
          <cell r="E592">
            <v>0</v>
          </cell>
        </row>
        <row r="593">
          <cell r="E593">
            <v>0</v>
          </cell>
        </row>
        <row r="594">
          <cell r="E594">
            <v>0</v>
          </cell>
        </row>
        <row r="596">
          <cell r="E596">
            <v>841214.08416484809</v>
          </cell>
          <cell r="BR596" t="str">
            <v>20251</v>
          </cell>
        </row>
        <row r="597">
          <cell r="E597">
            <v>0</v>
          </cell>
          <cell r="BR597" t="str">
            <v>20252</v>
          </cell>
        </row>
        <row r="598">
          <cell r="E598">
            <v>1051517.60520606</v>
          </cell>
          <cell r="BR598" t="str">
            <v>20253</v>
          </cell>
        </row>
        <row r="599">
          <cell r="E599">
            <v>2328.8525729115568</v>
          </cell>
          <cell r="BR599" t="str">
            <v>20254</v>
          </cell>
        </row>
        <row r="600">
          <cell r="E600">
            <v>0</v>
          </cell>
          <cell r="BR600" t="str">
            <v>20255</v>
          </cell>
        </row>
        <row r="601">
          <cell r="E601">
            <v>0</v>
          </cell>
          <cell r="BR601" t="str">
            <v>20256</v>
          </cell>
        </row>
        <row r="602">
          <cell r="E602">
            <v>163795.96429477952</v>
          </cell>
          <cell r="BR602" t="str">
            <v>20257</v>
          </cell>
        </row>
        <row r="603">
          <cell r="E603">
            <v>15525.68381941038</v>
          </cell>
          <cell r="BR603" t="str">
            <v>20258</v>
          </cell>
        </row>
        <row r="604">
          <cell r="E604">
            <v>0</v>
          </cell>
          <cell r="BR604" t="str">
            <v>20259</v>
          </cell>
        </row>
        <row r="605">
          <cell r="E605">
            <v>1402023.4736080801</v>
          </cell>
          <cell r="BR605" t="str">
            <v>202510</v>
          </cell>
        </row>
        <row r="606">
          <cell r="E606">
            <v>0</v>
          </cell>
          <cell r="BR606" t="str">
            <v>202511</v>
          </cell>
        </row>
        <row r="607">
          <cell r="E607">
            <v>2173.5957347174535</v>
          </cell>
          <cell r="BR607" t="str">
            <v>202512</v>
          </cell>
        </row>
        <row r="608">
          <cell r="E608">
            <v>0</v>
          </cell>
          <cell r="BR608" t="str">
            <v>202513</v>
          </cell>
        </row>
        <row r="609">
          <cell r="E609">
            <v>0</v>
          </cell>
          <cell r="BR609" t="str">
            <v>202514</v>
          </cell>
        </row>
        <row r="610">
          <cell r="E610">
            <v>0</v>
          </cell>
          <cell r="BR610" t="str">
            <v>202515</v>
          </cell>
        </row>
        <row r="611">
          <cell r="E611">
            <v>0</v>
          </cell>
          <cell r="BR611" t="str">
            <v>202516</v>
          </cell>
        </row>
        <row r="612">
          <cell r="E612">
            <v>0</v>
          </cell>
          <cell r="BR612" t="str">
            <v>202517</v>
          </cell>
        </row>
        <row r="613">
          <cell r="E613">
            <v>0</v>
          </cell>
          <cell r="BR613" t="str">
            <v>202518</v>
          </cell>
        </row>
        <row r="614">
          <cell r="E614">
            <v>0</v>
          </cell>
        </row>
        <row r="615">
          <cell r="E615">
            <v>0</v>
          </cell>
          <cell r="BR615" t="str">
            <v>202519</v>
          </cell>
        </row>
        <row r="616">
          <cell r="E616">
            <v>841214.08416484809</v>
          </cell>
          <cell r="BR616" t="str">
            <v>202520</v>
          </cell>
        </row>
        <row r="617">
          <cell r="E617">
            <v>0</v>
          </cell>
          <cell r="BR617" t="str">
            <v>202521</v>
          </cell>
        </row>
        <row r="618">
          <cell r="E618">
            <v>0</v>
          </cell>
          <cell r="BR618" t="str">
            <v>202522</v>
          </cell>
        </row>
        <row r="619">
          <cell r="E619">
            <v>4890.59040311427</v>
          </cell>
          <cell r="BR619" t="str">
            <v>202523</v>
          </cell>
        </row>
        <row r="620">
          <cell r="E620">
            <v>175252.93420101001</v>
          </cell>
          <cell r="BR620" t="str">
            <v>202524</v>
          </cell>
        </row>
        <row r="621">
          <cell r="E621">
            <v>0</v>
          </cell>
          <cell r="BR621" t="str">
            <v>202525</v>
          </cell>
        </row>
        <row r="622">
          <cell r="E622">
            <v>0</v>
          </cell>
          <cell r="BR622" t="str">
            <v>202526</v>
          </cell>
        </row>
        <row r="623">
          <cell r="E623">
            <v>0</v>
          </cell>
        </row>
        <row r="624">
          <cell r="E624">
            <v>0</v>
          </cell>
          <cell r="BR624" t="str">
            <v>202527</v>
          </cell>
        </row>
        <row r="625">
          <cell r="E625">
            <v>420607.04208242404</v>
          </cell>
          <cell r="BR625" t="str">
            <v>202528</v>
          </cell>
        </row>
        <row r="626">
          <cell r="E626">
            <v>210303.52104121202</v>
          </cell>
          <cell r="BR626" t="str">
            <v>202529</v>
          </cell>
        </row>
        <row r="627">
          <cell r="E627">
            <v>4657.7051458231135</v>
          </cell>
          <cell r="BR627" t="str">
            <v>202530</v>
          </cell>
        </row>
        <row r="628">
          <cell r="E628">
            <v>25617.378302027129</v>
          </cell>
          <cell r="BR628" t="str">
            <v>202531</v>
          </cell>
        </row>
        <row r="629">
          <cell r="E629">
            <v>0</v>
          </cell>
          <cell r="BR629" t="str">
            <v>202532</v>
          </cell>
        </row>
        <row r="630">
          <cell r="E630">
            <v>1552.5683819410381</v>
          </cell>
          <cell r="BR630" t="str">
            <v>202533</v>
          </cell>
        </row>
        <row r="631">
          <cell r="E631">
            <v>0</v>
          </cell>
          <cell r="BR631" t="str">
            <v>202534</v>
          </cell>
        </row>
        <row r="632">
          <cell r="E632">
            <v>0</v>
          </cell>
        </row>
        <row r="633">
          <cell r="E633">
            <v>0</v>
          </cell>
        </row>
        <row r="634">
          <cell r="E634">
            <v>0</v>
          </cell>
        </row>
        <row r="636">
          <cell r="E636">
            <v>38230.443836916114</v>
          </cell>
          <cell r="BR636" t="str">
            <v>20261</v>
          </cell>
        </row>
        <row r="637">
          <cell r="E637">
            <v>0</v>
          </cell>
          <cell r="BR637" t="str">
            <v>20262</v>
          </cell>
        </row>
        <row r="638">
          <cell r="E638">
            <v>47788.054796145145</v>
          </cell>
          <cell r="BR638" t="str">
            <v>20263</v>
          </cell>
        </row>
        <row r="639">
          <cell r="E639">
            <v>279271.87669458345</v>
          </cell>
          <cell r="BR639" t="str">
            <v>20264</v>
          </cell>
        </row>
        <row r="640">
          <cell r="E640">
            <v>0</v>
          </cell>
          <cell r="BR640" t="str">
            <v>20265</v>
          </cell>
        </row>
        <row r="641">
          <cell r="E641">
            <v>0</v>
          </cell>
          <cell r="BR641" t="str">
            <v>20266</v>
          </cell>
        </row>
        <row r="642">
          <cell r="E642">
            <v>4600643.0363029158</v>
          </cell>
          <cell r="BR642" t="str">
            <v>20267</v>
          </cell>
        </row>
        <row r="643">
          <cell r="E643">
            <v>79646.757993575244</v>
          </cell>
          <cell r="BR643" t="str">
            <v>20268</v>
          </cell>
        </row>
        <row r="644">
          <cell r="E644">
            <v>0</v>
          </cell>
          <cell r="BR644" t="str">
            <v>20269</v>
          </cell>
        </row>
        <row r="645">
          <cell r="E645">
            <v>63717.406394860198</v>
          </cell>
          <cell r="BR645" t="str">
            <v>202610</v>
          </cell>
        </row>
        <row r="646">
          <cell r="E646">
            <v>0</v>
          </cell>
          <cell r="BR646" t="str">
            <v>202611</v>
          </cell>
        </row>
        <row r="647">
          <cell r="E647">
            <v>11150.546119100534</v>
          </cell>
          <cell r="BR647" t="str">
            <v>202612</v>
          </cell>
        </row>
        <row r="648">
          <cell r="E648">
            <v>0</v>
          </cell>
          <cell r="BR648" t="str">
            <v>202613</v>
          </cell>
        </row>
        <row r="649">
          <cell r="E649">
            <v>0</v>
          </cell>
          <cell r="BR649" t="str">
            <v>202614</v>
          </cell>
        </row>
        <row r="650">
          <cell r="E650">
            <v>0</v>
          </cell>
          <cell r="BR650" t="str">
            <v>202615</v>
          </cell>
        </row>
        <row r="651">
          <cell r="E651">
            <v>0</v>
          </cell>
          <cell r="BR651" t="str">
            <v>202616</v>
          </cell>
        </row>
        <row r="652">
          <cell r="E652">
            <v>0</v>
          </cell>
          <cell r="BR652" t="str">
            <v>202617</v>
          </cell>
        </row>
        <row r="653">
          <cell r="E653">
            <v>0</v>
          </cell>
          <cell r="BR653" t="str">
            <v>202618</v>
          </cell>
        </row>
        <row r="654">
          <cell r="E654">
            <v>0</v>
          </cell>
        </row>
        <row r="655">
          <cell r="E655">
            <v>0</v>
          </cell>
          <cell r="BR655" t="str">
            <v>202619</v>
          </cell>
        </row>
        <row r="656">
          <cell r="E656">
            <v>38230.443836916114</v>
          </cell>
          <cell r="BR656" t="str">
            <v>202620</v>
          </cell>
        </row>
        <row r="657">
          <cell r="E657">
            <v>0</v>
          </cell>
          <cell r="BR657" t="str">
            <v>202621</v>
          </cell>
        </row>
        <row r="658">
          <cell r="E658">
            <v>0</v>
          </cell>
          <cell r="BR658" t="str">
            <v>202622</v>
          </cell>
        </row>
        <row r="659">
          <cell r="E659">
            <v>193503.39245517092</v>
          </cell>
          <cell r="BR659" t="str">
            <v>202623</v>
          </cell>
        </row>
        <row r="660">
          <cell r="E660">
            <v>7964.6757993575247</v>
          </cell>
          <cell r="BR660" t="str">
            <v>202624</v>
          </cell>
        </row>
        <row r="661">
          <cell r="E661">
            <v>0</v>
          </cell>
          <cell r="BR661" t="str">
            <v>202625</v>
          </cell>
        </row>
        <row r="662">
          <cell r="E662">
            <v>0</v>
          </cell>
          <cell r="BR662" t="str">
            <v>202626</v>
          </cell>
        </row>
        <row r="663">
          <cell r="E663">
            <v>0</v>
          </cell>
        </row>
        <row r="664">
          <cell r="E664">
            <v>0</v>
          </cell>
          <cell r="BR664" t="str">
            <v>202627</v>
          </cell>
        </row>
        <row r="665">
          <cell r="E665">
            <v>19115.221918458057</v>
          </cell>
          <cell r="BR665" t="str">
            <v>202628</v>
          </cell>
        </row>
        <row r="666">
          <cell r="E666">
            <v>9557.6109592290286</v>
          </cell>
          <cell r="BR666" t="str">
            <v>202629</v>
          </cell>
        </row>
        <row r="667">
          <cell r="E667">
            <v>558543.7533891669</v>
          </cell>
          <cell r="BR667" t="str">
            <v>202630</v>
          </cell>
        </row>
        <row r="668">
          <cell r="E668">
            <v>131417.15068939916</v>
          </cell>
          <cell r="BR668" t="str">
            <v>202631</v>
          </cell>
        </row>
        <row r="669">
          <cell r="E669">
            <v>0</v>
          </cell>
          <cell r="BR669" t="str">
            <v>202632</v>
          </cell>
        </row>
        <row r="670">
          <cell r="E670">
            <v>186181.25112972231</v>
          </cell>
          <cell r="BR670" t="str">
            <v>202633</v>
          </cell>
        </row>
        <row r="671">
          <cell r="E671">
            <v>0</v>
          </cell>
          <cell r="BR671" t="str">
            <v>202634</v>
          </cell>
        </row>
        <row r="672">
          <cell r="E672">
            <v>0</v>
          </cell>
        </row>
        <row r="673">
          <cell r="E673">
            <v>0</v>
          </cell>
        </row>
        <row r="674">
          <cell r="E674">
            <v>0</v>
          </cell>
        </row>
        <row r="676">
          <cell r="E676">
            <v>15674.481973135609</v>
          </cell>
          <cell r="BR676" t="str">
            <v>20271</v>
          </cell>
        </row>
        <row r="677">
          <cell r="E677">
            <v>0</v>
          </cell>
          <cell r="BR677" t="str">
            <v>20272</v>
          </cell>
        </row>
        <row r="678">
          <cell r="E678">
            <v>19593.10246641951</v>
          </cell>
          <cell r="BR678" t="str">
            <v>20273</v>
          </cell>
        </row>
        <row r="679">
          <cell r="E679">
            <v>4898.2756166048775</v>
          </cell>
          <cell r="BR679" t="str">
            <v>20274</v>
          </cell>
        </row>
        <row r="680">
          <cell r="E680">
            <v>0</v>
          </cell>
          <cell r="BR680" t="str">
            <v>20275</v>
          </cell>
        </row>
        <row r="681">
          <cell r="E681">
            <v>0</v>
          </cell>
          <cell r="BR681" t="str">
            <v>20276</v>
          </cell>
        </row>
        <row r="682">
          <cell r="E682">
            <v>15762027.983531065</v>
          </cell>
          <cell r="BR682" t="str">
            <v>20277</v>
          </cell>
        </row>
        <row r="683">
          <cell r="E683">
            <v>32655.170777365849</v>
          </cell>
          <cell r="BR683" t="str">
            <v>20278</v>
          </cell>
        </row>
        <row r="684">
          <cell r="E684">
            <v>0</v>
          </cell>
          <cell r="BR684" t="str">
            <v>20279</v>
          </cell>
        </row>
        <row r="685">
          <cell r="E685">
            <v>26124.136621892681</v>
          </cell>
          <cell r="BR685" t="str">
            <v>202710</v>
          </cell>
        </row>
        <row r="686">
          <cell r="E686">
            <v>0</v>
          </cell>
          <cell r="BR686" t="str">
            <v>202711</v>
          </cell>
        </row>
        <row r="687">
          <cell r="E687">
            <v>260312.50950790464</v>
          </cell>
          <cell r="BR687" t="str">
            <v>202712</v>
          </cell>
        </row>
        <row r="688">
          <cell r="E688">
            <v>0</v>
          </cell>
          <cell r="BR688" t="str">
            <v>202713</v>
          </cell>
        </row>
        <row r="689">
          <cell r="E689">
            <v>0</v>
          </cell>
          <cell r="BR689" t="str">
            <v>202714</v>
          </cell>
        </row>
        <row r="690">
          <cell r="E690">
            <v>0</v>
          </cell>
          <cell r="BR690" t="str">
            <v>202715</v>
          </cell>
        </row>
        <row r="691">
          <cell r="E691">
            <v>0</v>
          </cell>
          <cell r="BR691" t="str">
            <v>202716</v>
          </cell>
        </row>
        <row r="692">
          <cell r="E692">
            <v>0</v>
          </cell>
          <cell r="BR692" t="str">
            <v>202717</v>
          </cell>
        </row>
        <row r="693">
          <cell r="E693">
            <v>0</v>
          </cell>
          <cell r="BR693" t="str">
            <v>202718</v>
          </cell>
        </row>
        <row r="694">
          <cell r="E694">
            <v>0</v>
          </cell>
        </row>
        <row r="695">
          <cell r="E695">
            <v>0</v>
          </cell>
          <cell r="BR695" t="str">
            <v>202719</v>
          </cell>
        </row>
        <row r="696">
          <cell r="E696">
            <v>15674.481973135609</v>
          </cell>
          <cell r="BR696" t="str">
            <v>202720</v>
          </cell>
        </row>
        <row r="697">
          <cell r="E697">
            <v>0</v>
          </cell>
          <cell r="BR697" t="str">
            <v>202721</v>
          </cell>
        </row>
        <row r="698">
          <cell r="E698">
            <v>0</v>
          </cell>
          <cell r="BR698" t="str">
            <v>202722</v>
          </cell>
        </row>
        <row r="699">
          <cell r="E699">
            <v>413078.11611341091</v>
          </cell>
          <cell r="BR699" t="str">
            <v>202723</v>
          </cell>
        </row>
        <row r="700">
          <cell r="E700">
            <v>3265.5170777365852</v>
          </cell>
          <cell r="BR700" t="str">
            <v>202724</v>
          </cell>
        </row>
        <row r="701">
          <cell r="E701">
            <v>0</v>
          </cell>
          <cell r="BR701" t="str">
            <v>202725</v>
          </cell>
        </row>
        <row r="702">
          <cell r="E702">
            <v>0</v>
          </cell>
          <cell r="BR702" t="str">
            <v>202726</v>
          </cell>
        </row>
        <row r="703">
          <cell r="E703">
            <v>0</v>
          </cell>
        </row>
        <row r="704">
          <cell r="E704">
            <v>0</v>
          </cell>
          <cell r="BR704" t="str">
            <v>202727</v>
          </cell>
        </row>
        <row r="705">
          <cell r="E705">
            <v>7837.2409865678046</v>
          </cell>
          <cell r="BR705" t="str">
            <v>202728</v>
          </cell>
        </row>
        <row r="706">
          <cell r="E706">
            <v>3918.6204932839023</v>
          </cell>
          <cell r="BR706" t="str">
            <v>202729</v>
          </cell>
        </row>
        <row r="707">
          <cell r="E707">
            <v>9796.5512332097551</v>
          </cell>
          <cell r="BR707" t="str">
            <v>202730</v>
          </cell>
        </row>
        <row r="708">
          <cell r="E708">
            <v>1560924.9469200508</v>
          </cell>
          <cell r="BR708" t="str">
            <v>202731</v>
          </cell>
        </row>
        <row r="709">
          <cell r="E709">
            <v>0</v>
          </cell>
          <cell r="BR709" t="str">
            <v>202732</v>
          </cell>
        </row>
        <row r="710">
          <cell r="E710">
            <v>3265.5170777365852</v>
          </cell>
          <cell r="BR710" t="str">
            <v>202733</v>
          </cell>
        </row>
        <row r="711">
          <cell r="E711">
            <v>0</v>
          </cell>
          <cell r="BR711" t="str">
            <v>202734</v>
          </cell>
        </row>
        <row r="712">
          <cell r="E712">
            <v>0</v>
          </cell>
        </row>
        <row r="713">
          <cell r="E713">
            <v>0</v>
          </cell>
        </row>
        <row r="714">
          <cell r="E714">
            <v>0</v>
          </cell>
        </row>
        <row r="716">
          <cell r="E716">
            <v>16066.344022463998</v>
          </cell>
          <cell r="BR716" t="str">
            <v>20281</v>
          </cell>
        </row>
        <row r="717">
          <cell r="E717">
            <v>0</v>
          </cell>
          <cell r="BR717" t="str">
            <v>20282</v>
          </cell>
        </row>
        <row r="718">
          <cell r="E718">
            <v>20082.930028079994</v>
          </cell>
          <cell r="BR718" t="str">
            <v>20283</v>
          </cell>
        </row>
        <row r="719">
          <cell r="E719">
            <v>5020.7325070199986</v>
          </cell>
          <cell r="BR719" t="str">
            <v>20284</v>
          </cell>
        </row>
        <row r="720">
          <cell r="E720">
            <v>0</v>
          </cell>
          <cell r="BR720" t="str">
            <v>20285</v>
          </cell>
        </row>
        <row r="721">
          <cell r="E721">
            <v>0</v>
          </cell>
          <cell r="BR721" t="str">
            <v>20286</v>
          </cell>
        </row>
        <row r="722">
          <cell r="E722">
            <v>353124.85299373994</v>
          </cell>
          <cell r="BR722" t="str">
            <v>20287</v>
          </cell>
        </row>
        <row r="723">
          <cell r="E723">
            <v>1905859.4446114446</v>
          </cell>
          <cell r="BR723" t="str">
            <v>20288</v>
          </cell>
        </row>
        <row r="724">
          <cell r="E724">
            <v>0</v>
          </cell>
          <cell r="BR724" t="str">
            <v>20289</v>
          </cell>
        </row>
        <row r="725">
          <cell r="E725">
            <v>26777.240037439995</v>
          </cell>
          <cell r="BR725" t="str">
            <v>202810</v>
          </cell>
        </row>
        <row r="726">
          <cell r="E726">
            <v>0</v>
          </cell>
          <cell r="BR726" t="str">
            <v>202811</v>
          </cell>
        </row>
        <row r="727">
          <cell r="E727">
            <v>4686.0170065519997</v>
          </cell>
          <cell r="BR727" t="str">
            <v>202812</v>
          </cell>
        </row>
        <row r="728">
          <cell r="E728">
            <v>0</v>
          </cell>
          <cell r="BR728" t="str">
            <v>202813</v>
          </cell>
        </row>
        <row r="729">
          <cell r="E729">
            <v>0</v>
          </cell>
          <cell r="BR729" t="str">
            <v>202814</v>
          </cell>
        </row>
        <row r="730">
          <cell r="E730">
            <v>0</v>
          </cell>
          <cell r="BR730" t="str">
            <v>202815</v>
          </cell>
        </row>
        <row r="731">
          <cell r="E731">
            <v>0</v>
          </cell>
          <cell r="BR731" t="str">
            <v>202816</v>
          </cell>
        </row>
        <row r="732">
          <cell r="E732">
            <v>0</v>
          </cell>
          <cell r="BR732" t="str">
            <v>202817</v>
          </cell>
        </row>
        <row r="733">
          <cell r="E733">
            <v>0</v>
          </cell>
          <cell r="BR733" t="str">
            <v>202818</v>
          </cell>
        </row>
        <row r="734">
          <cell r="E734">
            <v>0</v>
          </cell>
        </row>
        <row r="735">
          <cell r="E735">
            <v>0</v>
          </cell>
          <cell r="BR735" t="str">
            <v>202819</v>
          </cell>
        </row>
        <row r="736">
          <cell r="E736">
            <v>16066.344022463998</v>
          </cell>
          <cell r="BR736" t="str">
            <v>202820</v>
          </cell>
        </row>
        <row r="737">
          <cell r="E737">
            <v>0</v>
          </cell>
          <cell r="BR737" t="str">
            <v>202821</v>
          </cell>
        </row>
        <row r="738">
          <cell r="E738">
            <v>0</v>
          </cell>
          <cell r="BR738" t="str">
            <v>202822</v>
          </cell>
        </row>
        <row r="739">
          <cell r="E739">
            <v>10543.538264741999</v>
          </cell>
          <cell r="BR739" t="str">
            <v>202823</v>
          </cell>
        </row>
        <row r="740">
          <cell r="E740">
            <v>3347.1550046799994</v>
          </cell>
          <cell r="BR740" t="str">
            <v>202824</v>
          </cell>
        </row>
        <row r="741">
          <cell r="E741">
            <v>0</v>
          </cell>
          <cell r="BR741" t="str">
            <v>202825</v>
          </cell>
        </row>
        <row r="742">
          <cell r="E742">
            <v>0</v>
          </cell>
          <cell r="BR742" t="str">
            <v>202826</v>
          </cell>
        </row>
        <row r="743">
          <cell r="E743">
            <v>0</v>
          </cell>
        </row>
        <row r="744">
          <cell r="E744">
            <v>0</v>
          </cell>
          <cell r="BR744" t="str">
            <v>202827</v>
          </cell>
        </row>
        <row r="745">
          <cell r="E745">
            <v>8033.172011231999</v>
          </cell>
          <cell r="BR745" t="str">
            <v>202828</v>
          </cell>
        </row>
        <row r="746">
          <cell r="E746">
            <v>4016.5860056159995</v>
          </cell>
          <cell r="BR746" t="str">
            <v>202829</v>
          </cell>
        </row>
        <row r="747">
          <cell r="E747">
            <v>10041.465014039997</v>
          </cell>
          <cell r="BR747" t="str">
            <v>202830</v>
          </cell>
        </row>
        <row r="748">
          <cell r="E748">
            <v>1599948.0705930518</v>
          </cell>
          <cell r="BR748" t="str">
            <v>202831</v>
          </cell>
        </row>
        <row r="749">
          <cell r="E749">
            <v>0</v>
          </cell>
          <cell r="BR749" t="str">
            <v>202832</v>
          </cell>
        </row>
        <row r="750">
          <cell r="E750">
            <v>3347.1550046799994</v>
          </cell>
          <cell r="BR750" t="str">
            <v>202833</v>
          </cell>
        </row>
        <row r="751">
          <cell r="E751">
            <v>0</v>
          </cell>
          <cell r="BR751" t="str">
            <v>202834</v>
          </cell>
        </row>
        <row r="752">
          <cell r="E752">
            <v>0</v>
          </cell>
        </row>
        <row r="753">
          <cell r="E753">
            <v>0</v>
          </cell>
        </row>
        <row r="754">
          <cell r="E754">
            <v>0</v>
          </cell>
        </row>
        <row r="756">
          <cell r="E756">
            <v>0</v>
          </cell>
          <cell r="BR756" t="str">
            <v>20291</v>
          </cell>
        </row>
        <row r="757">
          <cell r="E757">
            <v>0</v>
          </cell>
          <cell r="BR757" t="str">
            <v>20292</v>
          </cell>
        </row>
        <row r="758">
          <cell r="E758">
            <v>0</v>
          </cell>
          <cell r="BR758" t="str">
            <v>20293</v>
          </cell>
        </row>
        <row r="759">
          <cell r="E759">
            <v>0</v>
          </cell>
          <cell r="BR759" t="str">
            <v>20294</v>
          </cell>
        </row>
        <row r="760">
          <cell r="E760">
            <v>0</v>
          </cell>
          <cell r="BR760" t="str">
            <v>20295</v>
          </cell>
        </row>
        <row r="761">
          <cell r="E761">
            <v>0</v>
          </cell>
          <cell r="BR761" t="str">
            <v>20296</v>
          </cell>
        </row>
        <row r="762">
          <cell r="E762">
            <v>0</v>
          </cell>
          <cell r="BR762" t="str">
            <v>20297</v>
          </cell>
        </row>
        <row r="763">
          <cell r="E763">
            <v>0</v>
          </cell>
          <cell r="BR763" t="str">
            <v>20298</v>
          </cell>
        </row>
        <row r="764">
          <cell r="E764">
            <v>0</v>
          </cell>
          <cell r="BR764" t="str">
            <v>20299</v>
          </cell>
        </row>
        <row r="765">
          <cell r="E765">
            <v>0</v>
          </cell>
          <cell r="BR765" t="str">
            <v>202910</v>
          </cell>
        </row>
        <row r="766">
          <cell r="E766">
            <v>0</v>
          </cell>
          <cell r="BR766" t="str">
            <v>202911</v>
          </cell>
        </row>
        <row r="767">
          <cell r="E767">
            <v>0</v>
          </cell>
          <cell r="BR767" t="str">
            <v>202912</v>
          </cell>
        </row>
        <row r="768">
          <cell r="E768">
            <v>0</v>
          </cell>
          <cell r="BR768" t="str">
            <v>202913</v>
          </cell>
        </row>
        <row r="769">
          <cell r="E769">
            <v>0</v>
          </cell>
          <cell r="BR769" t="str">
            <v>202914</v>
          </cell>
        </row>
        <row r="770">
          <cell r="E770">
            <v>0</v>
          </cell>
          <cell r="BR770" t="str">
            <v>202915</v>
          </cell>
        </row>
        <row r="771">
          <cell r="E771">
            <v>0</v>
          </cell>
          <cell r="BR771" t="str">
            <v>202916</v>
          </cell>
        </row>
        <row r="772">
          <cell r="E772">
            <v>0</v>
          </cell>
          <cell r="BR772" t="str">
            <v>202917</v>
          </cell>
        </row>
        <row r="773">
          <cell r="E773">
            <v>0</v>
          </cell>
          <cell r="BR773" t="str">
            <v>202918</v>
          </cell>
        </row>
        <row r="774">
          <cell r="E774">
            <v>0</v>
          </cell>
        </row>
        <row r="775">
          <cell r="E775">
            <v>0</v>
          </cell>
          <cell r="BR775" t="str">
            <v>202919</v>
          </cell>
        </row>
        <row r="776">
          <cell r="E776">
            <v>0</v>
          </cell>
          <cell r="BR776" t="str">
            <v>202920</v>
          </cell>
        </row>
        <row r="777">
          <cell r="E777">
            <v>0</v>
          </cell>
          <cell r="BR777" t="str">
            <v>202921</v>
          </cell>
        </row>
        <row r="778">
          <cell r="E778">
            <v>0</v>
          </cell>
          <cell r="BR778" t="str">
            <v>202922</v>
          </cell>
        </row>
        <row r="779">
          <cell r="E779">
            <v>0</v>
          </cell>
          <cell r="BR779" t="str">
            <v>202923</v>
          </cell>
        </row>
        <row r="780">
          <cell r="E780">
            <v>0</v>
          </cell>
          <cell r="BR780" t="str">
            <v>202924</v>
          </cell>
        </row>
        <row r="781">
          <cell r="E781">
            <v>0</v>
          </cell>
          <cell r="BR781" t="str">
            <v>202925</v>
          </cell>
        </row>
        <row r="782">
          <cell r="E782">
            <v>0</v>
          </cell>
          <cell r="BR782" t="str">
            <v>202926</v>
          </cell>
        </row>
        <row r="783">
          <cell r="E783">
            <v>0</v>
          </cell>
        </row>
        <row r="784">
          <cell r="E784">
            <v>0</v>
          </cell>
          <cell r="BR784" t="str">
            <v>202927</v>
          </cell>
        </row>
        <row r="785">
          <cell r="E785">
            <v>0</v>
          </cell>
          <cell r="BR785" t="str">
            <v>202928</v>
          </cell>
        </row>
        <row r="786">
          <cell r="E786">
            <v>0</v>
          </cell>
          <cell r="BR786" t="str">
            <v>202929</v>
          </cell>
        </row>
        <row r="787">
          <cell r="E787">
            <v>0</v>
          </cell>
          <cell r="BR787" t="str">
            <v>202930</v>
          </cell>
        </row>
        <row r="788">
          <cell r="E788">
            <v>0</v>
          </cell>
          <cell r="BR788" t="str">
            <v>202931</v>
          </cell>
        </row>
        <row r="789">
          <cell r="E789">
            <v>0</v>
          </cell>
          <cell r="BR789" t="str">
            <v>202932</v>
          </cell>
        </row>
        <row r="790">
          <cell r="E790">
            <v>0</v>
          </cell>
          <cell r="BR790" t="str">
            <v>202933</v>
          </cell>
        </row>
        <row r="791">
          <cell r="E791">
            <v>0</v>
          </cell>
          <cell r="BR791" t="str">
            <v>202934</v>
          </cell>
        </row>
        <row r="792">
          <cell r="E792">
            <v>0</v>
          </cell>
        </row>
        <row r="793">
          <cell r="E793">
            <v>0</v>
          </cell>
        </row>
        <row r="794">
          <cell r="E794">
            <v>0</v>
          </cell>
        </row>
      </sheetData>
      <sheetData sheetId="29" refreshError="1"/>
      <sheetData sheetId="30" refreshError="1"/>
      <sheetData sheetId="31" refreshError="1"/>
      <sheetData sheetId="32" refreshError="1">
        <row r="40">
          <cell r="E40">
            <v>0</v>
          </cell>
          <cell r="F40">
            <v>508504.85213896068</v>
          </cell>
          <cell r="G40">
            <v>22524.260694803328</v>
          </cell>
          <cell r="H40">
            <v>9009.7042779213334</v>
          </cell>
          <cell r="I40">
            <v>9009.7042779213334</v>
          </cell>
          <cell r="J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F42">
            <v>635631.0651737008</v>
          </cell>
          <cell r="G42">
            <v>28155.325868504162</v>
          </cell>
          <cell r="H42">
            <v>11262.130347401666</v>
          </cell>
          <cell r="I42">
            <v>11262.130347401666</v>
          </cell>
          <cell r="J42">
            <v>0</v>
          </cell>
        </row>
        <row r="43">
          <cell r="E43">
            <v>0</v>
          </cell>
          <cell r="F43">
            <v>1407.7662934252082</v>
          </cell>
          <cell r="G43">
            <v>164538.83146712603</v>
          </cell>
          <cell r="H43">
            <v>2815.5325868504165</v>
          </cell>
          <cell r="I43">
            <v>2815.5325868504165</v>
          </cell>
          <cell r="J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99012.89597090632</v>
          </cell>
          <cell r="G46">
            <v>2710564.4798545316</v>
          </cell>
          <cell r="H46">
            <v>9060025.7919418123</v>
          </cell>
          <cell r="I46">
            <v>198025.79194181264</v>
          </cell>
          <cell r="J46">
            <v>0</v>
          </cell>
        </row>
        <row r="47">
          <cell r="E47">
            <v>0</v>
          </cell>
          <cell r="F47">
            <v>9385.1086228347212</v>
          </cell>
          <cell r="G47">
            <v>46925.543114173604</v>
          </cell>
          <cell r="H47">
            <v>18770.217245669442</v>
          </cell>
          <cell r="I47">
            <v>1068770.2172456693</v>
          </cell>
          <cell r="J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F49">
            <v>847508.08689826773</v>
          </cell>
          <cell r="G49">
            <v>37540.434491338885</v>
          </cell>
          <cell r="H49">
            <v>15016.173796535555</v>
          </cell>
          <cell r="I49">
            <v>15016.173796535555</v>
          </cell>
          <cell r="J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F51">
            <v>1313.9152071968613</v>
          </cell>
          <cell r="G51">
            <v>6569.5760359843043</v>
          </cell>
          <cell r="H51">
            <v>149627.83041439371</v>
          </cell>
          <cell r="I51">
            <v>2627.8304143937225</v>
          </cell>
          <cell r="J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E59">
            <v>0</v>
          </cell>
          <cell r="F59">
            <v>508504.85213896068</v>
          </cell>
          <cell r="G59">
            <v>22524.260694803328</v>
          </cell>
          <cell r="H59">
            <v>9009.7042779213334</v>
          </cell>
          <cell r="I59">
            <v>9009.7042779213334</v>
          </cell>
          <cell r="J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F62">
            <v>2956.3092161929376</v>
          </cell>
          <cell r="G62">
            <v>114006.54608096469</v>
          </cell>
          <cell r="H62">
            <v>237437.61843238588</v>
          </cell>
          <cell r="I62">
            <v>5912.6184323858752</v>
          </cell>
          <cell r="J62">
            <v>0</v>
          </cell>
        </row>
        <row r="63">
          <cell r="E63">
            <v>0</v>
          </cell>
          <cell r="F63">
            <v>105938.51086228347</v>
          </cell>
          <cell r="G63">
            <v>4692.5543114173606</v>
          </cell>
          <cell r="H63">
            <v>1877.0217245669444</v>
          </cell>
          <cell r="I63">
            <v>1877.0217245669444</v>
          </cell>
          <cell r="J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E67">
            <v>0</v>
          </cell>
          <cell r="F67">
            <v>254252.42606948034</v>
          </cell>
          <cell r="G67">
            <v>11262.130347401664</v>
          </cell>
          <cell r="H67">
            <v>4504.8521389606667</v>
          </cell>
          <cell r="I67">
            <v>4504.8521389606667</v>
          </cell>
          <cell r="J67">
            <v>0</v>
          </cell>
        </row>
        <row r="68">
          <cell r="E68">
            <v>0</v>
          </cell>
          <cell r="F68">
            <v>127126.21303474017</v>
          </cell>
          <cell r="G68">
            <v>5631.065173700832</v>
          </cell>
          <cell r="H68">
            <v>2252.4260694803334</v>
          </cell>
          <cell r="I68">
            <v>2252.4260694803334</v>
          </cell>
          <cell r="J68">
            <v>0</v>
          </cell>
        </row>
        <row r="69">
          <cell r="E69">
            <v>0</v>
          </cell>
          <cell r="F69">
            <v>2815.5325868504165</v>
          </cell>
          <cell r="G69">
            <v>329077.66293425206</v>
          </cell>
          <cell r="H69">
            <v>5631.0651737008329</v>
          </cell>
          <cell r="I69">
            <v>5631.0651737008329</v>
          </cell>
          <cell r="J69">
            <v>0</v>
          </cell>
        </row>
        <row r="70">
          <cell r="E70">
            <v>0</v>
          </cell>
          <cell r="F70">
            <v>15485.429227677292</v>
          </cell>
          <cell r="G70">
            <v>77427.146138386452</v>
          </cell>
          <cell r="H70">
            <v>897220.85845535458</v>
          </cell>
          <cell r="I70">
            <v>897220.85845535458</v>
          </cell>
          <cell r="J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F72">
            <v>938.51086228347219</v>
          </cell>
          <cell r="G72">
            <v>109692.55431141736</v>
          </cell>
          <cell r="H72">
            <v>1877.0217245669444</v>
          </cell>
          <cell r="I72">
            <v>1877.0217245669444</v>
          </cell>
          <cell r="J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E74">
            <v>0</v>
          </cell>
          <cell r="F74">
            <v>3120781.474303761</v>
          </cell>
          <cell r="G74">
            <v>3691132.3715188056</v>
          </cell>
          <cell r="H74">
            <v>10426337.948607521</v>
          </cell>
          <cell r="I74">
            <v>2235812.9486075221</v>
          </cell>
          <cell r="J74">
            <v>0</v>
          </cell>
          <cell r="K74">
            <v>0</v>
          </cell>
          <cell r="L74">
            <v>0</v>
          </cell>
        </row>
        <row r="78">
          <cell r="E78">
            <v>1331.2160658761779</v>
          </cell>
          <cell r="F78">
            <v>851501.73509589629</v>
          </cell>
          <cell r="G78">
            <v>37540.434491338885</v>
          </cell>
          <cell r="H78">
            <v>15016.173796535555</v>
          </cell>
          <cell r="I78">
            <v>15016.173796535555</v>
          </cell>
          <cell r="J78">
            <v>0</v>
          </cell>
        </row>
        <row r="79">
          <cell r="E79">
            <v>416.00502058630559</v>
          </cell>
          <cell r="F79">
            <v>266094.29221746762</v>
          </cell>
          <cell r="G79">
            <v>11731.385778543403</v>
          </cell>
          <cell r="H79">
            <v>4692.5543114173606</v>
          </cell>
          <cell r="I79">
            <v>4692.5543114173606</v>
          </cell>
          <cell r="J79">
            <v>0</v>
          </cell>
        </row>
        <row r="80">
          <cell r="E80">
            <v>1664.0200823452224</v>
          </cell>
          <cell r="F80">
            <v>1064377.1688698705</v>
          </cell>
          <cell r="G80">
            <v>46925.543114173612</v>
          </cell>
          <cell r="H80">
            <v>18770.217245669442</v>
          </cell>
          <cell r="I80">
            <v>18770.217245669442</v>
          </cell>
          <cell r="J80">
            <v>0</v>
          </cell>
        </row>
        <row r="81">
          <cell r="E81">
            <v>1497.6180741107</v>
          </cell>
          <cell r="F81">
            <v>12939.451982883349</v>
          </cell>
          <cell r="G81">
            <v>987232.9888027563</v>
          </cell>
          <cell r="H81">
            <v>16893.195521102498</v>
          </cell>
          <cell r="I81">
            <v>16893.195521102498</v>
          </cell>
          <cell r="J81">
            <v>0</v>
          </cell>
        </row>
        <row r="82">
          <cell r="E82">
            <v>9984.1204940713342</v>
          </cell>
          <cell r="F82">
            <v>86263.013219222339</v>
          </cell>
          <cell r="G82">
            <v>281553.25868504163</v>
          </cell>
          <cell r="H82">
            <v>3262621.3034740165</v>
          </cell>
          <cell r="I82">
            <v>3262621.3034740165</v>
          </cell>
          <cell r="J82">
            <v>0</v>
          </cell>
        </row>
        <row r="83">
          <cell r="E83">
            <v>83201.004117261124</v>
          </cell>
          <cell r="F83">
            <v>718858.44349351944</v>
          </cell>
          <cell r="G83">
            <v>2346277.1557086804</v>
          </cell>
          <cell r="H83">
            <v>21938510.862283472</v>
          </cell>
          <cell r="I83">
            <v>21938510.862283472</v>
          </cell>
          <cell r="J83">
            <v>10500000</v>
          </cell>
        </row>
        <row r="84">
          <cell r="E84">
            <v>9152.1104528987235</v>
          </cell>
          <cell r="F84">
            <v>79074.428784287142</v>
          </cell>
          <cell r="G84">
            <v>1413090.4871279548</v>
          </cell>
          <cell r="H84">
            <v>4723236.1948511824</v>
          </cell>
          <cell r="I84">
            <v>103236.19485118194</v>
          </cell>
          <cell r="J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E86">
            <v>8320.1004117261109</v>
          </cell>
          <cell r="F86">
            <v>71885.844349351944</v>
          </cell>
          <cell r="G86">
            <v>2859627.715570868</v>
          </cell>
          <cell r="H86">
            <v>2718851.0862283474</v>
          </cell>
          <cell r="I86">
            <v>93851.086228347223</v>
          </cell>
          <cell r="J86">
            <v>0</v>
          </cell>
        </row>
        <row r="87">
          <cell r="E87">
            <v>5824.0702882082787</v>
          </cell>
          <cell r="F87">
            <v>3725320.0910445466</v>
          </cell>
          <cell r="G87">
            <v>164239.4008996076</v>
          </cell>
          <cell r="H87">
            <v>65695.760359843043</v>
          </cell>
          <cell r="I87">
            <v>65695.760359843043</v>
          </cell>
          <cell r="J87">
            <v>0</v>
          </cell>
        </row>
        <row r="88">
          <cell r="E88">
            <v>998.4120494071334</v>
          </cell>
          <cell r="F88">
            <v>638626.30132192222</v>
          </cell>
          <cell r="G88">
            <v>28155.325868504166</v>
          </cell>
          <cell r="H88">
            <v>11262.130347401666</v>
          </cell>
          <cell r="I88">
            <v>11262.130347401666</v>
          </cell>
          <cell r="J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E90">
            <v>14976.180741107</v>
          </cell>
          <cell r="F90">
            <v>129394.51982883349</v>
          </cell>
          <cell r="G90">
            <v>5147329.8880275628</v>
          </cell>
          <cell r="H90">
            <v>4893931.9552110247</v>
          </cell>
          <cell r="I90">
            <v>168931.95521102499</v>
          </cell>
          <cell r="J90">
            <v>0</v>
          </cell>
        </row>
        <row r="91">
          <cell r="E91">
            <v>21632.261070487893</v>
          </cell>
          <cell r="F91">
            <v>186903.19530831504</v>
          </cell>
          <cell r="G91">
            <v>3340032.0604842571</v>
          </cell>
          <cell r="H91">
            <v>7069012.824193703</v>
          </cell>
          <cell r="I91">
            <v>4339012.824193703</v>
          </cell>
          <cell r="J91">
            <v>0</v>
          </cell>
        </row>
        <row r="92">
          <cell r="E92">
            <v>1221067.4966615848</v>
          </cell>
          <cell r="F92">
            <v>3663202.4899847545</v>
          </cell>
          <cell r="G92">
            <v>3109083.8025637954</v>
          </cell>
          <cell r="H92">
            <v>47656361.267521262</v>
          </cell>
          <cell r="I92">
            <v>47656361.267521262</v>
          </cell>
          <cell r="J92">
            <v>24346361.267521266</v>
          </cell>
        </row>
        <row r="93">
          <cell r="E93">
            <v>39936.481976285337</v>
          </cell>
          <cell r="F93">
            <v>345052.05287688936</v>
          </cell>
          <cell r="G93">
            <v>6166213.0347401667</v>
          </cell>
          <cell r="H93">
            <v>13050485.213896066</v>
          </cell>
          <cell r="I93">
            <v>8010485.2138960669</v>
          </cell>
          <cell r="J93">
            <v>0</v>
          </cell>
        </row>
        <row r="94">
          <cell r="E94">
            <v>792043.78161832527</v>
          </cell>
          <cell r="F94">
            <v>2376131.3448549756</v>
          </cell>
          <cell r="G94">
            <v>2016703.0070684077</v>
          </cell>
          <cell r="H94">
            <v>30912234.33568947</v>
          </cell>
          <cell r="I94">
            <v>46032234.33568947</v>
          </cell>
          <cell r="J94">
            <v>672234.33568946924</v>
          </cell>
        </row>
        <row r="95">
          <cell r="E95">
            <v>84865.024199606341</v>
          </cell>
          <cell r="F95">
            <v>733235.61236338981</v>
          </cell>
          <cell r="G95">
            <v>13103202.698822854</v>
          </cell>
          <cell r="H95">
            <v>22377281.07952914</v>
          </cell>
          <cell r="I95">
            <v>22377281.07952914</v>
          </cell>
          <cell r="J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E97">
            <v>3993.6481976285336</v>
          </cell>
          <cell r="F97">
            <v>2554505.2052876889</v>
          </cell>
          <cell r="G97">
            <v>112621.30347401666</v>
          </cell>
          <cell r="H97">
            <v>45048.521389606663</v>
          </cell>
          <cell r="I97">
            <v>45048.521389606663</v>
          </cell>
          <cell r="J97">
            <v>0</v>
          </cell>
        </row>
        <row r="98">
          <cell r="E98">
            <v>665.60803293808897</v>
          </cell>
          <cell r="F98">
            <v>425750.86754794815</v>
          </cell>
          <cell r="G98">
            <v>18770.217245669442</v>
          </cell>
          <cell r="H98">
            <v>7508.0868982677775</v>
          </cell>
          <cell r="I98">
            <v>7508.0868982677775</v>
          </cell>
          <cell r="J98">
            <v>0</v>
          </cell>
        </row>
        <row r="99">
          <cell r="E99">
            <v>3328.0401646904447</v>
          </cell>
          <cell r="F99">
            <v>2128754.337739741</v>
          </cell>
          <cell r="G99">
            <v>93851.086228347223</v>
          </cell>
          <cell r="H99">
            <v>37540.434491338885</v>
          </cell>
          <cell r="I99">
            <v>37540.434491338885</v>
          </cell>
          <cell r="J99">
            <v>0</v>
          </cell>
        </row>
        <row r="100">
          <cell r="E100">
            <v>873.61054323124176</v>
          </cell>
          <cell r="F100">
            <v>7548.0136566819547</v>
          </cell>
          <cell r="G100">
            <v>190010.91013494114</v>
          </cell>
          <cell r="H100">
            <v>395729.36405397643</v>
          </cell>
          <cell r="I100">
            <v>9854.3640539764583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E102">
            <v>22464.271111660502</v>
          </cell>
          <cell r="F102">
            <v>194091.77974325023</v>
          </cell>
          <cell r="G102">
            <v>7720994.8320413437</v>
          </cell>
          <cell r="H102">
            <v>7340897.9328165371</v>
          </cell>
          <cell r="I102">
            <v>253397.93281653748</v>
          </cell>
          <cell r="J102">
            <v>0</v>
          </cell>
        </row>
        <row r="103">
          <cell r="E103">
            <v>1485082.0905343599</v>
          </cell>
          <cell r="F103">
            <v>4455246.2716030795</v>
          </cell>
          <cell r="G103">
            <v>32131318.138253264</v>
          </cell>
          <cell r="H103">
            <v>43785439.379417755</v>
          </cell>
          <cell r="I103">
            <v>43785439.379417755</v>
          </cell>
          <cell r="J103">
            <v>29610439.379417755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E105">
            <v>998.4120494071334</v>
          </cell>
          <cell r="F105">
            <v>638626.30132192222</v>
          </cell>
          <cell r="G105">
            <v>28155.325868504166</v>
          </cell>
          <cell r="H105">
            <v>11262.130347401666</v>
          </cell>
          <cell r="I105">
            <v>11262.130347401666</v>
          </cell>
          <cell r="J105">
            <v>0</v>
          </cell>
        </row>
        <row r="106">
          <cell r="E106">
            <v>965.13164776022893</v>
          </cell>
          <cell r="F106">
            <v>617338.75794452487</v>
          </cell>
          <cell r="G106">
            <v>27216.815006220691</v>
          </cell>
          <cell r="H106">
            <v>10886.726002488276</v>
          </cell>
          <cell r="I106">
            <v>10886.726002488276</v>
          </cell>
          <cell r="J106">
            <v>0</v>
          </cell>
        </row>
        <row r="107">
          <cell r="E107">
            <v>499.2060247035667</v>
          </cell>
          <cell r="F107">
            <v>4313.150660961117</v>
          </cell>
          <cell r="G107">
            <v>329077.66293425206</v>
          </cell>
          <cell r="H107">
            <v>5631.0651737008329</v>
          </cell>
          <cell r="I107">
            <v>5631.0651737008329</v>
          </cell>
          <cell r="J107">
            <v>0</v>
          </cell>
        </row>
        <row r="108">
          <cell r="E108">
            <v>832.01004117261118</v>
          </cell>
          <cell r="F108">
            <v>7188.5844349351937</v>
          </cell>
          <cell r="G108">
            <v>23462.771557086806</v>
          </cell>
          <cell r="H108">
            <v>271885.10862283473</v>
          </cell>
          <cell r="I108">
            <v>271885.10862283473</v>
          </cell>
          <cell r="J108">
            <v>0</v>
          </cell>
        </row>
        <row r="109">
          <cell r="E109">
            <v>998.4120494071334</v>
          </cell>
          <cell r="F109">
            <v>8626.3013219222339</v>
          </cell>
          <cell r="G109">
            <v>658155.32586850412</v>
          </cell>
          <cell r="H109">
            <v>11262.130347401666</v>
          </cell>
          <cell r="I109">
            <v>11262.130347401666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E111">
            <v>174689.65627915284</v>
          </cell>
          <cell r="F111">
            <v>524068.96883745852</v>
          </cell>
          <cell r="G111">
            <v>444795.05211453215</v>
          </cell>
          <cell r="H111">
            <v>148265.01737151071</v>
          </cell>
          <cell r="I111">
            <v>10152665.017371511</v>
          </cell>
          <cell r="J111">
            <v>6817865.0173715111</v>
          </cell>
        </row>
        <row r="112">
          <cell r="E112">
            <v>3992299.9999999995</v>
          </cell>
          <cell r="F112">
            <v>26514918.525696244</v>
          </cell>
          <cell r="G112">
            <v>82837367.628481209</v>
          </cell>
          <cell r="H112">
            <v>210806212.05139244</v>
          </cell>
          <cell r="I112">
            <v>208717237.05139247</v>
          </cell>
          <cell r="J112">
            <v>71946900</v>
          </cell>
        </row>
      </sheetData>
      <sheetData sheetId="33" refreshError="1"/>
      <sheetData sheetId="34" refreshError="1"/>
      <sheetData sheetId="35" refreshError="1">
        <row r="71">
          <cell r="F71">
            <v>7125000</v>
          </cell>
          <cell r="G71">
            <v>7125000</v>
          </cell>
          <cell r="H71">
            <v>7125000</v>
          </cell>
          <cell r="I71">
            <v>7407643.9226000002</v>
          </cell>
          <cell r="J71">
            <v>7927942.5307557276</v>
          </cell>
          <cell r="K71">
            <v>9381367.5746385623</v>
          </cell>
          <cell r="L71">
            <v>10654312.351552108</v>
          </cell>
          <cell r="M71">
            <v>11226740.71338127</v>
          </cell>
          <cell r="N71">
            <v>11226740.71338127</v>
          </cell>
          <cell r="O71">
            <v>11226740.71338127</v>
          </cell>
          <cell r="P71">
            <v>11226740.71338127</v>
          </cell>
          <cell r="Q71">
            <v>11226740.71338127</v>
          </cell>
          <cell r="R71">
            <v>11226740.71338127</v>
          </cell>
          <cell r="S71">
            <v>11226740.71338127</v>
          </cell>
          <cell r="T71">
            <v>11226740.71338127</v>
          </cell>
          <cell r="U71">
            <v>11226740.71338127</v>
          </cell>
          <cell r="V71">
            <v>11226740.71338127</v>
          </cell>
          <cell r="W71">
            <v>11226740.71338127</v>
          </cell>
          <cell r="X71">
            <v>11110237.267781271</v>
          </cell>
          <cell r="Y71">
            <v>11030801.608605269</v>
          </cell>
          <cell r="Z71">
            <v>10705943.56498359</v>
          </cell>
          <cell r="AA71">
            <v>10631620.841164667</v>
          </cell>
          <cell r="AB71">
            <v>10631620.841164667</v>
          </cell>
          <cell r="AC71">
            <v>10631620.841164667</v>
          </cell>
          <cell r="AD71">
            <v>10631620.841164667</v>
          </cell>
          <cell r="AE71">
            <v>10631620.841164667</v>
          </cell>
          <cell r="AF71">
            <v>10631620.841164667</v>
          </cell>
          <cell r="AG71">
            <v>10631620.841164667</v>
          </cell>
          <cell r="AH71">
            <v>10631620.841164667</v>
          </cell>
          <cell r="AI71">
            <v>10631620.841164667</v>
          </cell>
          <cell r="AJ71">
            <v>10631620.841164667</v>
          </cell>
        </row>
        <row r="72">
          <cell r="F72">
            <v>0</v>
          </cell>
          <cell r="G72">
            <v>10390249.100000024</v>
          </cell>
          <cell r="H72">
            <v>10390249.100000024</v>
          </cell>
          <cell r="I72">
            <v>10390249.100000024</v>
          </cell>
          <cell r="J72">
            <v>10390249.100000024</v>
          </cell>
          <cell r="K72">
            <v>10390249.100000024</v>
          </cell>
          <cell r="L72">
            <v>10390249.100000024</v>
          </cell>
          <cell r="M72">
            <v>10390249.100000024</v>
          </cell>
          <cell r="N72">
            <v>10390249.100000024</v>
          </cell>
          <cell r="O72">
            <v>10390249.100000024</v>
          </cell>
          <cell r="P72">
            <v>10390249.100000024</v>
          </cell>
          <cell r="Q72">
            <v>10390249.100000024</v>
          </cell>
          <cell r="R72">
            <v>10390249.100000024</v>
          </cell>
          <cell r="S72">
            <v>10390249.100000024</v>
          </cell>
          <cell r="T72">
            <v>10390249.100000024</v>
          </cell>
          <cell r="U72">
            <v>10390249.100000024</v>
          </cell>
          <cell r="V72">
            <v>10390249.099999994</v>
          </cell>
          <cell r="W72">
            <v>10390249.099999994</v>
          </cell>
          <cell r="X72">
            <v>10390249.099999994</v>
          </cell>
          <cell r="Y72">
            <v>10390249.099999994</v>
          </cell>
          <cell r="Z72">
            <v>10390249.099999994</v>
          </cell>
          <cell r="AA72">
            <v>10390249.099999994</v>
          </cell>
          <cell r="AB72">
            <v>10390249.099999994</v>
          </cell>
          <cell r="AC72">
            <v>10390249.099999994</v>
          </cell>
          <cell r="AD72">
            <v>10390249.099999994</v>
          </cell>
          <cell r="AE72">
            <v>10390249.099999994</v>
          </cell>
          <cell r="AF72">
            <v>10390249.099999994</v>
          </cell>
          <cell r="AG72">
            <v>10390249.099999994</v>
          </cell>
          <cell r="AH72">
            <v>10390249.099999994</v>
          </cell>
          <cell r="AI72">
            <v>10390249.099999994</v>
          </cell>
          <cell r="AJ72">
            <v>10390249.099999994</v>
          </cell>
        </row>
        <row r="73">
          <cell r="F73">
            <v>4479877.67</v>
          </cell>
          <cell r="G73">
            <v>3979573.9759999998</v>
          </cell>
          <cell r="H73">
            <v>3893529.5734999995</v>
          </cell>
          <cell r="I73">
            <v>3893529.5734999995</v>
          </cell>
          <cell r="J73">
            <v>3889662.4734999998</v>
          </cell>
          <cell r="K73">
            <v>3889662.4734999998</v>
          </cell>
          <cell r="L73">
            <v>3853159.5534999999</v>
          </cell>
          <cell r="M73">
            <v>3853159.176833333</v>
          </cell>
          <cell r="N73">
            <v>3853159.1768333334</v>
          </cell>
          <cell r="O73">
            <v>3643412.0075833336</v>
          </cell>
          <cell r="P73">
            <v>3643412.0075833336</v>
          </cell>
          <cell r="Q73">
            <v>3640664.8682500003</v>
          </cell>
          <cell r="R73">
            <v>3640664.8682500003</v>
          </cell>
          <cell r="S73">
            <v>3640664.8682500003</v>
          </cell>
          <cell r="T73">
            <v>3640664.8682500003</v>
          </cell>
          <cell r="U73">
            <v>3640664.8682500003</v>
          </cell>
          <cell r="V73">
            <v>3640664.8682500003</v>
          </cell>
          <cell r="W73">
            <v>2007446.4349999973</v>
          </cell>
          <cell r="X73">
            <v>3640664.8682500003</v>
          </cell>
          <cell r="Y73">
            <v>3640664.8682500003</v>
          </cell>
          <cell r="Z73">
            <v>3640664.8682500003</v>
          </cell>
          <cell r="AA73">
            <v>3379034.901583333</v>
          </cell>
          <cell r="AB73">
            <v>3379034.9015833326</v>
          </cell>
          <cell r="AC73">
            <v>3379034.9015833326</v>
          </cell>
          <cell r="AD73">
            <v>3379034.901583333</v>
          </cell>
          <cell r="AE73">
            <v>3379034.901583333</v>
          </cell>
          <cell r="AF73">
            <v>3379034.9015833326</v>
          </cell>
          <cell r="AG73">
            <v>3379034.9015833326</v>
          </cell>
          <cell r="AH73">
            <v>3379034.901583333</v>
          </cell>
          <cell r="AI73">
            <v>3379034.8015833329</v>
          </cell>
          <cell r="AJ73">
            <v>3372368.2315833326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ru arvutus"/>
      <sheetName val="Sõlmed"/>
      <sheetName val="Sõlmed1"/>
      <sheetName val="Torud"/>
      <sheetName val="abi"/>
      <sheetName val="beeta"/>
      <sheetName val="(varu)"/>
      <sheetName val="Tarb-Korrusm."/>
      <sheetName val="Tarb-Ettev."/>
      <sheetName val="pumplad"/>
      <sheetName val="Blok-skeem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E9">
            <v>1.3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mplate_arvutus"/>
      <sheetName val="abi"/>
      <sheetName val="beeta"/>
      <sheetName val="Esimerkki"/>
      <sheetName val="Suured tarbijad"/>
      <sheetName val="Veetorustiku arvutus"/>
      <sheetName val="Mahud-maksumus"/>
    </sheetNames>
    <sheetDataSet>
      <sheetData sheetId="0">
        <row r="10">
          <cell r="B10">
            <v>1.2</v>
          </cell>
        </row>
        <row r="11">
          <cell r="B11">
            <v>1.2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c.europa.eu/economy_finance/publications/european_economy/2011/ee4_en.htm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BU22"/>
  <sheetViews>
    <sheetView workbookViewId="0"/>
  </sheetViews>
  <sheetFormatPr defaultColWidth="8.85546875" defaultRowHeight="15"/>
  <cols>
    <col min="1" max="1" width="25.85546875" style="274" customWidth="1"/>
    <col min="2" max="62" width="8.140625" style="274" customWidth="1"/>
    <col min="63" max="16384" width="8.85546875" style="274"/>
  </cols>
  <sheetData>
    <row r="1" spans="1:73" s="324" customFormat="1" ht="15.75" thickBot="1">
      <c r="A1" s="325"/>
      <c r="W1" s="323"/>
      <c r="X1" s="322"/>
    </row>
    <row r="2" spans="1:73" s="324" customFormat="1" ht="13.5" thickBot="1">
      <c r="A2" s="321" t="s">
        <v>71</v>
      </c>
      <c r="B2" s="324" t="s">
        <v>72</v>
      </c>
      <c r="C2" s="324" t="s">
        <v>72</v>
      </c>
      <c r="D2" s="324" t="s">
        <v>72</v>
      </c>
      <c r="E2" s="324" t="s">
        <v>72</v>
      </c>
      <c r="F2" s="324" t="s">
        <v>72</v>
      </c>
      <c r="G2" s="324" t="s">
        <v>72</v>
      </c>
      <c r="H2" s="324" t="s">
        <v>72</v>
      </c>
      <c r="I2" s="324" t="s">
        <v>72</v>
      </c>
      <c r="J2" s="324" t="s">
        <v>72</v>
      </c>
      <c r="K2" s="324" t="s">
        <v>72</v>
      </c>
      <c r="L2" s="324" t="s">
        <v>72</v>
      </c>
      <c r="M2" s="324" t="s">
        <v>72</v>
      </c>
      <c r="N2" s="324" t="s">
        <v>72</v>
      </c>
      <c r="O2" s="324" t="s">
        <v>72</v>
      </c>
      <c r="P2" s="324" t="s">
        <v>72</v>
      </c>
      <c r="Q2" s="324" t="s">
        <v>73</v>
      </c>
      <c r="R2" s="324" t="s">
        <v>73</v>
      </c>
      <c r="S2" s="324" t="s">
        <v>73</v>
      </c>
      <c r="T2" s="324" t="s">
        <v>73</v>
      </c>
      <c r="U2" s="324" t="s">
        <v>73</v>
      </c>
      <c r="V2" s="324" t="s">
        <v>73</v>
      </c>
      <c r="W2" s="323" t="s">
        <v>73</v>
      </c>
      <c r="X2" s="322" t="s">
        <v>73</v>
      </c>
      <c r="Y2" s="324" t="s">
        <v>73</v>
      </c>
      <c r="Z2" s="324" t="s">
        <v>73</v>
      </c>
      <c r="AA2" s="324" t="s">
        <v>73</v>
      </c>
      <c r="AB2" s="324" t="s">
        <v>73</v>
      </c>
      <c r="AC2" s="324" t="s">
        <v>73</v>
      </c>
      <c r="AD2" s="324" t="s">
        <v>73</v>
      </c>
      <c r="AE2" s="324" t="s">
        <v>73</v>
      </c>
      <c r="AF2" s="324" t="s">
        <v>73</v>
      </c>
    </row>
    <row r="3" spans="1:73" s="324" customFormat="1" ht="13.5" thickBot="1">
      <c r="A3" s="320"/>
      <c r="B3" s="319">
        <v>2000</v>
      </c>
      <c r="C3" s="318">
        <v>2001</v>
      </c>
      <c r="D3" s="318">
        <v>2002</v>
      </c>
      <c r="E3" s="318">
        <v>2003</v>
      </c>
      <c r="F3" s="318">
        <v>2004</v>
      </c>
      <c r="G3" s="318">
        <v>2005</v>
      </c>
      <c r="H3" s="318">
        <v>2006</v>
      </c>
      <c r="I3" s="318">
        <v>2007</v>
      </c>
      <c r="J3" s="318">
        <v>2008</v>
      </c>
      <c r="K3" s="318">
        <v>2009</v>
      </c>
      <c r="L3" s="318">
        <v>2010</v>
      </c>
      <c r="M3" s="318">
        <v>2011</v>
      </c>
      <c r="N3" s="318">
        <v>2012</v>
      </c>
      <c r="O3" s="317">
        <v>2013</v>
      </c>
      <c r="P3" s="317">
        <v>2014</v>
      </c>
      <c r="Q3" s="316">
        <v>2015</v>
      </c>
      <c r="R3" s="316">
        <v>2016</v>
      </c>
      <c r="S3" s="316">
        <v>2017</v>
      </c>
      <c r="T3" s="316">
        <v>2018</v>
      </c>
      <c r="U3" s="318">
        <v>2019</v>
      </c>
      <c r="V3" s="315">
        <v>2020</v>
      </c>
      <c r="W3" s="318">
        <v>2021</v>
      </c>
      <c r="X3" s="318">
        <v>2022</v>
      </c>
      <c r="Y3" s="319">
        <v>2023</v>
      </c>
      <c r="Z3" s="318">
        <v>2024</v>
      </c>
      <c r="AA3" s="318">
        <v>2025</v>
      </c>
      <c r="AB3" s="318">
        <v>2026</v>
      </c>
      <c r="AC3" s="318">
        <v>2027</v>
      </c>
      <c r="AD3" s="318">
        <v>2028</v>
      </c>
      <c r="AE3" s="318">
        <v>2029</v>
      </c>
      <c r="AF3" s="314">
        <v>2030</v>
      </c>
      <c r="AG3" s="318">
        <v>2031</v>
      </c>
      <c r="AH3" s="318">
        <v>2032</v>
      </c>
      <c r="AI3" s="318">
        <v>2033</v>
      </c>
      <c r="AJ3" s="314">
        <v>2034</v>
      </c>
      <c r="AK3" s="318">
        <v>2035</v>
      </c>
      <c r="AL3" s="318">
        <v>2036</v>
      </c>
      <c r="AM3" s="318">
        <v>2037</v>
      </c>
      <c r="AN3" s="314">
        <v>2038</v>
      </c>
      <c r="AO3" s="318">
        <v>2039</v>
      </c>
      <c r="AP3" s="318">
        <v>2040</v>
      </c>
      <c r="AQ3" s="318">
        <v>2041</v>
      </c>
      <c r="AR3" s="314">
        <v>2042</v>
      </c>
      <c r="AS3" s="318">
        <v>2043</v>
      </c>
      <c r="AT3" s="318">
        <v>2044</v>
      </c>
      <c r="AU3" s="318">
        <v>2045</v>
      </c>
      <c r="AV3" s="314">
        <v>2046</v>
      </c>
      <c r="AW3" s="318">
        <v>2047</v>
      </c>
      <c r="AX3" s="318">
        <v>2048</v>
      </c>
      <c r="AY3" s="318">
        <v>2049</v>
      </c>
      <c r="AZ3" s="314">
        <v>2050</v>
      </c>
      <c r="BA3" s="318">
        <v>2051</v>
      </c>
      <c r="BB3" s="318">
        <v>2052</v>
      </c>
      <c r="BC3" s="318">
        <v>2053</v>
      </c>
      <c r="BD3" s="314">
        <v>2054</v>
      </c>
      <c r="BE3" s="318">
        <v>2055</v>
      </c>
      <c r="BF3" s="318">
        <v>2056</v>
      </c>
      <c r="BG3" s="318">
        <v>2057</v>
      </c>
      <c r="BH3" s="314">
        <v>2058</v>
      </c>
      <c r="BI3" s="318">
        <v>2059</v>
      </c>
      <c r="BJ3" s="318">
        <v>2060</v>
      </c>
    </row>
    <row r="4" spans="1:73" s="324" customFormat="1" ht="12.75">
      <c r="A4" s="313" t="s">
        <v>74</v>
      </c>
      <c r="B4" s="312">
        <v>6159.8345799999997</v>
      </c>
      <c r="C4" s="312">
        <v>6970.8691200000003</v>
      </c>
      <c r="D4" s="312">
        <v>7776.3052200000002</v>
      </c>
      <c r="E4" s="312">
        <v>8718.89833</v>
      </c>
      <c r="F4" s="312">
        <v>9685.2741600000008</v>
      </c>
      <c r="G4" s="312">
        <v>11181.73983</v>
      </c>
      <c r="H4" s="312">
        <v>13390.76938</v>
      </c>
      <c r="I4" s="312">
        <v>16069.403</v>
      </c>
      <c r="J4" s="312">
        <v>16235.062610000001</v>
      </c>
      <c r="K4" s="312">
        <v>13969.724399999999</v>
      </c>
      <c r="L4" s="312">
        <v>14371.12989</v>
      </c>
      <c r="M4" s="312">
        <v>16216.40228</v>
      </c>
      <c r="N4" s="312">
        <v>17415.130700000002</v>
      </c>
      <c r="O4" s="311">
        <v>18463.11700851901</v>
      </c>
      <c r="P4" s="311">
        <v>19712.672579480957</v>
      </c>
      <c r="Q4" s="311">
        <v>20994.132966960573</v>
      </c>
      <c r="R4" s="311">
        <v>22390.580969591072</v>
      </c>
      <c r="S4" s="311">
        <v>23924.575591525303</v>
      </c>
      <c r="T4" s="311">
        <v>25477.995222337366</v>
      </c>
      <c r="U4" s="312">
        <v>27089.515302096086</v>
      </c>
      <c r="V4" s="310">
        <v>28733.15949475763</v>
      </c>
      <c r="W4" s="309">
        <v>30432.772778011116</v>
      </c>
      <c r="X4" s="312">
        <v>32193.54801945615</v>
      </c>
      <c r="Y4" s="312">
        <v>34020.811225085636</v>
      </c>
      <c r="Z4" s="312">
        <v>35920.014196828917</v>
      </c>
      <c r="AA4" s="312">
        <v>37896.734390028658</v>
      </c>
      <c r="AB4" s="312">
        <v>39956.680289565302</v>
      </c>
      <c r="AC4" s="312">
        <v>41954.441044145809</v>
      </c>
      <c r="AD4" s="312">
        <v>44178.040792131382</v>
      </c>
      <c r="AE4" s="312">
        <v>46514.01543101039</v>
      </c>
      <c r="AF4" s="312">
        <v>48855.842469210234</v>
      </c>
      <c r="AG4" s="312">
        <v>51209.023206413709</v>
      </c>
      <c r="AH4" s="312">
        <v>53623.123075132316</v>
      </c>
      <c r="AI4" s="312">
        <v>56041.259955130321</v>
      </c>
      <c r="AJ4" s="312">
        <v>58453.795846491521</v>
      </c>
      <c r="AK4" s="312">
        <v>60890.900927306742</v>
      </c>
      <c r="AL4" s="312">
        <v>63386.135831215972</v>
      </c>
      <c r="AM4" s="312">
        <v>65954.096857556608</v>
      </c>
      <c r="AN4" s="312">
        <v>68564.536522656796</v>
      </c>
      <c r="AO4" s="312">
        <v>71230.552966152085</v>
      </c>
      <c r="AP4" s="312">
        <v>73962.539775116864</v>
      </c>
      <c r="AQ4" s="312">
        <v>76733.204555376215</v>
      </c>
      <c r="AR4" s="312">
        <v>79537.083652652931</v>
      </c>
      <c r="AS4" s="312">
        <v>82365.244121552692</v>
      </c>
      <c r="AT4" s="312">
        <v>85229.152204170401</v>
      </c>
      <c r="AU4" s="312">
        <v>88116.979633306662</v>
      </c>
      <c r="AV4" s="312">
        <v>90930.663993510039</v>
      </c>
      <c r="AW4" s="312">
        <v>93777.403464481627</v>
      </c>
      <c r="AX4" s="312">
        <v>96649.200409327241</v>
      </c>
      <c r="AY4" s="312">
        <v>99564.642670541711</v>
      </c>
      <c r="AZ4" s="312">
        <v>102526.22374240197</v>
      </c>
      <c r="BA4" s="312">
        <v>105562.96299638184</v>
      </c>
      <c r="BB4" s="312">
        <v>108670.95273654425</v>
      </c>
      <c r="BC4" s="312">
        <v>111864.77762721972</v>
      </c>
      <c r="BD4" s="312">
        <v>115060.93720313004</v>
      </c>
      <c r="BE4" s="312">
        <v>118381.05546308638</v>
      </c>
      <c r="BF4" s="312">
        <v>121860.08472941142</v>
      </c>
      <c r="BG4" s="312">
        <v>125501.75659368729</v>
      </c>
      <c r="BH4" s="312">
        <v>129329.43518865382</v>
      </c>
      <c r="BI4" s="312">
        <v>133359.29940907354</v>
      </c>
      <c r="BJ4" s="312">
        <v>137607.73721656276</v>
      </c>
    </row>
    <row r="5" spans="1:73" s="324" customFormat="1" ht="12.75">
      <c r="A5" s="313" t="s">
        <v>75</v>
      </c>
      <c r="B5" s="312">
        <v>7914.5320400000001</v>
      </c>
      <c r="C5" s="312">
        <v>8411.6947999999993</v>
      </c>
      <c r="D5" s="312">
        <v>8963.5380299999997</v>
      </c>
      <c r="E5" s="312">
        <v>9659.5914200000007</v>
      </c>
      <c r="F5" s="312">
        <v>10272.28355</v>
      </c>
      <c r="G5" s="312">
        <v>11181.73983</v>
      </c>
      <c r="H5" s="312">
        <v>12310.798489999999</v>
      </c>
      <c r="I5" s="312">
        <v>13233.14862</v>
      </c>
      <c r="J5" s="312">
        <v>12683.793589999999</v>
      </c>
      <c r="K5" s="312">
        <v>10895.589389999999</v>
      </c>
      <c r="L5" s="312">
        <v>11175.06026</v>
      </c>
      <c r="M5" s="312">
        <v>12243.16411</v>
      </c>
      <c r="N5" s="312">
        <v>12725.410970000001</v>
      </c>
      <c r="O5" s="311">
        <v>12918.388674772181</v>
      </c>
      <c r="P5" s="311">
        <v>13388.934171011239</v>
      </c>
      <c r="Q5" s="311">
        <v>13862.869562697837</v>
      </c>
      <c r="R5" s="311">
        <v>14368.504164244887</v>
      </c>
      <c r="S5" s="311">
        <v>14920.993420074499</v>
      </c>
      <c r="T5" s="311">
        <v>15457.015187697256</v>
      </c>
      <c r="U5" s="312">
        <v>15980.837975393126</v>
      </c>
      <c r="V5" s="310">
        <v>16490.54680261829</v>
      </c>
      <c r="W5" s="309">
        <v>16999.249663967479</v>
      </c>
      <c r="X5" s="312">
        <v>17508.51875265488</v>
      </c>
      <c r="Y5" s="312">
        <v>18019.802138648189</v>
      </c>
      <c r="Z5" s="312">
        <v>18534.431138679567</v>
      </c>
      <c r="AA5" s="312">
        <v>19053.629103516923</v>
      </c>
      <c r="AB5" s="312">
        <v>19578.520887764447</v>
      </c>
      <c r="AC5" s="312">
        <v>20037.899090026331</v>
      </c>
      <c r="AD5" s="312">
        <v>20569.479210206697</v>
      </c>
      <c r="AE5" s="312">
        <v>21115.107139938362</v>
      </c>
      <c r="AF5" s="312">
        <v>21625.247792111721</v>
      </c>
      <c r="AG5" s="312">
        <v>22122.628491330288</v>
      </c>
      <c r="AH5" s="312">
        <v>22618.175369536086</v>
      </c>
      <c r="AI5" s="312">
        <v>23088.633417222434</v>
      </c>
      <c r="AJ5" s="312">
        <v>23531.935178833108</v>
      </c>
      <c r="AK5" s="312">
        <v>23961.924259280695</v>
      </c>
      <c r="AL5" s="312">
        <v>24392.582348662901</v>
      </c>
      <c r="AM5" s="312">
        <v>24819.86941345454</v>
      </c>
      <c r="AN5" s="312">
        <v>25241.861676413686</v>
      </c>
      <c r="AO5" s="312">
        <v>25658.854133930061</v>
      </c>
      <c r="AP5" s="312">
        <v>26069.449601398457</v>
      </c>
      <c r="AQ5" s="312">
        <v>26463.817090780321</v>
      </c>
      <c r="AR5" s="312">
        <v>26840.334103286124</v>
      </c>
      <c r="AS5" s="312">
        <v>27196.395538634926</v>
      </c>
      <c r="AT5" s="312">
        <v>27536.239573781666</v>
      </c>
      <c r="AU5" s="312">
        <v>27856.411531251859</v>
      </c>
      <c r="AV5" s="312">
        <v>28154.653548473172</v>
      </c>
      <c r="AW5" s="312">
        <v>28438.866778485546</v>
      </c>
      <c r="AX5" s="312">
        <v>28706.920489051663</v>
      </c>
      <c r="AY5" s="312">
        <v>28964.613543475705</v>
      </c>
      <c r="AZ5" s="312">
        <v>29212.70805714482</v>
      </c>
      <c r="BA5" s="312">
        <v>29459.317865245695</v>
      </c>
      <c r="BB5" s="312">
        <v>29702.899600986668</v>
      </c>
      <c r="BC5" s="312">
        <v>29946.977357025567</v>
      </c>
      <c r="BD5" s="312">
        <v>30198.638684431658</v>
      </c>
      <c r="BE5" s="312">
        <v>30460.813301861675</v>
      </c>
      <c r="BF5" s="312">
        <v>30741.184046581082</v>
      </c>
      <c r="BG5" s="312">
        <v>31039.073407083124</v>
      </c>
      <c r="BH5" s="312">
        <v>31358.562976161109</v>
      </c>
      <c r="BI5" s="312">
        <v>31701.65280592753</v>
      </c>
      <c r="BJ5" s="312">
        <v>32070.171451601858</v>
      </c>
    </row>
    <row r="6" spans="1:73" s="324" customFormat="1" ht="12.75">
      <c r="A6" s="308" t="s">
        <v>11</v>
      </c>
      <c r="B6" s="307"/>
      <c r="C6" s="306">
        <v>6.2816444167177687E-2</v>
      </c>
      <c r="D6" s="306">
        <v>6.5604285833099851E-2</v>
      </c>
      <c r="E6" s="306">
        <v>7.7653866996534759E-2</v>
      </c>
      <c r="F6" s="306">
        <v>6.3428369105905658E-2</v>
      </c>
      <c r="G6" s="306">
        <v>8.8534966502165968E-2</v>
      </c>
      <c r="H6" s="306">
        <v>0.10097343321929175</v>
      </c>
      <c r="I6" s="306">
        <v>7.4922039439539345E-2</v>
      </c>
      <c r="J6" s="306">
        <v>-4.1513554013118958E-2</v>
      </c>
      <c r="K6" s="306">
        <v>-0.14098338855102732</v>
      </c>
      <c r="L6" s="306">
        <v>2.5649908416748968E-2</v>
      </c>
      <c r="M6" s="306">
        <v>9.5579247462599382E-2</v>
      </c>
      <c r="N6" s="306">
        <v>3.938907096786437E-2</v>
      </c>
      <c r="O6" s="269">
        <v>1.5164752260427683E-2</v>
      </c>
      <c r="P6" s="269">
        <v>3.6424472748522341E-2</v>
      </c>
      <c r="Q6" s="269">
        <v>3.5397544392497649E-2</v>
      </c>
      <c r="R6" s="269">
        <v>3.6474021432590709E-2</v>
      </c>
      <c r="S6" s="269">
        <v>3.8451410774160255E-2</v>
      </c>
      <c r="T6" s="269">
        <v>3.5924000000000067E-2</v>
      </c>
      <c r="U6" s="306">
        <v>3.3888999999999836E-2</v>
      </c>
      <c r="V6" s="305">
        <v>3.1895000000000007E-2</v>
      </c>
      <c r="W6" s="306">
        <v>3.0848149999999963E-2</v>
      </c>
      <c r="X6" s="306">
        <v>2.9958327499999937E-2</v>
      </c>
      <c r="Y6" s="270">
        <v>2.9201978374999937E-2</v>
      </c>
      <c r="Z6" s="306">
        <v>2.8559081618749982E-2</v>
      </c>
      <c r="AA6" s="306">
        <v>2.8012619375937575E-2</v>
      </c>
      <c r="AB6" s="306">
        <v>2.7548126469546963E-2</v>
      </c>
      <c r="AC6" s="306">
        <v>2.3463376262962354E-2</v>
      </c>
      <c r="AD6" s="306">
        <v>2.6528735262717928E-2</v>
      </c>
      <c r="AE6" s="306">
        <v>2.6526093546448193E-2</v>
      </c>
      <c r="AF6" s="306">
        <v>2.4159984071709939E-2</v>
      </c>
      <c r="AG6" s="306">
        <v>2.2999999999999909E-2</v>
      </c>
      <c r="AH6" s="306">
        <v>2.2399999999999975E-2</v>
      </c>
      <c r="AI6" s="306">
        <v>2.079999999999993E-2</v>
      </c>
      <c r="AJ6" s="306">
        <v>1.9200000000000106E-2</v>
      </c>
      <c r="AK6" s="306">
        <v>1.82725762747451E-2</v>
      </c>
      <c r="AL6" s="306">
        <v>1.7972600393952431E-2</v>
      </c>
      <c r="AM6" s="306">
        <v>1.7517090182748163E-2</v>
      </c>
      <c r="AN6" s="306">
        <v>1.7002195133645204E-2</v>
      </c>
      <c r="AO6" s="306">
        <v>1.6519877292015206E-2</v>
      </c>
      <c r="AP6" s="306">
        <v>1.6002096793770848E-2</v>
      </c>
      <c r="AQ6" s="306">
        <v>1.5127572519241461E-2</v>
      </c>
      <c r="AR6" s="306">
        <v>1.422761543484885E-2</v>
      </c>
      <c r="AS6" s="306">
        <v>1.3265909208827864E-2</v>
      </c>
      <c r="AT6" s="306">
        <v>1.2495921919651432E-2</v>
      </c>
      <c r="AU6" s="306">
        <v>1.1627294155845513E-2</v>
      </c>
      <c r="AV6" s="306">
        <v>1.0706404767416577E-2</v>
      </c>
      <c r="AW6" s="306">
        <v>1.0094715941826538E-2</v>
      </c>
      <c r="AX6" s="306">
        <v>9.4256115285473729E-3</v>
      </c>
      <c r="AY6" s="306">
        <v>8.9766875037091687E-3</v>
      </c>
      <c r="AZ6" s="306">
        <v>8.5654349676278496E-3</v>
      </c>
      <c r="BA6" s="306">
        <v>8.4418674098432067E-3</v>
      </c>
      <c r="BB6" s="306">
        <v>8.2684105876169589E-3</v>
      </c>
      <c r="BC6" s="306">
        <v>8.217304011315818E-3</v>
      </c>
      <c r="BD6" s="306">
        <v>8.4035635518671103E-3</v>
      </c>
      <c r="BE6" s="306">
        <v>8.6816700636633826E-3</v>
      </c>
      <c r="BF6" s="306">
        <v>9.204309219881246E-3</v>
      </c>
      <c r="BG6" s="306">
        <v>9.6902370465190568E-3</v>
      </c>
      <c r="BH6" s="306">
        <v>1.0293141321837229E-2</v>
      </c>
      <c r="BI6" s="306">
        <v>1.0940865817966161E-2</v>
      </c>
      <c r="BJ6" s="306">
        <v>1.1624587775607154E-2</v>
      </c>
    </row>
    <row r="7" spans="1:73" s="324" customFormat="1" ht="12.75">
      <c r="A7" s="308" t="s">
        <v>76</v>
      </c>
      <c r="B7" s="307"/>
      <c r="C7" s="306">
        <v>0.13166498701658336</v>
      </c>
      <c r="D7" s="306">
        <v>0.11554313904547953</v>
      </c>
      <c r="E7" s="306">
        <v>0.12121349192618247</v>
      </c>
      <c r="F7" s="306">
        <v>0.11083691923266192</v>
      </c>
      <c r="G7" s="306">
        <v>0.15450937632518191</v>
      </c>
      <c r="H7" s="306">
        <v>0.19755687250684306</v>
      </c>
      <c r="I7" s="306">
        <v>0.20003582647018892</v>
      </c>
      <c r="J7" s="306">
        <v>1.0309008368263539E-2</v>
      </c>
      <c r="K7" s="306">
        <v>-0.13953369102529145</v>
      </c>
      <c r="L7" s="306">
        <v>2.8733959132364983E-2</v>
      </c>
      <c r="M7" s="306">
        <v>0.12840134381389268</v>
      </c>
      <c r="N7" s="306">
        <v>7.3920737738383258E-2</v>
      </c>
      <c r="O7" s="269">
        <v>6.0176769647729778E-2</v>
      </c>
      <c r="P7" s="269">
        <v>6.7678473271083783E-2</v>
      </c>
      <c r="Q7" s="269">
        <v>6.5006933094069463E-2</v>
      </c>
      <c r="R7" s="269">
        <v>6.6516107372862399E-2</v>
      </c>
      <c r="S7" s="269">
        <v>6.8510711000199898E-2</v>
      </c>
      <c r="T7" s="269">
        <v>6.4929872E-2</v>
      </c>
      <c r="U7" s="306">
        <v>6.3251447599999899E-2</v>
      </c>
      <c r="V7" s="305">
        <v>6.0674551550000011E-2</v>
      </c>
      <c r="W7" s="306">
        <v>5.9151632230475037E-2</v>
      </c>
      <c r="X7" s="306">
        <v>5.7857864424278205E-2</v>
      </c>
      <c r="Y7" s="270">
        <v>5.6758677376137046E-2</v>
      </c>
      <c r="Z7" s="306">
        <v>5.582474089691547E-2</v>
      </c>
      <c r="AA7" s="306">
        <v>5.5031164029279545E-2</v>
      </c>
      <c r="AB7" s="306">
        <v>5.4356818145224084E-2</v>
      </c>
      <c r="AC7" s="306">
        <v>4.9998166516907139E-2</v>
      </c>
      <c r="AD7" s="306">
        <v>5.3000342577459891E-2</v>
      </c>
      <c r="AE7" s="306">
        <v>5.2876374710013607E-2</v>
      </c>
      <c r="AF7" s="306">
        <v>5.0346696936394153E-2</v>
      </c>
      <c r="AG7" s="306">
        <v>4.8165799999999814E-2</v>
      </c>
      <c r="AH7" s="306">
        <v>4.7142079999999975E-2</v>
      </c>
      <c r="AI7" s="306">
        <v>4.5095039999999864E-2</v>
      </c>
      <c r="AJ7" s="306">
        <v>4.304928000000019E-2</v>
      </c>
      <c r="AK7" s="306">
        <v>4.169284552906416E-2</v>
      </c>
      <c r="AL7" s="306">
        <v>4.0978781162855693E-2</v>
      </c>
      <c r="AM7" s="306">
        <v>4.0512976420878255E-2</v>
      </c>
      <c r="AN7" s="306">
        <v>3.9579643865612191E-2</v>
      </c>
      <c r="AO7" s="306">
        <v>3.8883314592439655E-2</v>
      </c>
      <c r="AP7" s="306">
        <v>3.8354142923233914E-2</v>
      </c>
      <c r="AQ7" s="306">
        <v>3.7460379114664821E-2</v>
      </c>
      <c r="AR7" s="306">
        <v>3.6540622974415626E-2</v>
      </c>
      <c r="AS7" s="306">
        <v>3.5557759211422013E-2</v>
      </c>
      <c r="AT7" s="306">
        <v>3.4770832201883817E-2</v>
      </c>
      <c r="AU7" s="306">
        <v>3.3883094627274124E-2</v>
      </c>
      <c r="AV7" s="306">
        <v>3.1931239267532163E-2</v>
      </c>
      <c r="AW7" s="306">
        <v>3.1306704976604705E-2</v>
      </c>
      <c r="AX7" s="306">
        <v>3.0623549370646819E-2</v>
      </c>
      <c r="AY7" s="306">
        <v>3.0165197941286914E-2</v>
      </c>
      <c r="AZ7" s="306">
        <v>2.9745309101947948E-2</v>
      </c>
      <c r="BA7" s="306">
        <v>2.9619146625449844E-2</v>
      </c>
      <c r="BB7" s="306">
        <v>2.9442047209956801E-2</v>
      </c>
      <c r="BC7" s="306">
        <v>2.9389867395553271E-2</v>
      </c>
      <c r="BD7" s="306">
        <v>2.8571634822904368E-2</v>
      </c>
      <c r="BE7" s="306">
        <v>2.8855303464936588E-2</v>
      </c>
      <c r="BF7" s="306">
        <v>2.9388395404278844E-2</v>
      </c>
      <c r="BG7" s="306">
        <v>2.9884041787449522E-2</v>
      </c>
      <c r="BH7" s="306">
        <v>3.0499004148274E-2</v>
      </c>
      <c r="BI7" s="306">
        <v>3.1159683134325489E-2</v>
      </c>
      <c r="BJ7" s="306">
        <v>3.185707953111927E-2</v>
      </c>
    </row>
    <row r="8" spans="1:73" s="324" customFormat="1" ht="12.75">
      <c r="A8" s="308" t="s">
        <v>77</v>
      </c>
      <c r="B8" s="270">
        <v>0.04</v>
      </c>
      <c r="C8" s="270">
        <v>5.8000000000000003E-2</v>
      </c>
      <c r="D8" s="270">
        <v>3.5999999999999997E-2</v>
      </c>
      <c r="E8" s="270">
        <v>1.2999999999999999E-2</v>
      </c>
      <c r="F8" s="270">
        <v>0.03</v>
      </c>
      <c r="G8" s="270">
        <v>4.1000000000000002E-2</v>
      </c>
      <c r="H8" s="270">
        <v>4.3999999999999997E-2</v>
      </c>
      <c r="I8" s="270">
        <v>6.6000000000000003E-2</v>
      </c>
      <c r="J8" s="270">
        <v>0.104</v>
      </c>
      <c r="K8" s="270">
        <v>-1E-3</v>
      </c>
      <c r="L8" s="270">
        <v>0.03</v>
      </c>
      <c r="M8" s="270">
        <v>0.05</v>
      </c>
      <c r="N8" s="270">
        <v>3.9E-2</v>
      </c>
      <c r="O8" s="304">
        <v>2.8000000000000001E-2</v>
      </c>
      <c r="P8" s="304">
        <v>3.0000000000000001E-3</v>
      </c>
      <c r="Q8" s="303">
        <v>1.9E-2</v>
      </c>
      <c r="R8" s="303">
        <v>2.5000000000000001E-2</v>
      </c>
      <c r="S8" s="303">
        <v>0.03</v>
      </c>
      <c r="T8" s="303">
        <v>0.03</v>
      </c>
      <c r="U8" s="270">
        <v>2.8400000000000002E-2</v>
      </c>
      <c r="V8" s="302">
        <v>2.7890000000000002E-2</v>
      </c>
      <c r="W8" s="306">
        <v>2.7456500000000002E-2</v>
      </c>
      <c r="X8" s="270">
        <v>2.7088025000000002E-2</v>
      </c>
      <c r="Y8" s="270">
        <v>2.6774821250000001E-2</v>
      </c>
      <c r="Z8" s="270">
        <v>2.65085980625E-2</v>
      </c>
      <c r="AA8" s="270">
        <v>2.6282308353124999E-2</v>
      </c>
      <c r="AB8" s="270">
        <v>2.6089962100156249E-2</v>
      </c>
      <c r="AC8" s="270">
        <v>2.5926467785132811E-2</v>
      </c>
      <c r="AD8" s="270">
        <v>2.5787497617362889E-2</v>
      </c>
      <c r="AE8" s="270">
        <v>2.5669372974758457E-2</v>
      </c>
      <c r="AF8" s="270">
        <v>2.5568967028544689E-2</v>
      </c>
      <c r="AG8" s="270">
        <v>2.46E-2</v>
      </c>
      <c r="AH8" s="270">
        <v>2.4199999999999999E-2</v>
      </c>
      <c r="AI8" s="270">
        <v>2.3800000000000002E-2</v>
      </c>
      <c r="AJ8" s="270">
        <v>2.3400000000000001E-2</v>
      </c>
      <c r="AK8" s="270">
        <v>2.3E-2</v>
      </c>
      <c r="AL8" s="270">
        <v>2.2599999999999999E-2</v>
      </c>
      <c r="AM8" s="270">
        <v>2.2599999999999999E-2</v>
      </c>
      <c r="AN8" s="270">
        <v>2.2200000000000001E-2</v>
      </c>
      <c r="AO8" s="270">
        <v>2.1999999999999999E-2</v>
      </c>
      <c r="AP8" s="270">
        <v>2.1999999999999999E-2</v>
      </c>
      <c r="AQ8" s="270">
        <v>2.1999999999999999E-2</v>
      </c>
      <c r="AR8" s="270">
        <v>2.1999999999999999E-2</v>
      </c>
      <c r="AS8" s="270">
        <v>2.1999999999999999E-2</v>
      </c>
      <c r="AT8" s="270">
        <v>2.1999999999999999E-2</v>
      </c>
      <c r="AU8" s="270">
        <v>2.1999999999999999E-2</v>
      </c>
      <c r="AV8" s="270">
        <v>2.1000000000000001E-2</v>
      </c>
      <c r="AW8" s="270">
        <v>2.1000000000000001E-2</v>
      </c>
      <c r="AX8" s="270">
        <v>2.1000000000000001E-2</v>
      </c>
      <c r="AY8" s="270">
        <v>2.1000000000000001E-2</v>
      </c>
      <c r="AZ8" s="270">
        <v>2.1000000000000001E-2</v>
      </c>
      <c r="BA8" s="270">
        <v>2.1000000000000001E-2</v>
      </c>
      <c r="BB8" s="270">
        <v>2.1000000000000001E-2</v>
      </c>
      <c r="BC8" s="270">
        <v>2.1000000000000001E-2</v>
      </c>
      <c r="BD8" s="270">
        <v>0.02</v>
      </c>
      <c r="BE8" s="270">
        <v>0.02</v>
      </c>
      <c r="BF8" s="270">
        <v>0.02</v>
      </c>
      <c r="BG8" s="270">
        <v>0.02</v>
      </c>
      <c r="BH8" s="270">
        <v>0.02</v>
      </c>
      <c r="BI8" s="270">
        <v>0.02</v>
      </c>
      <c r="BJ8" s="270">
        <v>0.02</v>
      </c>
    </row>
    <row r="9" spans="1:73" s="324" customFormat="1" ht="12.75">
      <c r="A9" s="308" t="s">
        <v>78</v>
      </c>
      <c r="B9" s="301">
        <v>572.5</v>
      </c>
      <c r="C9" s="301">
        <v>577.70000000000005</v>
      </c>
      <c r="D9" s="301">
        <v>585.6</v>
      </c>
      <c r="E9" s="301">
        <v>594.29999999999995</v>
      </c>
      <c r="F9" s="301">
        <v>595.5</v>
      </c>
      <c r="G9" s="301">
        <v>607.4</v>
      </c>
      <c r="H9" s="301">
        <v>646.29999999999995</v>
      </c>
      <c r="I9" s="301">
        <v>655.29999999999995</v>
      </c>
      <c r="J9" s="301">
        <v>656.5</v>
      </c>
      <c r="K9" s="301">
        <v>595.79999999999995</v>
      </c>
      <c r="L9" s="301">
        <v>570.875</v>
      </c>
      <c r="M9" s="301">
        <v>609.04999999999995</v>
      </c>
      <c r="N9" s="301">
        <v>624.42499999999995</v>
      </c>
      <c r="O9" s="300">
        <v>632.5</v>
      </c>
      <c r="P9" s="300">
        <v>635</v>
      </c>
      <c r="Q9" s="300">
        <v>635</v>
      </c>
      <c r="R9" s="300">
        <v>635</v>
      </c>
      <c r="S9" s="300">
        <v>635</v>
      </c>
      <c r="T9" s="300">
        <v>633.73</v>
      </c>
      <c r="U9" s="301">
        <v>631.82880999999998</v>
      </c>
      <c r="V9" s="299">
        <v>629.93332356999997</v>
      </c>
      <c r="W9" s="298">
        <v>628.04352359928998</v>
      </c>
      <c r="X9" s="301">
        <v>626.1593930284921</v>
      </c>
      <c r="Y9" s="301">
        <v>624.2809148494066</v>
      </c>
      <c r="Z9" s="301">
        <v>622.40807210485843</v>
      </c>
      <c r="AA9" s="301">
        <v>620.54084788854391</v>
      </c>
      <c r="AB9" s="301">
        <v>618.67922534487832</v>
      </c>
      <c r="AC9" s="301">
        <v>614.6073206402848</v>
      </c>
      <c r="AD9" s="301">
        <v>612.59104936124186</v>
      </c>
      <c r="AE9" s="301">
        <v>610.74949155357137</v>
      </c>
      <c r="AF9" s="301">
        <v>607.65347240596509</v>
      </c>
      <c r="AG9" s="301">
        <v>605.55061150896518</v>
      </c>
      <c r="AH9" s="301">
        <v>602.45179948606756</v>
      </c>
      <c r="AI9" s="301">
        <v>599.35298746317005</v>
      </c>
      <c r="AJ9" s="301">
        <v>596.25417544027266</v>
      </c>
      <c r="AK9" s="301">
        <v>593.26221900437167</v>
      </c>
      <c r="AL9" s="301">
        <v>590.05655139447776</v>
      </c>
      <c r="AM9" s="301">
        <v>586.85088378458386</v>
      </c>
      <c r="AN9" s="301">
        <v>583.53836058769355</v>
      </c>
      <c r="AO9" s="301">
        <v>579.79841504281728</v>
      </c>
      <c r="AP9" s="301">
        <v>575.95161391094462</v>
      </c>
      <c r="AQ9" s="301">
        <v>571.78424601808251</v>
      </c>
      <c r="AR9" s="301">
        <v>567.29631136423086</v>
      </c>
      <c r="AS9" s="301">
        <v>562.48780994939</v>
      </c>
      <c r="AT9" s="301">
        <v>557.46559736055633</v>
      </c>
      <c r="AU9" s="301">
        <v>552.2296735977294</v>
      </c>
      <c r="AV9" s="301">
        <v>546.78003866090978</v>
      </c>
      <c r="AW9" s="301">
        <v>541.00983696310061</v>
      </c>
      <c r="AX9" s="301">
        <v>535.02592409129863</v>
      </c>
      <c r="AY9" s="301">
        <v>529.14886680649306</v>
      </c>
      <c r="AZ9" s="301">
        <v>523.16495393469108</v>
      </c>
      <c r="BA9" s="301">
        <v>517.18104106288899</v>
      </c>
      <c r="BB9" s="301">
        <v>511.41083936507988</v>
      </c>
      <c r="BC9" s="301">
        <v>505.9612044282602</v>
      </c>
      <c r="BD9" s="301">
        <v>501.04584742642277</v>
      </c>
      <c r="BE9" s="301">
        <v>496.6647683595678</v>
      </c>
      <c r="BF9" s="301">
        <v>492.49740046670564</v>
      </c>
      <c r="BG9" s="301">
        <v>488.97116609582235</v>
      </c>
      <c r="BH9" s="301">
        <v>485.76549848592839</v>
      </c>
      <c r="BI9" s="301">
        <v>482.98725322402032</v>
      </c>
      <c r="BJ9" s="301">
        <v>480.42271913610517</v>
      </c>
    </row>
    <row r="10" spans="1:73" s="324" customFormat="1" ht="12.75">
      <c r="A10" s="308" t="s">
        <v>79</v>
      </c>
      <c r="B10" s="297"/>
      <c r="C10" s="296">
        <v>9.0829694323144583E-3</v>
      </c>
      <c r="D10" s="296">
        <v>1.3674917777393159E-2</v>
      </c>
      <c r="E10" s="296">
        <v>1.4856557377049162E-2</v>
      </c>
      <c r="F10" s="296">
        <v>2.0191822311963481E-3</v>
      </c>
      <c r="G10" s="296">
        <v>1.9983207388748925E-2</v>
      </c>
      <c r="H10" s="295">
        <v>6.40434639446823E-2</v>
      </c>
      <c r="I10" s="295">
        <v>1.39254216308216E-2</v>
      </c>
      <c r="J10" s="295">
        <v>1.8312223409127082E-3</v>
      </c>
      <c r="K10" s="295">
        <v>-9.2460015232292525E-2</v>
      </c>
      <c r="L10" s="295">
        <v>-4.1834508224236289E-2</v>
      </c>
      <c r="M10" s="295">
        <v>6.6871031311583007E-2</v>
      </c>
      <c r="N10" s="295">
        <v>2.5244232821607371E-2</v>
      </c>
      <c r="O10" s="294">
        <v>1.2931897345557886E-2</v>
      </c>
      <c r="P10" s="294">
        <v>3.9525691699604515E-3</v>
      </c>
      <c r="Q10" s="294">
        <v>0</v>
      </c>
      <c r="R10" s="294">
        <v>0</v>
      </c>
      <c r="S10" s="294">
        <v>0</v>
      </c>
      <c r="T10" s="294">
        <v>-2.0000000000000018E-3</v>
      </c>
      <c r="U10" s="295">
        <v>-3.0000000000001137E-3</v>
      </c>
      <c r="V10" s="293">
        <v>-3.0000000000000027E-3</v>
      </c>
      <c r="W10" s="295">
        <v>-3.0000000000000027E-3</v>
      </c>
      <c r="X10" s="295">
        <v>-3.0000000000000027E-3</v>
      </c>
      <c r="Y10" s="292">
        <v>-3.0000000000000027E-3</v>
      </c>
      <c r="Z10" s="295">
        <v>-2.9999999999998916E-3</v>
      </c>
      <c r="AA10" s="295">
        <v>-2.9999999999998916E-3</v>
      </c>
      <c r="AB10" s="295">
        <v>-2.9999999999998916E-3</v>
      </c>
      <c r="AC10" s="295">
        <v>-6.5816089142538559E-3</v>
      </c>
      <c r="AD10" s="295">
        <v>-3.2805845477766882E-3</v>
      </c>
      <c r="AE10" s="295">
        <v>-3.0061781176703439E-3</v>
      </c>
      <c r="AF10" s="295">
        <v>-5.0692128121644364E-3</v>
      </c>
      <c r="AG10" s="295">
        <v>-3.4606251630123763E-3</v>
      </c>
      <c r="AH10" s="295">
        <v>-5.1173460384685843E-3</v>
      </c>
      <c r="AI10" s="295">
        <v>-5.1436679673643182E-3</v>
      </c>
      <c r="AJ10" s="295">
        <v>-5.1702620788017795E-3</v>
      </c>
      <c r="AK10" s="295">
        <v>-5.0179211469533191E-3</v>
      </c>
      <c r="AL10" s="295">
        <v>-5.4034582132563846E-3</v>
      </c>
      <c r="AM10" s="295">
        <v>-5.432814197754432E-3</v>
      </c>
      <c r="AN10" s="295">
        <v>-5.6445739257099392E-3</v>
      </c>
      <c r="AO10" s="295">
        <v>-6.4090825856070177E-3</v>
      </c>
      <c r="AP10" s="295">
        <v>-6.6347217102836753E-3</v>
      </c>
      <c r="AQ10" s="295">
        <v>-7.2356215213357222E-3</v>
      </c>
      <c r="AR10" s="295">
        <v>-7.8490001868811721E-3</v>
      </c>
      <c r="AS10" s="295">
        <v>-8.4761725372008989E-3</v>
      </c>
      <c r="AT10" s="295">
        <v>-8.9285714285711748E-3</v>
      </c>
      <c r="AU10" s="295">
        <v>-9.3923710944990857E-3</v>
      </c>
      <c r="AV10" s="295">
        <v>-9.8684210526314153E-3</v>
      </c>
      <c r="AW10" s="295">
        <v>-1.0553058432675511E-2</v>
      </c>
      <c r="AX10" s="295">
        <v>-1.1060635986569145E-2</v>
      </c>
      <c r="AY10" s="295">
        <v>-1.0984621529858241E-2</v>
      </c>
      <c r="AZ10" s="295">
        <v>-1.1308562197091976E-2</v>
      </c>
      <c r="BA10" s="295">
        <v>-1.1437908496732208E-2</v>
      </c>
      <c r="BB10" s="295">
        <v>-1.1157024793388426E-2</v>
      </c>
      <c r="BC10" s="295">
        <v>-1.0656080234015874E-2</v>
      </c>
      <c r="BD10" s="295">
        <v>-9.7148891235481205E-3</v>
      </c>
      <c r="BE10" s="295">
        <v>-8.7438686287053535E-3</v>
      </c>
      <c r="BF10" s="295">
        <v>-8.3907056798623314E-3</v>
      </c>
      <c r="BG10" s="295">
        <v>-7.1599045346061319E-3</v>
      </c>
      <c r="BH10" s="295">
        <v>-6.5559440559440629E-3</v>
      </c>
      <c r="BI10" s="295">
        <v>-5.7193136823581181E-3</v>
      </c>
      <c r="BJ10" s="295">
        <v>-5.3097345132743223E-3</v>
      </c>
    </row>
    <row r="11" spans="1:73" s="324" customFormat="1" ht="12.75">
      <c r="A11" s="308" t="s">
        <v>80</v>
      </c>
      <c r="B11" s="270">
        <v>0.13571859903381644</v>
      </c>
      <c r="C11" s="270">
        <v>0.12575665859564161</v>
      </c>
      <c r="D11" s="270">
        <v>0.10294117647058823</v>
      </c>
      <c r="E11" s="270">
        <v>0.10022710068130204</v>
      </c>
      <c r="F11" s="270">
        <v>9.6495220755575789E-2</v>
      </c>
      <c r="G11" s="270">
        <v>7.9138872043662822E-2</v>
      </c>
      <c r="H11" s="270">
        <v>5.8969132207338383E-2</v>
      </c>
      <c r="I11" s="270">
        <v>4.6558998981521903E-2</v>
      </c>
      <c r="J11" s="270">
        <v>5.5259749604259605E-2</v>
      </c>
      <c r="K11" s="270">
        <v>0.13764654798089448</v>
      </c>
      <c r="L11" s="270">
        <v>0.16885054961054077</v>
      </c>
      <c r="M11" s="270">
        <v>0.12486529204684257</v>
      </c>
      <c r="N11" s="270">
        <v>0.10154676258992812</v>
      </c>
      <c r="O11" s="291">
        <v>9.2864826102545719E-2</v>
      </c>
      <c r="P11" s="291">
        <v>8.3138277619665191E-2</v>
      </c>
      <c r="Q11" s="291">
        <v>7.9012223861166686E-2</v>
      </c>
      <c r="R11" s="291">
        <v>7.4898218460051541E-2</v>
      </c>
      <c r="S11" s="291">
        <v>7.0796786166158754E-2</v>
      </c>
      <c r="T11" s="291">
        <v>7.0977268241234945E-2</v>
      </c>
      <c r="U11" s="270">
        <v>7.11306780050497E-2</v>
      </c>
      <c r="V11" s="302">
        <v>7.1261076304292237E-2</v>
      </c>
      <c r="W11" s="306">
        <v>7.1371914858648397E-2</v>
      </c>
      <c r="X11" s="270">
        <v>7.1466127629851134E-2</v>
      </c>
      <c r="Y11" s="270">
        <v>7.1546208485373464E-2</v>
      </c>
      <c r="Z11" s="270">
        <v>7.161427721256744E-2</v>
      </c>
      <c r="AA11" s="270">
        <v>7.1672135630682324E-2</v>
      </c>
      <c r="AB11" s="270">
        <v>7.1721315286079973E-2</v>
      </c>
      <c r="AC11" s="270">
        <v>7.176311799316798E-2</v>
      </c>
      <c r="AD11" s="270">
        <v>7.1798650294192787E-2</v>
      </c>
      <c r="AE11" s="270">
        <v>7.1828852750063871E-2</v>
      </c>
      <c r="AF11" s="270">
        <v>7.1854524837554293E-2</v>
      </c>
      <c r="AG11" s="270">
        <v>7.1669072353798866E-2</v>
      </c>
      <c r="AH11" s="270">
        <v>7.1502165118418975E-2</v>
      </c>
      <c r="AI11" s="270">
        <v>7.1351948606577079E-2</v>
      </c>
      <c r="AJ11" s="270">
        <v>7.1216753745919376E-2</v>
      </c>
      <c r="AK11" s="270">
        <v>7.1095078371327433E-2</v>
      </c>
      <c r="AL11" s="270">
        <v>7.0985570534194686E-2</v>
      </c>
      <c r="AM11" s="270">
        <v>7.0887013480775224E-2</v>
      </c>
      <c r="AN11" s="270">
        <v>7.0798312132697702E-2</v>
      </c>
      <c r="AO11" s="270">
        <v>7.0718480919427937E-2</v>
      </c>
      <c r="AP11" s="270">
        <v>7.0646632827485151E-2</v>
      </c>
      <c r="AQ11" s="270">
        <v>7.0581969544736639E-2</v>
      </c>
      <c r="AR11" s="270">
        <v>7.0523772590262976E-2</v>
      </c>
      <c r="AS11" s="270">
        <v>7.0471395331236683E-2</v>
      </c>
      <c r="AT11" s="270">
        <v>7.0424255798113011E-2</v>
      </c>
      <c r="AU11" s="270">
        <v>7.0381830218301716E-2</v>
      </c>
      <c r="AV11" s="270">
        <v>7.0343647196471543E-2</v>
      </c>
      <c r="AW11" s="270">
        <v>7.0309282476824386E-2</v>
      </c>
      <c r="AX11" s="270">
        <v>7.0278354229141943E-2</v>
      </c>
      <c r="AY11" s="270">
        <v>7.0250518806227749E-2</v>
      </c>
      <c r="AZ11" s="270">
        <v>7.0225466925604968E-2</v>
      </c>
      <c r="BA11" s="270">
        <v>7.0202920233044475E-2</v>
      </c>
      <c r="BB11" s="270">
        <v>7.0182628209740028E-2</v>
      </c>
      <c r="BC11" s="270">
        <v>7.0164365388766026E-2</v>
      </c>
      <c r="BD11" s="270">
        <v>7.0147928849889421E-2</v>
      </c>
      <c r="BE11" s="270">
        <v>7.0133135964900478E-2</v>
      </c>
      <c r="BF11" s="270">
        <v>7.0119822368410425E-2</v>
      </c>
      <c r="BG11" s="270">
        <v>7.0107840131569385E-2</v>
      </c>
      <c r="BH11" s="270">
        <v>7.0097056118412451E-2</v>
      </c>
      <c r="BI11" s="270">
        <v>7.0087350506571208E-2</v>
      </c>
      <c r="BJ11" s="270">
        <v>7.0078615455914095E-2</v>
      </c>
    </row>
    <row r="12" spans="1:73" s="324" customFormat="1" ht="12.75">
      <c r="A12" s="308" t="s">
        <v>81</v>
      </c>
      <c r="B12" s="307"/>
      <c r="C12" s="306">
        <v>5.3249808353313499E-2</v>
      </c>
      <c r="D12" s="306">
        <v>5.1228818179272162E-2</v>
      </c>
      <c r="E12" s="306">
        <v>6.1878015334293712E-2</v>
      </c>
      <c r="F12" s="306">
        <v>6.1285440402417679E-2</v>
      </c>
      <c r="G12" s="306">
        <v>6.7208713454132152E-2</v>
      </c>
      <c r="H12" s="306">
        <v>3.4707199965028357E-2</v>
      </c>
      <c r="I12" s="306">
        <v>6.0158880039332008E-2</v>
      </c>
      <c r="J12" s="306">
        <v>-4.3265547516826985E-2</v>
      </c>
      <c r="K12" s="306">
        <v>-5.3466926122439418E-2</v>
      </c>
      <c r="L12" s="306">
        <v>7.0430856903348493E-2</v>
      </c>
      <c r="M12" s="306">
        <v>2.6908797135229312E-2</v>
      </c>
      <c r="N12" s="306">
        <v>1.3796554707095066E-2</v>
      </c>
      <c r="O12" s="269">
        <v>2.2043485062728241E-3</v>
      </c>
      <c r="P12" s="269">
        <v>3.2344061438488891E-2</v>
      </c>
      <c r="Q12" s="269">
        <v>3.5397544392497649E-2</v>
      </c>
      <c r="R12" s="269">
        <v>3.6474021432590709E-2</v>
      </c>
      <c r="S12" s="269">
        <v>3.8451410774160255E-2</v>
      </c>
      <c r="T12" s="269">
        <v>3.8000000000000034E-2</v>
      </c>
      <c r="U12" s="306">
        <v>3.6999999999999922E-2</v>
      </c>
      <c r="V12" s="305">
        <v>3.499999999999992E-2</v>
      </c>
      <c r="W12" s="306">
        <v>3.3949999999999925E-2</v>
      </c>
      <c r="X12" s="306">
        <v>3.3057499999999962E-2</v>
      </c>
      <c r="Y12" s="270">
        <v>3.2298874999999949E-2</v>
      </c>
      <c r="Z12" s="306">
        <v>3.1654043749999916E-2</v>
      </c>
      <c r="AA12" s="306">
        <v>3.1105937187499988E-2</v>
      </c>
      <c r="AB12" s="306">
        <v>3.0640046609375027E-2</v>
      </c>
      <c r="AC12" s="306">
        <v>3.0244039617968843E-2</v>
      </c>
      <c r="AD12" s="306">
        <v>2.9907433675273376E-2</v>
      </c>
      <c r="AE12" s="306">
        <v>2.9621318623982429E-2</v>
      </c>
      <c r="AF12" s="306">
        <v>2.9378120830385157E-2</v>
      </c>
      <c r="AG12" s="306">
        <v>2.6552513459230598E-2</v>
      </c>
      <c r="AH12" s="306">
        <v>2.7658886129833471E-2</v>
      </c>
      <c r="AI12" s="306">
        <v>2.6077803530040855E-2</v>
      </c>
      <c r="AJ12" s="306">
        <v>2.4496917562723874E-2</v>
      </c>
      <c r="AK12" s="306">
        <v>2.3407956702643506E-2</v>
      </c>
      <c r="AL12" s="306">
        <v>2.3503056390297594E-2</v>
      </c>
      <c r="AM12" s="306">
        <v>2.3075268024241646E-2</v>
      </c>
      <c r="AN12" s="306">
        <v>2.2775326071045265E-2</v>
      </c>
      <c r="AO12" s="306">
        <v>2.3076861388074965E-2</v>
      </c>
      <c r="AP12" s="306">
        <v>2.2788010612801557E-2</v>
      </c>
      <c r="AQ12" s="306">
        <v>2.2526184989480669E-2</v>
      </c>
      <c r="AR12" s="306">
        <v>2.2251265811240817E-2</v>
      </c>
      <c r="AS12" s="306">
        <v>2.1927946806547638E-2</v>
      </c>
      <c r="AT12" s="306">
        <v>2.1617506801810293E-2</v>
      </c>
      <c r="AU12" s="306">
        <v>2.121896161204484E-2</v>
      </c>
      <c r="AV12" s="306">
        <v>2.0779890529217804E-2</v>
      </c>
      <c r="AW12" s="306">
        <v>2.0867995550923668E-2</v>
      </c>
      <c r="AX12" s="306">
        <v>2.0715372712010183E-2</v>
      </c>
      <c r="AY12" s="306">
        <v>2.0183011779295601E-2</v>
      </c>
      <c r="AZ12" s="306">
        <v>2.0101314125754222E-2</v>
      </c>
      <c r="BA12" s="306">
        <v>2.0109789842684522E-2</v>
      </c>
      <c r="BB12" s="306">
        <v>1.9644610790653161E-2</v>
      </c>
      <c r="BC12" s="306">
        <v>1.9076666736675296E-2</v>
      </c>
      <c r="BD12" s="306">
        <v>1.8296198212431447E-2</v>
      </c>
      <c r="BE12" s="306">
        <v>1.7579249339181757E-2</v>
      </c>
      <c r="BF12" s="306">
        <v>1.7743898731613861E-2</v>
      </c>
      <c r="BG12" s="306">
        <v>1.6971657025219855E-2</v>
      </c>
      <c r="BH12" s="306">
        <v>1.696027599840022E-2</v>
      </c>
      <c r="BI12" s="306">
        <v>1.6756012391255348E-2</v>
      </c>
      <c r="BJ12" s="306">
        <v>1.702471902707825E-2</v>
      </c>
    </row>
    <row r="13" spans="1:73" s="324" customFormat="1" ht="12.75">
      <c r="A13" s="290" t="s">
        <v>82</v>
      </c>
      <c r="B13" s="289">
        <v>313.61445937136506</v>
      </c>
      <c r="C13" s="289">
        <v>352.15318343921365</v>
      </c>
      <c r="D13" s="289">
        <v>392.67316861171116</v>
      </c>
      <c r="E13" s="289">
        <v>429.67801311467031</v>
      </c>
      <c r="F13" s="289">
        <v>465.72418288957346</v>
      </c>
      <c r="G13" s="289">
        <v>515.95873863970451</v>
      </c>
      <c r="H13" s="289">
        <v>601.21687778814567</v>
      </c>
      <c r="I13" s="289">
        <v>724.50244781613901</v>
      </c>
      <c r="J13" s="289">
        <v>825.22720591054929</v>
      </c>
      <c r="K13" s="289">
        <v>783.81245999999999</v>
      </c>
      <c r="L13" s="289">
        <v>792.31271000000004</v>
      </c>
      <c r="M13" s="289">
        <v>839</v>
      </c>
      <c r="N13" s="289">
        <v>887</v>
      </c>
      <c r="O13" s="288">
        <v>940.16204545310177</v>
      </c>
      <c r="P13" s="288">
        <v>998.373326345191</v>
      </c>
      <c r="Q13" s="288">
        <v>1061.2708459049379</v>
      </c>
      <c r="R13" s="288">
        <v>1130.2534508887588</v>
      </c>
      <c r="S13" s="288">
        <v>1203.719925196528</v>
      </c>
      <c r="T13" s="288">
        <v>1284.446198259908</v>
      </c>
      <c r="U13" s="289">
        <v>1369.7986756912373</v>
      </c>
      <c r="V13" s="287">
        <v>1457.2824433827352</v>
      </c>
      <c r="W13" s="286">
        <v>1548.1274609123757</v>
      </c>
      <c r="X13" s="289">
        <v>1642.6266897265255</v>
      </c>
      <c r="Y13" s="289">
        <v>1741.0832578316401</v>
      </c>
      <c r="Z13" s="289">
        <v>1843.8102102106809</v>
      </c>
      <c r="AA13" s="289">
        <v>1951.1306242002461</v>
      </c>
      <c r="AB13" s="289">
        <v>2063.378010749725</v>
      </c>
      <c r="AC13" s="289">
        <v>2180.8969388523337</v>
      </c>
      <c r="AD13" s="289">
        <v>2304.0438343379701</v>
      </c>
      <c r="AE13" s="289">
        <v>2433.1879157391959</v>
      </c>
      <c r="AF13" s="289">
        <v>2568.7122393165209</v>
      </c>
      <c r="AG13" s="289">
        <v>2709.6687099363021</v>
      </c>
      <c r="AH13" s="289">
        <v>2853.1166603885595</v>
      </c>
      <c r="AI13" s="289">
        <v>2998.365652268235</v>
      </c>
      <c r="AJ13" s="289">
        <v>3144.9255980444527</v>
      </c>
      <c r="AK13" s="289">
        <v>3291.6801451318379</v>
      </c>
      <c r="AL13" s="289">
        <v>3439.8541170666554</v>
      </c>
      <c r="AM13" s="289">
        <v>3590.5583654991738</v>
      </c>
      <c r="AN13" s="289">
        <v>3744.2305142658452</v>
      </c>
      <c r="AO13" s="289">
        <v>3902.8578674056125</v>
      </c>
      <c r="AP13" s="289">
        <v>4064.3065253988407</v>
      </c>
      <c r="AQ13" s="289">
        <v>4225.8350244960502</v>
      </c>
      <c r="AR13" s="289">
        <v>4392.1465849564092</v>
      </c>
      <c r="AS13" s="289">
        <v>4563.3638597291456</v>
      </c>
      <c r="AT13" s="289">
        <v>4743.4198908716853</v>
      </c>
      <c r="AU13" s="289">
        <v>4927.9951132254491</v>
      </c>
      <c r="AV13" s="289">
        <v>5122.2140477008388</v>
      </c>
      <c r="AW13" s="289">
        <v>5327.7713585097972</v>
      </c>
      <c r="AX13" s="289">
        <v>5538.9161577483756</v>
      </c>
      <c r="AY13" s="289">
        <v>5757.9862467933062</v>
      </c>
      <c r="AZ13" s="289">
        <v>5987.6819900894297</v>
      </c>
      <c r="BA13" s="289">
        <v>6221.2620781365113</v>
      </c>
      <c r="BB13" s="289">
        <v>6462.1180445084256</v>
      </c>
      <c r="BC13" s="289">
        <v>6715.5689223609425</v>
      </c>
      <c r="BD13" s="289">
        <v>6979.2512891276192</v>
      </c>
      <c r="BE13" s="289">
        <v>7246.1817520283521</v>
      </c>
      <c r="BF13" s="289">
        <v>7528.1028280986502</v>
      </c>
      <c r="BG13" s="289">
        <v>7819.0384864792113</v>
      </c>
      <c r="BH13" s="289">
        <v>8124.316480274385</v>
      </c>
      <c r="BI13" s="289">
        <v>8434.4103633438026</v>
      </c>
      <c r="BJ13" s="289">
        <v>8761.3920424578755</v>
      </c>
    </row>
    <row r="14" spans="1:73" s="285" customFormat="1" ht="12.75">
      <c r="A14" s="285" t="s">
        <v>83</v>
      </c>
      <c r="C14" s="306">
        <v>0.12288567352761359</v>
      </c>
      <c r="D14" s="306">
        <v>0.11506352087114324</v>
      </c>
      <c r="E14" s="306">
        <v>9.423828125E-2</v>
      </c>
      <c r="F14" s="306">
        <v>8.3891120035698208E-2</v>
      </c>
      <c r="G14" s="306">
        <v>0.10786331823795803</v>
      </c>
      <c r="H14" s="306">
        <v>0.16524216524216517</v>
      </c>
      <c r="I14" s="306">
        <v>0.20506006165621349</v>
      </c>
      <c r="J14" s="306">
        <v>0.13902611150317568</v>
      </c>
      <c r="K14" s="306">
        <v>-5.0185870768587382E-2</v>
      </c>
      <c r="L14" s="306">
        <v>1.084474977598604E-2</v>
      </c>
      <c r="M14" s="306">
        <v>5.8925332650539008E-2</v>
      </c>
      <c r="N14" s="306">
        <v>5.7210965435041672E-2</v>
      </c>
      <c r="O14" s="272">
        <v>7.8E-2</v>
      </c>
      <c r="P14" s="272">
        <v>0.06</v>
      </c>
      <c r="Q14" s="272">
        <v>6.0999999999999999E-2</v>
      </c>
      <c r="R14" s="272">
        <v>6.4000000000000001E-2</v>
      </c>
      <c r="S14" s="272">
        <v>6.5000000000000002E-2</v>
      </c>
      <c r="T14" s="272">
        <v>6.6000000000000003E-2</v>
      </c>
      <c r="U14" s="306">
        <v>6.6450799999999921E-2</v>
      </c>
      <c r="V14" s="305">
        <v>6.3866149999999955E-2</v>
      </c>
      <c r="W14" s="306">
        <v>6.23386481749999E-2</v>
      </c>
      <c r="X14" s="306">
        <v>6.1040987386437484E-2</v>
      </c>
      <c r="Y14" s="270">
        <v>5.9938492854701098E-2</v>
      </c>
      <c r="Z14" s="306">
        <v>5.9001746135321387E-2</v>
      </c>
      <c r="AA14" s="306">
        <v>5.8205781373399823E-2</v>
      </c>
      <c r="AB14" s="306">
        <v>5.7529406364316804E-2</v>
      </c>
      <c r="AC14" s="306">
        <v>5.6954628521949102E-2</v>
      </c>
      <c r="AD14" s="306">
        <v>5.6466169167278757E-2</v>
      </c>
      <c r="AE14" s="306">
        <v>5.605105227450391E-2</v>
      </c>
      <c r="AF14" s="306">
        <v>5.5698256061802454E-2</v>
      </c>
      <c r="AG14" s="306">
        <v>5.4874371859296556E-2</v>
      </c>
      <c r="AH14" s="306">
        <v>5.2939294728627351E-2</v>
      </c>
      <c r="AI14" s="306">
        <v>5.0908886375467866E-2</v>
      </c>
      <c r="AJ14" s="306">
        <v>4.8879944200717063E-2</v>
      </c>
      <c r="AK14" s="306">
        <v>4.6663917002881972E-2</v>
      </c>
      <c r="AL14" s="306">
        <v>4.5014693227091396E-2</v>
      </c>
      <c r="AM14" s="306">
        <v>4.3811232483612406E-2</v>
      </c>
      <c r="AN14" s="306">
        <v>4.2798955795641858E-2</v>
      </c>
      <c r="AO14" s="306">
        <v>4.2365808551418915E-2</v>
      </c>
      <c r="AP14" s="306">
        <v>4.1366778775510316E-2</v>
      </c>
      <c r="AQ14" s="306">
        <v>3.9743188189123702E-2</v>
      </c>
      <c r="AR14" s="306">
        <v>3.9355904690148824E-2</v>
      </c>
      <c r="AS14" s="306">
        <v>3.898259574468077E-2</v>
      </c>
      <c r="AT14" s="306">
        <v>3.9456864864864549E-2</v>
      </c>
      <c r="AU14" s="306">
        <v>3.8911845588235572E-2</v>
      </c>
      <c r="AV14" s="306">
        <v>3.9411348837208982E-2</v>
      </c>
      <c r="AW14" s="306">
        <v>4.0130558562117224E-2</v>
      </c>
      <c r="AX14" s="306">
        <v>3.9630979828240376E-2</v>
      </c>
      <c r="AY14" s="306">
        <v>3.9551075121163182E-2</v>
      </c>
      <c r="AZ14" s="306">
        <v>3.9891679738562003E-2</v>
      </c>
      <c r="BA14" s="306">
        <v>3.9010102479339004E-2</v>
      </c>
      <c r="BB14" s="306">
        <v>3.8714968658587479E-2</v>
      </c>
      <c r="BC14" s="306">
        <v>3.9221022597676347E-2</v>
      </c>
      <c r="BD14" s="306">
        <v>3.9264337811899974E-2</v>
      </c>
      <c r="BE14" s="306">
        <v>3.8246289156626423E-2</v>
      </c>
      <c r="BF14" s="306">
        <v>3.8906155782165275E-2</v>
      </c>
      <c r="BG14" s="306">
        <v>3.864661057692298E-2</v>
      </c>
      <c r="BH14" s="306">
        <v>3.9042907171139341E-2</v>
      </c>
      <c r="BI14" s="306">
        <v>3.8168611946902464E-2</v>
      </c>
      <c r="BJ14" s="306">
        <v>3.8767580071174201E-2</v>
      </c>
      <c r="BK14" s="324"/>
      <c r="BL14" s="284"/>
      <c r="BM14" s="284"/>
      <c r="BN14" s="284"/>
      <c r="BO14" s="284"/>
      <c r="BP14" s="284"/>
      <c r="BQ14" s="284"/>
      <c r="BR14" s="284"/>
      <c r="BS14" s="284"/>
      <c r="BT14" s="284"/>
      <c r="BU14" s="284"/>
    </row>
    <row r="15" spans="1:73" s="276" customFormat="1" ht="13.5" thickBot="1">
      <c r="A15" s="283" t="s">
        <v>84</v>
      </c>
      <c r="B15" s="282">
        <v>664.06887119246369</v>
      </c>
      <c r="C15" s="281">
        <v>736.89491646747535</v>
      </c>
      <c r="D15" s="281">
        <v>818.99358327048708</v>
      </c>
      <c r="E15" s="281">
        <v>911.43149310393301</v>
      </c>
      <c r="F15" s="281">
        <v>1005.808559047972</v>
      </c>
      <c r="G15" s="281">
        <v>1158.9114235392992</v>
      </c>
      <c r="H15" s="281">
        <v>1389.8472772806872</v>
      </c>
      <c r="I15" s="281">
        <v>1742.723876455588</v>
      </c>
      <c r="J15" s="281">
        <v>2000.3797278028458</v>
      </c>
      <c r="K15" s="281">
        <v>1794.9123925140291</v>
      </c>
      <c r="L15" s="281">
        <v>1697.6201991122675</v>
      </c>
      <c r="M15" s="281">
        <v>1801.43317761</v>
      </c>
      <c r="N15" s="280">
        <v>1932.7469104100003</v>
      </c>
      <c r="O15" s="279">
        <v>2065</v>
      </c>
      <c r="P15" s="279">
        <v>2225</v>
      </c>
      <c r="Q15" s="279">
        <v>2380</v>
      </c>
      <c r="R15" s="279">
        <v>2550</v>
      </c>
      <c r="S15" s="279">
        <v>2740</v>
      </c>
      <c r="T15" s="279">
        <v>2917.9078492799999</v>
      </c>
      <c r="U15" s="278">
        <v>3102.4697447103622</v>
      </c>
      <c r="V15" s="277">
        <v>3290.710705168106</v>
      </c>
      <c r="W15" s="280">
        <v>3485.361614577097</v>
      </c>
      <c r="X15" s="278">
        <v>3687.0171943428822</v>
      </c>
      <c r="Y15" s="278">
        <v>3896.2874137568597</v>
      </c>
      <c r="Z15" s="278">
        <v>4113.7966490897488</v>
      </c>
      <c r="AA15" s="278">
        <v>4340.1836672689069</v>
      </c>
      <c r="AB15" s="278">
        <v>4576.1022415875141</v>
      </c>
      <c r="AC15" s="278">
        <v>4804.8989634607979</v>
      </c>
      <c r="AD15" s="278">
        <v>5059.5602545743022</v>
      </c>
      <c r="AE15" s="278">
        <v>5327.0914584630636</v>
      </c>
      <c r="AF15" s="278">
        <v>5595.2929176747584</v>
      </c>
      <c r="AG15" s="278">
        <v>5881.9053463692626</v>
      </c>
      <c r="AH15" s="278">
        <v>6161.5960627706809</v>
      </c>
      <c r="AI15" s="278">
        <v>6441.9693865895169</v>
      </c>
      <c r="AJ15" s="278">
        <v>6721.9177925437643</v>
      </c>
      <c r="AK15" s="278">
        <v>7000.2847766617406</v>
      </c>
      <c r="AL15" s="278">
        <v>7275.8719877493586</v>
      </c>
      <c r="AM15" s="278">
        <v>7553.3766557109129</v>
      </c>
      <c r="AN15" s="278">
        <v>7832.1929375278414</v>
      </c>
      <c r="AO15" s="278">
        <v>8111.6863089421086</v>
      </c>
      <c r="AP15" s="278">
        <v>8391.1955511011147</v>
      </c>
      <c r="AQ15" s="278">
        <v>8661.559871757594</v>
      </c>
      <c r="AR15" s="278">
        <v>8931.7832166366843</v>
      </c>
      <c r="AS15" s="278">
        <v>9201.3087069819121</v>
      </c>
      <c r="AT15" s="278">
        <v>9478.9673985238005</v>
      </c>
      <c r="AU15" s="278">
        <v>9755.3172140603619</v>
      </c>
      <c r="AV15" s="278">
        <v>10039.723732119077</v>
      </c>
      <c r="AW15" s="278">
        <v>10332.421837805274</v>
      </c>
      <c r="AX15" s="278">
        <v>10623.093528946412</v>
      </c>
      <c r="AY15" s="278">
        <v>10921.942396102733</v>
      </c>
      <c r="AZ15" s="278">
        <v>11229.198479589895</v>
      </c>
      <c r="BA15" s="278">
        <v>11533.801717547251</v>
      </c>
      <c r="BB15" s="278">
        <v>11846.667622937437</v>
      </c>
      <c r="BC15" s="278">
        <v>12180.115776520252</v>
      </c>
      <c r="BD15" s="278">
        <v>12535.385393489791</v>
      </c>
      <c r="BE15" s="278">
        <v>12901.017514647105</v>
      </c>
      <c r="BF15" s="278">
        <v>13290.486332396784</v>
      </c>
      <c r="BG15" s="278">
        <v>13705.282410830887</v>
      </c>
      <c r="BH15" s="278">
        <v>14147.017368214376</v>
      </c>
      <c r="BI15" s="278">
        <v>14602.989885009292</v>
      </c>
      <c r="BJ15" s="278">
        <v>15088.568504665618</v>
      </c>
    </row>
    <row r="16" spans="1:73">
      <c r="Q16" s="723" t="s">
        <v>332</v>
      </c>
      <c r="R16" s="724"/>
      <c r="S16" s="724"/>
      <c r="T16" s="724"/>
    </row>
    <row r="17" spans="1:20">
      <c r="A17" s="275" t="s">
        <v>85</v>
      </c>
      <c r="O17" s="725" t="s">
        <v>333</v>
      </c>
      <c r="P17" s="726"/>
      <c r="Q17" s="726"/>
      <c r="R17" s="726"/>
      <c r="S17" s="726"/>
      <c r="T17" s="726"/>
    </row>
    <row r="18" spans="1:20">
      <c r="A18" s="275" t="s">
        <v>86</v>
      </c>
    </row>
    <row r="19" spans="1:20">
      <c r="A19" s="275" t="s">
        <v>87</v>
      </c>
    </row>
    <row r="20" spans="1:20">
      <c r="A20" s="275" t="s">
        <v>88</v>
      </c>
    </row>
    <row r="21" spans="1:20">
      <c r="A21" s="273" t="s">
        <v>89</v>
      </c>
    </row>
    <row r="22" spans="1:20">
      <c r="A22" s="41" t="s">
        <v>90</v>
      </c>
    </row>
  </sheetData>
  <mergeCells count="2">
    <mergeCell ref="Q16:T16"/>
    <mergeCell ref="O17:T17"/>
  </mergeCells>
  <phoneticPr fontId="0" type="noConversion"/>
  <hyperlinks>
    <hyperlink ref="A22" r:id="rId1"/>
  </hyperlinks>
  <pageMargins left="0.7" right="0.7" top="0.75" bottom="0.75" header="0.3" footer="0.3"/>
  <pageSetup paperSize="9" orientation="portrait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8" tint="0.59999389629810485"/>
  </sheetPr>
  <dimension ref="A1:P34"/>
  <sheetViews>
    <sheetView showGridLines="0" zoomScale="80" zoomScaleNormal="80" workbookViewId="0">
      <selection activeCell="A34" sqref="A34:E34"/>
    </sheetView>
  </sheetViews>
  <sheetFormatPr defaultRowHeight="12.75"/>
  <cols>
    <col min="1" max="1" width="49.42578125" style="105" bestFit="1" customWidth="1"/>
    <col min="2" max="2" width="8.85546875" customWidth="1"/>
    <col min="3" max="15" width="11.140625" bestFit="1" customWidth="1"/>
    <col min="16" max="16" width="8.85546875" style="97" customWidth="1"/>
  </cols>
  <sheetData>
    <row r="1" spans="1:15" ht="15">
      <c r="A1" s="96" t="s">
        <v>467</v>
      </c>
      <c r="B1" s="96" t="s">
        <v>3</v>
      </c>
      <c r="C1" s="96">
        <v>2014</v>
      </c>
      <c r="D1" s="96">
        <v>2015</v>
      </c>
      <c r="E1" s="96">
        <v>2016</v>
      </c>
      <c r="F1" s="96">
        <v>2017</v>
      </c>
      <c r="G1" s="96">
        <v>2018</v>
      </c>
      <c r="H1" s="96">
        <v>2019</v>
      </c>
      <c r="I1" s="96">
        <v>2020</v>
      </c>
      <c r="J1" s="96">
        <v>2021</v>
      </c>
      <c r="K1" s="96">
        <v>2022</v>
      </c>
      <c r="L1" s="96">
        <v>2023</v>
      </c>
      <c r="M1" s="96">
        <v>2024</v>
      </c>
      <c r="N1" s="96">
        <v>2025</v>
      </c>
      <c r="O1" s="96">
        <v>2026</v>
      </c>
    </row>
    <row r="2" spans="1:15" ht="15">
      <c r="A2" s="98" t="s">
        <v>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6.5">
      <c r="A3" s="117" t="s">
        <v>172</v>
      </c>
      <c r="B3" s="100" t="s">
        <v>173</v>
      </c>
      <c r="C3" s="101">
        <f>+MAHUD!E13</f>
        <v>47862</v>
      </c>
      <c r="D3" s="101">
        <f>+MAHUD!F13</f>
        <v>42604.753798688886</v>
      </c>
      <c r="E3" s="101">
        <f>+MAHUD!G13</f>
        <v>42999.019896504768</v>
      </c>
      <c r="F3" s="101">
        <f>+MAHUD!H13</f>
        <v>43106.248987347441</v>
      </c>
      <c r="G3" s="101">
        <f>+MAHUD!I13</f>
        <v>43632.284579220926</v>
      </c>
      <c r="H3" s="101">
        <f>+MAHUD!J13</f>
        <v>43682.412807398774</v>
      </c>
      <c r="I3" s="101">
        <f>+MAHUD!K13</f>
        <v>43732.541035576614</v>
      </c>
      <c r="J3" s="101">
        <f>+MAHUD!L13</f>
        <v>44234.305483941207</v>
      </c>
      <c r="K3" s="101">
        <f>+MAHUD!M13</f>
        <v>44284.433712119055</v>
      </c>
      <c r="L3" s="101">
        <f>+MAHUD!N13</f>
        <v>44334.561940296902</v>
      </c>
      <c r="M3" s="101">
        <f>+MAHUD!O13</f>
        <v>44384.690168474743</v>
      </c>
      <c r="N3" s="101">
        <f>+MAHUD!P13</f>
        <v>44434.818396652583</v>
      </c>
      <c r="O3" s="101">
        <f>+MAHUD!Q13</f>
        <v>46864.576779890202</v>
      </c>
    </row>
    <row r="4" spans="1:15" ht="15">
      <c r="A4" s="98" t="s">
        <v>175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5" ht="16.5">
      <c r="A5" s="117" t="s">
        <v>7</v>
      </c>
      <c r="B5" s="100" t="s">
        <v>176</v>
      </c>
      <c r="C5" s="102">
        <f>+C8/C3</f>
        <v>7.7807028540386944E-2</v>
      </c>
      <c r="D5" s="102">
        <f>+D8/D3</f>
        <v>7.4052769202883922E-2</v>
      </c>
      <c r="E5" s="102">
        <f>+E8/E3</f>
        <v>7.1815590388631445E-2</v>
      </c>
      <c r="F5" s="103">
        <f>+E5</f>
        <v>7.1815590388631445E-2</v>
      </c>
      <c r="G5" s="103">
        <f>+F5*(1+EE!I$5)</f>
        <v>7.3739694974550019E-2</v>
      </c>
      <c r="H5" s="103">
        <f>+G5*(1+EE!J$5)</f>
        <v>7.5561065440421404E-2</v>
      </c>
      <c r="I5" s="103">
        <f>+H5*(1+EE!K$5)</f>
        <v>7.7427423756799812E-2</v>
      </c>
      <c r="J5" s="103">
        <f>+I5*(1+EE!L$5)</f>
        <v>7.895274400480877E-2</v>
      </c>
      <c r="K5" s="103">
        <f>+J5*(1+EE!M$5)</f>
        <v>8.0531798884904943E-2</v>
      </c>
      <c r="L5" s="103">
        <f>+K5*(1+EE!N$5)</f>
        <v>8.2142434862603045E-2</v>
      </c>
      <c r="M5" s="103">
        <f>+L5*(1+EE!O$5)</f>
        <v>8.3785284606446006E-2</v>
      </c>
      <c r="N5" s="103">
        <f>+M5*(1+EE!P$5)</f>
        <v>8.5460991884608706E-2</v>
      </c>
      <c r="O5" s="103">
        <f>+N5*(1+EE!Q$5)</f>
        <v>8.7170213972638855E-2</v>
      </c>
    </row>
    <row r="6" spans="1:15" ht="16.5">
      <c r="A6" s="117" t="s">
        <v>59</v>
      </c>
      <c r="B6" s="100" t="s">
        <v>176</v>
      </c>
      <c r="C6" s="102">
        <f>+C9/C3</f>
        <v>8.0648531193848988E-2</v>
      </c>
      <c r="D6" s="102">
        <f>+D9/D3</f>
        <v>8.7807102880503557E-2</v>
      </c>
      <c r="E6" s="102">
        <f>+E9/E3</f>
        <v>8.5094962834197679E-2</v>
      </c>
      <c r="F6" s="103">
        <f>+E6</f>
        <v>8.5094962834197679E-2</v>
      </c>
      <c r="G6" s="103">
        <f>+F6*(1+EE!I$5)</f>
        <v>8.7374852303069461E-2</v>
      </c>
      <c r="H6" s="103">
        <f>+G6*(1+EE!J$5)</f>
        <v>8.9533011154955267E-2</v>
      </c>
      <c r="I6" s="103">
        <f>+H6*(1+EE!K$5)</f>
        <v>9.1744476530482663E-2</v>
      </c>
      <c r="J6" s="103">
        <f>+I6*(1+EE!L$5)</f>
        <v>9.3551842718133174E-2</v>
      </c>
      <c r="K6" s="103">
        <f>+J6*(1+EE!M$5)</f>
        <v>9.5422879572495845E-2</v>
      </c>
      <c r="L6" s="103">
        <f>+K6*(1+EE!N$5)</f>
        <v>9.7331337163945764E-2</v>
      </c>
      <c r="M6" s="103">
        <f>+L6*(1+EE!O$5)</f>
        <v>9.9277965147339997E-2</v>
      </c>
      <c r="N6" s="103">
        <f>+M6*(1+EE!P$5)</f>
        <v>0.10126352632959303</v>
      </c>
      <c r="O6" s="103">
        <f>+N6*(1+EE!Q$5)</f>
        <v>0.10328879952263134</v>
      </c>
    </row>
    <row r="7" spans="1:15" ht="15">
      <c r="A7" s="98" t="s">
        <v>177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</row>
    <row r="8" spans="1:15" ht="14.25">
      <c r="A8" s="117" t="s">
        <v>7</v>
      </c>
      <c r="B8" s="100" t="s">
        <v>56</v>
      </c>
      <c r="C8" s="103">
        <f>+ÜVK_KULUD!E8</f>
        <v>3724</v>
      </c>
      <c r="D8" s="103">
        <f>+ÜVK_KULUD!G8</f>
        <v>3155</v>
      </c>
      <c r="E8" s="103">
        <f>+ÜVK_KULUD!I8</f>
        <v>3088</v>
      </c>
      <c r="F8" s="103">
        <f t="shared" ref="F8:O8" si="0">+F3*F5</f>
        <v>3095.7007204657029</v>
      </c>
      <c r="G8" s="103">
        <f t="shared" si="0"/>
        <v>3217.4313559145135</v>
      </c>
      <c r="H8" s="103">
        <f t="shared" si="0"/>
        <v>3300.6896527353611</v>
      </c>
      <c r="I8" s="103">
        <f t="shared" si="0"/>
        <v>3386.0979867232272</v>
      </c>
      <c r="J8" s="103">
        <f t="shared" si="0"/>
        <v>3492.419797104119</v>
      </c>
      <c r="K8" s="103">
        <f t="shared" si="0"/>
        <v>3566.3051094362763</v>
      </c>
      <c r="L8" s="103">
        <f t="shared" si="0"/>
        <v>3641.7488663428785</v>
      </c>
      <c r="M8" s="103">
        <f t="shared" si="0"/>
        <v>3718.7838979345825</v>
      </c>
      <c r="N8" s="103">
        <f t="shared" si="0"/>
        <v>3797.443654390388</v>
      </c>
      <c r="O8" s="103">
        <f t="shared" si="0"/>
        <v>4085.1951856401911</v>
      </c>
    </row>
    <row r="9" spans="1:15" ht="14.25">
      <c r="A9" s="117" t="s">
        <v>59</v>
      </c>
      <c r="B9" s="100" t="s">
        <v>56</v>
      </c>
      <c r="C9" s="103">
        <f>+ÜVK_KULUD!E12</f>
        <v>3860</v>
      </c>
      <c r="D9" s="103">
        <f>+ÜVK_KULUD!G12</f>
        <v>3741</v>
      </c>
      <c r="E9" s="103">
        <f>+ÜVK_KULUD!I12</f>
        <v>3659</v>
      </c>
      <c r="F9" s="103">
        <f t="shared" ref="F9:O9" si="1">+F3*F6</f>
        <v>3668.1246555000016</v>
      </c>
      <c r="G9" s="103">
        <f t="shared" si="1"/>
        <v>3812.3644207549237</v>
      </c>
      <c r="H9" s="103">
        <f t="shared" si="1"/>
        <v>3911.0179531601952</v>
      </c>
      <c r="I9" s="103">
        <f t="shared" si="1"/>
        <v>4012.2190846568287</v>
      </c>
      <c r="J9" s="103">
        <f t="shared" si="1"/>
        <v>4138.2007893795235</v>
      </c>
      <c r="K9" s="103">
        <f t="shared" si="1"/>
        <v>4225.7481850477116</v>
      </c>
      <c r="L9" s="103">
        <f t="shared" si="1"/>
        <v>4315.1421962268751</v>
      </c>
      <c r="M9" s="103">
        <f t="shared" si="1"/>
        <v>4406.4217236213199</v>
      </c>
      <c r="N9" s="103">
        <f t="shared" si="1"/>
        <v>4499.6264026601139</v>
      </c>
      <c r="O9" s="103">
        <f t="shared" si="1"/>
        <v>4840.5858757310425</v>
      </c>
    </row>
    <row r="10" spans="1:15" ht="15">
      <c r="A10" s="98" t="s">
        <v>178</v>
      </c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</row>
    <row r="11" spans="1:15" ht="14.25">
      <c r="A11" s="117" t="s">
        <v>171</v>
      </c>
      <c r="B11" s="100" t="s">
        <v>56</v>
      </c>
      <c r="C11" s="103">
        <f>+ÜVK_KULUD!E9+Üldkulud!E8</f>
        <v>2382.4</v>
      </c>
      <c r="D11" s="103">
        <f>+ÜVK_KULUD!G9+Üldkulud!G8</f>
        <v>4333.2000000000007</v>
      </c>
      <c r="E11" s="103">
        <f>+ÜVK_KULUD!I9+Üldkulud!I8</f>
        <v>3427.2000000000003</v>
      </c>
      <c r="F11" s="103">
        <f>+AVERAGE(C11:E11)*(1+EE!H$5)</f>
        <v>3495.1804133702508</v>
      </c>
      <c r="G11" s="103">
        <f>+F11*(1+EE!I$5)</f>
        <v>3588.8243230782336</v>
      </c>
      <c r="H11" s="103">
        <f>+G11*(1+EE!J$5)</f>
        <v>3677.4682838582657</v>
      </c>
      <c r="I11" s="103">
        <f>+H11*(1+EE!K$5)</f>
        <v>3768.3017504695649</v>
      </c>
      <c r="J11" s="103">
        <f>+I11*(1+EE!L$5)</f>
        <v>3842.5372949538155</v>
      </c>
      <c r="K11" s="103">
        <f>+J11*(1+EE!M$5)</f>
        <v>3919.3880408528917</v>
      </c>
      <c r="L11" s="103">
        <f>+K11*(1+EE!N$5)</f>
        <v>3997.7758016699495</v>
      </c>
      <c r="M11" s="103">
        <f>+L11*(1+EE!O$5)</f>
        <v>4077.7313686396983</v>
      </c>
      <c r="N11" s="103">
        <f>+M11*(1+EE!P$5)</f>
        <v>4159.286073202893</v>
      </c>
      <c r="O11" s="103">
        <f>+N11*(1+EE!Q$5)</f>
        <v>4242.4719041882563</v>
      </c>
    </row>
    <row r="12" spans="1:15" ht="14.25">
      <c r="A12" s="117" t="s">
        <v>169</v>
      </c>
      <c r="B12" s="100" t="s">
        <v>56</v>
      </c>
      <c r="C12" s="103">
        <f>+Üldkulud!E3</f>
        <v>11880</v>
      </c>
      <c r="D12" s="103">
        <f>+Üldkulud!G3</f>
        <v>12688.800000000001</v>
      </c>
      <c r="E12" s="103">
        <f>+Üldkulud!I3</f>
        <v>16684</v>
      </c>
      <c r="F12" s="103">
        <f>+E12*(1+EE!H$5)</f>
        <v>17247.778724810483</v>
      </c>
      <c r="G12" s="103">
        <f>+F12*(1+EE!I$5)</f>
        <v>17709.886325148058</v>
      </c>
      <c r="H12" s="103">
        <f>+G12*(1+EE!J$5)</f>
        <v>18147.320517379216</v>
      </c>
      <c r="I12" s="103">
        <f>+H12*(1+EE!K$5)</f>
        <v>18595.559334158483</v>
      </c>
      <c r="J12" s="103">
        <f>+I12*(1+EE!L$5)</f>
        <v>18961.891853041405</v>
      </c>
      <c r="K12" s="103">
        <f>+J12*(1+EE!M$5)</f>
        <v>19341.129690102232</v>
      </c>
      <c r="L12" s="103">
        <f>+K12*(1+EE!N$5)</f>
        <v>19727.952283904277</v>
      </c>
      <c r="M12" s="103">
        <f>+L12*(1+EE!O$5)</f>
        <v>20122.511580939597</v>
      </c>
      <c r="N12" s="103">
        <f>+M12*(1+EE!P$5)</f>
        <v>20524.962193472333</v>
      </c>
      <c r="O12" s="103">
        <f>+N12*(1+EE!Q$5)</f>
        <v>20935.461977800074</v>
      </c>
    </row>
    <row r="13" spans="1:15" ht="14.25">
      <c r="A13" s="117" t="s">
        <v>170</v>
      </c>
      <c r="B13" s="100" t="s">
        <v>56</v>
      </c>
      <c r="C13" s="103">
        <f>+SUM(Üldkulud!E4:E7,Üldkulud!E9:E10)</f>
        <v>2040.8</v>
      </c>
      <c r="D13" s="103">
        <f>+SUM(Üldkulud!G4:G7,Üldkulud!G9:G10)</f>
        <v>3554.4</v>
      </c>
      <c r="E13" s="103">
        <f>+SUM(Üldkulud!I4:I7,Üldkulud!I9:I10)</f>
        <v>2626.7999999999997</v>
      </c>
      <c r="F13" s="103">
        <f>+E13*(1+EE!H$5)</f>
        <v>2715.5637229880231</v>
      </c>
      <c r="G13" s="103">
        <f>+F13*(1+EE!I$5)</f>
        <v>2788.31991122626</v>
      </c>
      <c r="H13" s="103">
        <f>+G13*(1+EE!J$5)</f>
        <v>2857.1914130335485</v>
      </c>
      <c r="I13" s="103">
        <f>+H13*(1+EE!K$5)</f>
        <v>2927.7640409354772</v>
      </c>
      <c r="J13" s="103">
        <f>+I13*(1+EE!L$5)</f>
        <v>2985.4409925419063</v>
      </c>
      <c r="K13" s="103">
        <f>+J13*(1+EE!M$5)</f>
        <v>3045.1498123927445</v>
      </c>
      <c r="L13" s="103">
        <f>+K13*(1+EE!N$5)</f>
        <v>3106.0528086405993</v>
      </c>
      <c r="M13" s="103">
        <f>+L13*(1+EE!O$5)</f>
        <v>3168.1739043881648</v>
      </c>
      <c r="N13" s="103">
        <f>+M13*(1+EE!P$5)</f>
        <v>3231.5374424486413</v>
      </c>
      <c r="O13" s="103">
        <f>+N13*(1+EE!Q$5)</f>
        <v>3296.1682763896692</v>
      </c>
    </row>
    <row r="14" spans="1:15" ht="14.25">
      <c r="A14" s="117" t="s">
        <v>8</v>
      </c>
      <c r="B14" s="100" t="s">
        <v>56</v>
      </c>
      <c r="C14" s="103">
        <f>+SUM(ÜVK_KULUD!E10:E11)</f>
        <v>1044</v>
      </c>
      <c r="D14" s="103">
        <f>+SUM(ÜVK_KULUD!G10:G11)</f>
        <v>1147</v>
      </c>
      <c r="E14" s="103">
        <f>+SUM(ÜVK_KULUD!I10:I11)</f>
        <v>272</v>
      </c>
      <c r="F14" s="103">
        <f>+E14*(1+EE!H$5)</f>
        <v>281.19130982668736</v>
      </c>
      <c r="G14" s="103">
        <f>+F14*(1+EE!I$5)</f>
        <v>288.7250707528334</v>
      </c>
      <c r="H14" s="103">
        <f>+G14*(1+EE!J$5)</f>
        <v>295.85658000042838</v>
      </c>
      <c r="I14" s="103">
        <f>+H14*(1+EE!K$5)</f>
        <v>303.16423752643897</v>
      </c>
      <c r="J14" s="103">
        <f>+I14*(1+EE!L$5)</f>
        <v>309.13657300570981</v>
      </c>
      <c r="K14" s="103">
        <f>+J14*(1+EE!M$5)</f>
        <v>315.31930446582402</v>
      </c>
      <c r="L14" s="103">
        <f>+K14*(1+EE!N$5)</f>
        <v>321.62569055514052</v>
      </c>
      <c r="M14" s="103">
        <f>+L14*(1+EE!O$5)</f>
        <v>328.05820846413161</v>
      </c>
      <c r="N14" s="103">
        <f>+M14*(1+EE!P$5)</f>
        <v>334.61937884347134</v>
      </c>
      <c r="O14" s="103">
        <f>+N14*(1+EE!Q$5)</f>
        <v>341.31177523145658</v>
      </c>
    </row>
    <row r="15" spans="1:15">
      <c r="A15" s="115"/>
      <c r="C15" s="115"/>
      <c r="D15" s="115"/>
      <c r="E15" s="115"/>
    </row>
    <row r="16" spans="1:15" ht="15">
      <c r="A16" s="96" t="s">
        <v>468</v>
      </c>
      <c r="B16" s="96" t="s">
        <v>3</v>
      </c>
      <c r="C16" s="96">
        <v>2014</v>
      </c>
      <c r="D16" s="96">
        <v>2015</v>
      </c>
      <c r="E16" s="96">
        <v>2016</v>
      </c>
      <c r="F16" s="96">
        <v>2017</v>
      </c>
      <c r="G16" s="96">
        <v>2018</v>
      </c>
      <c r="H16" s="96">
        <v>2019</v>
      </c>
      <c r="I16" s="96">
        <v>2020</v>
      </c>
      <c r="J16" s="96">
        <v>2021</v>
      </c>
      <c r="K16" s="96">
        <v>2022</v>
      </c>
      <c r="L16" s="96">
        <v>2023</v>
      </c>
      <c r="M16" s="96">
        <v>2024</v>
      </c>
      <c r="N16" s="96">
        <v>2025</v>
      </c>
      <c r="O16" s="96">
        <v>2026</v>
      </c>
    </row>
    <row r="17" spans="1:15" ht="15">
      <c r="A17" s="98" t="s">
        <v>37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16.5">
      <c r="A18" s="117" t="s">
        <v>470</v>
      </c>
      <c r="B18" s="100" t="s">
        <v>173</v>
      </c>
      <c r="C18" s="101">
        <f>+MAHUD!E15</f>
        <v>16964.8</v>
      </c>
      <c r="D18" s="101">
        <f>+MAHUD!F15</f>
        <v>17741</v>
      </c>
      <c r="E18" s="101">
        <f>+MAHUD!G15</f>
        <v>20102</v>
      </c>
      <c r="F18" s="101">
        <f>+MAHUD!H15</f>
        <v>20094.812031531335</v>
      </c>
      <c r="G18" s="101">
        <f>+MAHUD!I15</f>
        <v>20609.415568437169</v>
      </c>
      <c r="H18" s="101">
        <f>+MAHUD!J15</f>
        <v>20649.019105343003</v>
      </c>
      <c r="I18" s="101">
        <f>+MAHUD!K15</f>
        <v>20688.62264224884</v>
      </c>
      <c r="J18" s="101">
        <f>+MAHUD!L15</f>
        <v>22054.59172537316</v>
      </c>
      <c r="K18" s="101">
        <f>+MAHUD!M15</f>
        <v>22094.195262278998</v>
      </c>
      <c r="L18" s="101">
        <f>+MAHUD!N15</f>
        <v>22133.798799184835</v>
      </c>
      <c r="M18" s="101">
        <f>+MAHUD!O15</f>
        <v>22173.402336090672</v>
      </c>
      <c r="N18" s="101">
        <f>+MAHUD!P15</f>
        <v>28522.095209335552</v>
      </c>
      <c r="O18" s="101">
        <f>+MAHUD!Q15</f>
        <v>34894.731763957396</v>
      </c>
    </row>
    <row r="19" spans="1:15" ht="16.5">
      <c r="A19" s="117" t="s">
        <v>469</v>
      </c>
      <c r="B19" s="100" t="s">
        <v>173</v>
      </c>
      <c r="C19" s="101">
        <f>+MAHUD!E18</f>
        <v>4273</v>
      </c>
      <c r="D19" s="101">
        <f>+MAHUD!F18</f>
        <v>4437</v>
      </c>
      <c r="E19" s="101">
        <f>+MAHUD!G18</f>
        <v>5752</v>
      </c>
      <c r="F19" s="101">
        <f>+MAHUD!H18</f>
        <v>5532.6246797629774</v>
      </c>
      <c r="G19" s="101">
        <f>+MAHUD!I18</f>
        <v>5572.2282166688128</v>
      </c>
      <c r="H19" s="101">
        <f>+MAHUD!J18</f>
        <v>5611.8317535746482</v>
      </c>
      <c r="I19" s="101">
        <f>+MAHUD!K18</f>
        <v>5651.4352904804837</v>
      </c>
      <c r="J19" s="101">
        <f>+MAHUD!L18</f>
        <v>5691.0388273863191</v>
      </c>
      <c r="K19" s="101">
        <f>+MAHUD!M18</f>
        <v>5730.6423642921545</v>
      </c>
      <c r="L19" s="101">
        <f>+MAHUD!N18</f>
        <v>5770.24590119799</v>
      </c>
      <c r="M19" s="101">
        <f>+MAHUD!O18</f>
        <v>5809.8494381038254</v>
      </c>
      <c r="N19" s="101">
        <f>+MAHUD!P18</f>
        <v>13821.042311348705</v>
      </c>
      <c r="O19" s="101">
        <f>+MAHUD!Q18</f>
        <v>15551.399454205848</v>
      </c>
    </row>
    <row r="20" spans="1:15" ht="16.5">
      <c r="A20" s="117" t="s">
        <v>174</v>
      </c>
      <c r="B20" s="100" t="s">
        <v>173</v>
      </c>
      <c r="C20" s="101">
        <f>+MAHUD!E19</f>
        <v>15864.749999999998</v>
      </c>
      <c r="D20" s="101">
        <f>+MAHUD!F19</f>
        <v>16630</v>
      </c>
      <c r="E20" s="101">
        <f>+MAHUD!G19</f>
        <v>17937.5</v>
      </c>
      <c r="F20" s="101">
        <f>+MAHUD!H19</f>
        <v>18202.734189710442</v>
      </c>
      <c r="G20" s="101">
        <f>+MAHUD!I19</f>
        <v>18796.484189710442</v>
      </c>
      <c r="H20" s="101">
        <f>+MAHUD!J19</f>
        <v>18796.484189710442</v>
      </c>
      <c r="I20" s="101">
        <f>+MAHUD!K19</f>
        <v>18796.484189710442</v>
      </c>
      <c r="J20" s="101">
        <f>+MAHUD!L19</f>
        <v>20454.441122483553</v>
      </c>
      <c r="K20" s="101">
        <f>+MAHUD!M19</f>
        <v>20454.441122483553</v>
      </c>
      <c r="L20" s="101">
        <f>+MAHUD!N19</f>
        <v>20454.441122483553</v>
      </c>
      <c r="M20" s="101">
        <f>+MAHUD!O19</f>
        <v>20454.441122483553</v>
      </c>
      <c r="N20" s="101">
        <f>+MAHUD!P19</f>
        <v>18376.316122483553</v>
      </c>
      <c r="O20" s="101">
        <f>+MAHUD!Q19</f>
        <v>24179.16538718943</v>
      </c>
    </row>
    <row r="21" spans="1:15" ht="15">
      <c r="A21" s="98" t="s">
        <v>175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</row>
    <row r="22" spans="1:15" ht="16.5">
      <c r="A22" s="117" t="s">
        <v>7</v>
      </c>
      <c r="B22" s="100" t="s">
        <v>176</v>
      </c>
      <c r="C22" s="102">
        <f>+C26/C18</f>
        <v>0.21526926341601435</v>
      </c>
      <c r="D22" s="102">
        <f>+D26/D18</f>
        <v>0.18082407981511753</v>
      </c>
      <c r="E22" s="102">
        <f>+ROUND(E26/E18,2)</f>
        <v>0.17</v>
      </c>
      <c r="F22" s="103">
        <f>+E22</f>
        <v>0.17</v>
      </c>
      <c r="G22" s="103">
        <f>+F22*(1+EE!I$5)</f>
        <v>0.17455469039293645</v>
      </c>
      <c r="H22" s="103">
        <f>+G22*(1+EE!J$5)</f>
        <v>0.17886619124564196</v>
      </c>
      <c r="I22" s="103">
        <f>+H22*(1+EE!K$5)</f>
        <v>0.18328418616940931</v>
      </c>
      <c r="J22" s="103">
        <f>+I22*(1+EE!L$5)</f>
        <v>0.18689488463694667</v>
      </c>
      <c r="K22" s="103">
        <f>+J22*(1+EE!M$5)</f>
        <v>0.19063278232968561</v>
      </c>
      <c r="L22" s="103">
        <f>+K22*(1+EE!N$5)</f>
        <v>0.19444543797627933</v>
      </c>
      <c r="M22" s="103">
        <f>+L22*(1+EE!O$5)</f>
        <v>0.19833434921326773</v>
      </c>
      <c r="N22" s="103">
        <f>+M22*(1+EE!P$5)</f>
        <v>0.20230103995195106</v>
      </c>
      <c r="O22" s="103">
        <f>+N22*(1+EE!Q$5)</f>
        <v>0.20634706607793168</v>
      </c>
    </row>
    <row r="23" spans="1:15" ht="16.5">
      <c r="A23" s="117" t="s">
        <v>59</v>
      </c>
      <c r="B23" s="100" t="s">
        <v>176</v>
      </c>
      <c r="C23" s="102">
        <f>+C27/C20</f>
        <v>7.5891520509305227E-2</v>
      </c>
      <c r="D23" s="102">
        <f>+D27/D20</f>
        <v>0.13066746843054719</v>
      </c>
      <c r="E23" s="102">
        <f>+E27/E20</f>
        <v>9.2655052264808357E-2</v>
      </c>
      <c r="F23" s="103">
        <f>+E23</f>
        <v>9.2655052264808357E-2</v>
      </c>
      <c r="G23" s="103">
        <f>+F23*(1+EE!I$5)</f>
        <v>9.51374938907351E-2</v>
      </c>
      <c r="H23" s="103">
        <f>+G23*(1+EE!J$5)</f>
        <v>9.7487389989836248E-2</v>
      </c>
      <c r="I23" s="103">
        <f>+H23*(1+EE!K$5)</f>
        <v>9.9895328522585203E-2</v>
      </c>
      <c r="J23" s="103">
        <f>+I23*(1+EE!L$5)</f>
        <v>0.10186326649448013</v>
      </c>
      <c r="K23" s="103">
        <f>+J23*(1+EE!M$5)</f>
        <v>0.10390053182436973</v>
      </c>
      <c r="L23" s="103">
        <f>+K23*(1+EE!N$5)</f>
        <v>0.10597854246085713</v>
      </c>
      <c r="M23" s="103">
        <f>+L23*(1+EE!O$5)</f>
        <v>0.10809811466036512</v>
      </c>
      <c r="N23" s="103">
        <f>+M23*(1+EE!P$5)</f>
        <v>0.11026007899984179</v>
      </c>
      <c r="O23" s="103">
        <f>+N23*(1+EE!Q$5)</f>
        <v>0.11246528348318011</v>
      </c>
    </row>
    <row r="24" spans="1:15" ht="16.5">
      <c r="A24" s="117" t="s">
        <v>9</v>
      </c>
      <c r="B24" s="100" t="s">
        <v>176</v>
      </c>
      <c r="C24" s="103">
        <f>+D24</f>
        <v>0.83</v>
      </c>
      <c r="D24" s="103">
        <v>0.83</v>
      </c>
      <c r="E24" s="102">
        <f>+D24*(1+EE!G$5)</f>
        <v>0.83124085000000003</v>
      </c>
      <c r="F24" s="103">
        <f>+E24</f>
        <v>0.83124085000000003</v>
      </c>
      <c r="G24" s="103">
        <f>+F24*(1+EE!I$5)</f>
        <v>0.8535117012571255</v>
      </c>
      <c r="H24" s="103">
        <f>+G24*(1+EE!J$5)</f>
        <v>0.87459344027817643</v>
      </c>
      <c r="I24" s="103">
        <f>+H24*(1+EE!K$5)</f>
        <v>0.89619589825304735</v>
      </c>
      <c r="J24" s="103">
        <f>+I24*(1+EE!L$5)</f>
        <v>0.91385095744863243</v>
      </c>
      <c r="K24" s="103">
        <f>+J24*(1+EE!M$5)</f>
        <v>0.93212797659760505</v>
      </c>
      <c r="L24" s="103">
        <f>+K24*(1+EE!N$5)</f>
        <v>0.9507705361295572</v>
      </c>
      <c r="M24" s="103">
        <f>+L24*(1+EE!O$5)</f>
        <v>0.96978595896607944</v>
      </c>
      <c r="N24" s="103">
        <f>+M24*(1+EE!P$5)</f>
        <v>0.98918169650319865</v>
      </c>
      <c r="O24" s="103">
        <f>+N24*(1+EE!Q$5)</f>
        <v>1.0089653564801535</v>
      </c>
    </row>
    <row r="25" spans="1:15" ht="15">
      <c r="A25" s="98" t="s">
        <v>177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</row>
    <row r="26" spans="1:15" ht="14.25">
      <c r="A26" s="117" t="s">
        <v>7</v>
      </c>
      <c r="B26" s="100" t="s">
        <v>56</v>
      </c>
      <c r="C26" s="103">
        <f>+ÜVK_KULUD!F8</f>
        <v>3652</v>
      </c>
      <c r="D26" s="103">
        <f>+ÜVK_KULUD!H8</f>
        <v>3208</v>
      </c>
      <c r="E26" s="103">
        <f>+ÜVK_KULUD!J8</f>
        <v>3502</v>
      </c>
      <c r="F26" s="103">
        <f t="shared" ref="F26:O26" si="2">+F18*F22</f>
        <v>3416.1180453603274</v>
      </c>
      <c r="G26" s="103">
        <f t="shared" si="2"/>
        <v>3597.4701537279143</v>
      </c>
      <c r="H26" s="103">
        <f t="shared" si="2"/>
        <v>3693.4114003311961</v>
      </c>
      <c r="I26" s="103">
        <f t="shared" si="2"/>
        <v>3791.897363950593</v>
      </c>
      <c r="J26" s="103">
        <f t="shared" si="2"/>
        <v>4121.8903762285754</v>
      </c>
      <c r="K26" s="103">
        <f t="shared" si="2"/>
        <v>4211.8779161836037</v>
      </c>
      <c r="L26" s="103">
        <f t="shared" si="2"/>
        <v>4303.8162015863409</v>
      </c>
      <c r="M26" s="103">
        <f t="shared" si="2"/>
        <v>4397.747322172494</v>
      </c>
      <c r="N26" s="103">
        <f t="shared" si="2"/>
        <v>5770.0495224571432</v>
      </c>
      <c r="O26" s="103">
        <f t="shared" si="2"/>
        <v>7200.425521069018</v>
      </c>
    </row>
    <row r="27" spans="1:15" ht="14.25">
      <c r="A27" s="117" t="s">
        <v>59</v>
      </c>
      <c r="B27" s="100" t="s">
        <v>56</v>
      </c>
      <c r="C27" s="103">
        <f>+ÜVK_KULUD!F13</f>
        <v>1204</v>
      </c>
      <c r="D27" s="103">
        <f>+ÜVK_KULUD!H13</f>
        <v>2173</v>
      </c>
      <c r="E27" s="103">
        <f>+ÜVK_KULUD!J13</f>
        <v>1662</v>
      </c>
      <c r="F27" s="103">
        <f t="shared" ref="F27:O27" si="3">+F20*F23</f>
        <v>1686.5752877100349</v>
      </c>
      <c r="G27" s="103">
        <f t="shared" si="3"/>
        <v>1788.250399765876</v>
      </c>
      <c r="H27" s="103">
        <f t="shared" si="3"/>
        <v>1832.4201846400931</v>
      </c>
      <c r="I27" s="103">
        <f t="shared" si="3"/>
        <v>1877.6809632007032</v>
      </c>
      <c r="J27" s="103">
        <f t="shared" si="3"/>
        <v>2083.5561870551956</v>
      </c>
      <c r="K27" s="103">
        <f t="shared" si="3"/>
        <v>2125.2273107962992</v>
      </c>
      <c r="L27" s="103">
        <f t="shared" si="3"/>
        <v>2167.7318570122252</v>
      </c>
      <c r="M27" s="103">
        <f t="shared" si="3"/>
        <v>2211.0865217719147</v>
      </c>
      <c r="N27" s="103">
        <f t="shared" si="3"/>
        <v>2026.1740673911029</v>
      </c>
      <c r="O27" s="103">
        <f t="shared" si="3"/>
        <v>2719.3166896569555</v>
      </c>
    </row>
    <row r="28" spans="1:15" ht="14.25">
      <c r="A28" s="117" t="s">
        <v>9</v>
      </c>
      <c r="B28" s="100" t="s">
        <v>56</v>
      </c>
      <c r="C28" s="103">
        <f>+C19*C24</f>
        <v>3546.5899999999997</v>
      </c>
      <c r="D28" s="103">
        <f t="shared" ref="D28:O28" si="4">+D19*D24</f>
        <v>3682.71</v>
      </c>
      <c r="E28" s="103">
        <f t="shared" si="4"/>
        <v>4781.2973692000005</v>
      </c>
      <c r="F28" s="103">
        <f t="shared" si="4"/>
        <v>4598.9436415371556</v>
      </c>
      <c r="G28" s="103">
        <f t="shared" si="4"/>
        <v>4755.9619850019571</v>
      </c>
      <c r="H28" s="103">
        <f t="shared" si="4"/>
        <v>4908.0712396211629</v>
      </c>
      <c r="I28" s="103">
        <f t="shared" si="4"/>
        <v>5064.7931265711286</v>
      </c>
      <c r="J28" s="103">
        <f t="shared" si="4"/>
        <v>5200.7612812843299</v>
      </c>
      <c r="K28" s="103">
        <f t="shared" si="4"/>
        <v>5341.6920716321611</v>
      </c>
      <c r="L28" s="103">
        <f t="shared" si="4"/>
        <v>5486.1797890813932</v>
      </c>
      <c r="M28" s="103">
        <f t="shared" si="4"/>
        <v>5634.3104087800557</v>
      </c>
      <c r="N28" s="103">
        <f t="shared" si="4"/>
        <v>13671.522080982402</v>
      </c>
      <c r="O28" s="103">
        <f t="shared" si="4"/>
        <v>15690.823294078069</v>
      </c>
    </row>
    <row r="29" spans="1:15" ht="15">
      <c r="A29" s="98" t="s">
        <v>178</v>
      </c>
      <c r="B29" s="99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</row>
    <row r="30" spans="1:15" ht="14.25">
      <c r="A30" s="117" t="s">
        <v>171</v>
      </c>
      <c r="B30" s="100" t="s">
        <v>56</v>
      </c>
      <c r="C30" s="103">
        <f>+Üldkulud!F8+ÜVK_KULUD!F9</f>
        <v>2628.55</v>
      </c>
      <c r="D30" s="103">
        <f>+Üldkulud!H8+ÜVK_KULUD!H9</f>
        <v>3311.9</v>
      </c>
      <c r="E30" s="103">
        <f>+Üldkulud!J8+ÜVK_KULUD!J9</f>
        <v>3041.8999999999996</v>
      </c>
      <c r="F30" s="103">
        <f>+AVERAGE(C30:E30)*(1+EE!H$5)</f>
        <v>3095.2926002717463</v>
      </c>
      <c r="G30" s="103">
        <f>+F30*(1+EE!I$5)</f>
        <v>3178.2225971528346</v>
      </c>
      <c r="H30" s="103">
        <f>+G30*(1+EE!J$5)</f>
        <v>3256.7246953025096</v>
      </c>
      <c r="I30" s="103">
        <f>+H30*(1+EE!K$5)</f>
        <v>3337.1657952764813</v>
      </c>
      <c r="J30" s="103">
        <f>+I30*(1+EE!L$5)</f>
        <v>3402.9079614434281</v>
      </c>
      <c r="K30" s="103">
        <f>+J30*(1+EE!M$5)</f>
        <v>3470.9661206722967</v>
      </c>
      <c r="L30" s="103">
        <f>+K30*(1+EE!N$5)</f>
        <v>3540.3854430857427</v>
      </c>
      <c r="M30" s="103">
        <f>+L30*(1+EE!O$5)</f>
        <v>3611.1931970561182</v>
      </c>
      <c r="N30" s="103">
        <f>+M30*(1+EE!P$5)</f>
        <v>3683.4171293561944</v>
      </c>
      <c r="O30" s="103">
        <f>+N30*(1+EE!Q$5)</f>
        <v>3757.0855689341593</v>
      </c>
    </row>
    <row r="31" spans="1:15" ht="14.25">
      <c r="A31" s="117" t="s">
        <v>169</v>
      </c>
      <c r="B31" s="100" t="s">
        <v>56</v>
      </c>
      <c r="C31" s="103">
        <f>+Üldkulud!F3</f>
        <v>8910</v>
      </c>
      <c r="D31" s="103">
        <f>+Üldkulud!H3</f>
        <v>9516.6</v>
      </c>
      <c r="E31" s="103">
        <f>+Üldkulud!J3</f>
        <v>12513</v>
      </c>
      <c r="F31" s="103">
        <f>+E31*(1+EE!H$5)</f>
        <v>12935.834043607863</v>
      </c>
      <c r="G31" s="103">
        <f>+F31*(1+EE!I$5)</f>
        <v>13282.414743861045</v>
      </c>
      <c r="H31" s="103">
        <f>+G31*(1+EE!J$5)</f>
        <v>13610.490388034412</v>
      </c>
      <c r="I31" s="103">
        <f>+H31*(1+EE!K$5)</f>
        <v>13946.66950061886</v>
      </c>
      <c r="J31" s="103">
        <f>+I31*(1+EE!L$5)</f>
        <v>14221.418889781053</v>
      </c>
      <c r="K31" s="103">
        <f>+J31*(1+EE!M$5)</f>
        <v>14505.847267576673</v>
      </c>
      <c r="L31" s="103">
        <f>+K31*(1+EE!N$5)</f>
        <v>14795.964212928207</v>
      </c>
      <c r="M31" s="103">
        <f>+L31*(1+EE!O$5)</f>
        <v>15091.883685704699</v>
      </c>
      <c r="N31" s="103">
        <f>+M31*(1+EE!P$5)</f>
        <v>15393.721645104251</v>
      </c>
      <c r="O31" s="103">
        <f>+N31*(1+EE!Q$5)</f>
        <v>15701.596483350057</v>
      </c>
    </row>
    <row r="32" spans="1:15" ht="14.25">
      <c r="A32" s="117" t="s">
        <v>170</v>
      </c>
      <c r="B32" s="100" t="s">
        <v>56</v>
      </c>
      <c r="C32" s="103">
        <f>+SUM(Üldkulud!F4:F7,Üldkulud!F9:F10)</f>
        <v>1530.6</v>
      </c>
      <c r="D32" s="103">
        <f>+SUM(Üldkulud!H4:H7,Üldkulud!H9:H10)</f>
        <v>2665.8</v>
      </c>
      <c r="E32" s="103">
        <f>+SUM(Üldkulud!J4:J7,Üldkulud!J9:J10)</f>
        <v>1970.1000000000001</v>
      </c>
      <c r="F32" s="103">
        <f>+E32*(1+EE!H$5)</f>
        <v>2036.6727922410175</v>
      </c>
      <c r="G32" s="103">
        <f>+F32*(1+EE!I$5)</f>
        <v>2091.2399334196953</v>
      </c>
      <c r="H32" s="103">
        <f>+G32*(1+EE!J$5)</f>
        <v>2142.8935597751615</v>
      </c>
      <c r="I32" s="103">
        <f>+H32*(1+EE!K$5)</f>
        <v>2195.8230307016079</v>
      </c>
      <c r="J32" s="103">
        <f>+I32*(1+EE!L$5)</f>
        <v>2239.0807444064299</v>
      </c>
      <c r="K32" s="103">
        <f>+J32*(1+EE!M$5)</f>
        <v>2283.8623592945587</v>
      </c>
      <c r="L32" s="103">
        <f>+K32*(1+EE!N$5)</f>
        <v>2329.5396064804499</v>
      </c>
      <c r="M32" s="103">
        <f>+L32*(1+EE!O$5)</f>
        <v>2376.1304282911242</v>
      </c>
      <c r="N32" s="103">
        <f>+M32*(1+EE!P$5)</f>
        <v>2423.6530818364818</v>
      </c>
      <c r="O32" s="103">
        <f>+N32*(1+EE!Q$5)</f>
        <v>2472.1262072922527</v>
      </c>
    </row>
    <row r="33" spans="1:15" ht="14.25">
      <c r="A33" s="117" t="s">
        <v>8</v>
      </c>
      <c r="B33" s="100" t="s">
        <v>56</v>
      </c>
      <c r="C33" s="103">
        <f>+SUM(ÜVK_KULUD!F10:F11)-KULUD!C28</f>
        <v>3276.4100000000003</v>
      </c>
      <c r="D33" s="103">
        <f>+SUM(ÜVK_KULUD!H10:H11)-KULUD!D28</f>
        <v>1097.29</v>
      </c>
      <c r="E33" s="103">
        <f>+SUM(ÜVK_KULUD!J10:J11)-KULUD!E28</f>
        <v>4385.7026307999995</v>
      </c>
      <c r="F33" s="103">
        <f>+AVERAGE(C33:E33)*(1+EE!H$5)</f>
        <v>3018.4655625661553</v>
      </c>
      <c r="G33" s="103">
        <f>+F33*(1+EE!I$5)</f>
        <v>3099.3371866792704</v>
      </c>
      <c r="H33" s="103">
        <f>+G33*(1+EE!J$5)</f>
        <v>3175.8908151902483</v>
      </c>
      <c r="I33" s="103">
        <f>+H33*(1+EE!K$5)</f>
        <v>3254.3353183254471</v>
      </c>
      <c r="J33" s="103">
        <f>+I33*(1+EE!L$5)</f>
        <v>3318.4457240964584</v>
      </c>
      <c r="K33" s="103">
        <f>+J33*(1+EE!M$5)</f>
        <v>3384.8146385783875</v>
      </c>
      <c r="L33" s="103">
        <f>+K33*(1+EE!N$5)</f>
        <v>3452.5109313499552</v>
      </c>
      <c r="M33" s="103">
        <f>+L33*(1+EE!O$5)</f>
        <v>3521.5611939659902</v>
      </c>
      <c r="N33" s="103">
        <f>+M33*(1+EE!P$5)</f>
        <v>3591.9924845075534</v>
      </c>
      <c r="O33" s="103">
        <f>+N33*(1+EE!Q$5)</f>
        <v>3663.8324287811738</v>
      </c>
    </row>
    <row r="34" spans="1:15">
      <c r="A34" s="115"/>
      <c r="C34" s="115"/>
      <c r="D34" s="115"/>
      <c r="E34" s="115"/>
    </row>
  </sheetData>
  <phoneticPr fontId="0" type="noConversion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1:O81"/>
  <sheetViews>
    <sheetView showGridLines="0" tabSelected="1" zoomScale="70" zoomScaleNormal="70" workbookViewId="0">
      <selection activeCell="U42" sqref="U42"/>
    </sheetView>
  </sheetViews>
  <sheetFormatPr defaultRowHeight="12" outlineLevelRow="2" outlineLevelCol="1"/>
  <cols>
    <col min="1" max="1" width="25.42578125" style="720" customWidth="1"/>
    <col min="2" max="2" width="7" style="626" customWidth="1"/>
    <col min="3" max="3" width="8.5703125" style="626" bestFit="1" customWidth="1" outlineLevel="1"/>
    <col min="4" max="11" width="8.42578125" style="626" bestFit="1" customWidth="1"/>
    <col min="12" max="12" width="9.42578125" style="626" bestFit="1" customWidth="1"/>
    <col min="13" max="15" width="8.42578125" style="626" bestFit="1" customWidth="1"/>
    <col min="16" max="16384" width="9.140625" style="626"/>
  </cols>
  <sheetData>
    <row r="1" spans="1:15" ht="15" customHeight="1">
      <c r="A1" s="624" t="s">
        <v>144</v>
      </c>
      <c r="B1" s="625" t="s">
        <v>3</v>
      </c>
      <c r="C1" s="625">
        <v>2014</v>
      </c>
      <c r="D1" s="625">
        <v>2015</v>
      </c>
      <c r="E1" s="625">
        <v>2016</v>
      </c>
      <c r="F1" s="625">
        <v>2017</v>
      </c>
      <c r="G1" s="625">
        <v>2018</v>
      </c>
      <c r="H1" s="625">
        <v>2019</v>
      </c>
      <c r="I1" s="625">
        <v>2020</v>
      </c>
      <c r="J1" s="625">
        <v>2021</v>
      </c>
      <c r="K1" s="625">
        <v>2022</v>
      </c>
      <c r="L1" s="625">
        <v>2023</v>
      </c>
      <c r="M1" s="625">
        <v>2024</v>
      </c>
      <c r="N1" s="625">
        <v>2025</v>
      </c>
      <c r="O1" s="625">
        <v>2026</v>
      </c>
    </row>
    <row r="2" spans="1:15" ht="12" customHeight="1" outlineLevel="1">
      <c r="A2" s="627" t="s">
        <v>37</v>
      </c>
      <c r="B2" s="628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</row>
    <row r="3" spans="1:15" ht="13.15" customHeight="1" outlineLevel="1">
      <c r="A3" s="630" t="s">
        <v>4</v>
      </c>
      <c r="B3" s="631" t="s">
        <v>814</v>
      </c>
      <c r="C3" s="632">
        <f>+MAHUD!E11</f>
        <v>27857</v>
      </c>
      <c r="D3" s="632">
        <f>+MAHUD!F11</f>
        <v>28808</v>
      </c>
      <c r="E3" s="632">
        <f>+MAHUD!G11</f>
        <v>29768</v>
      </c>
      <c r="F3" s="632">
        <f>+MAHUD!H11</f>
        <v>29403.468032780896</v>
      </c>
      <c r="G3" s="632">
        <f>+MAHUD!I11</f>
        <v>29446.553312458011</v>
      </c>
      <c r="H3" s="632">
        <f>+MAHUD!J11</f>
        <v>29489.638592135125</v>
      </c>
      <c r="I3" s="632">
        <f>+MAHUD!K11</f>
        <v>29532.723871812243</v>
      </c>
      <c r="J3" s="632">
        <f>+MAHUD!L11</f>
        <v>29937.118127638762</v>
      </c>
      <c r="K3" s="632">
        <f>+MAHUD!M11</f>
        <v>29980.203407315879</v>
      </c>
      <c r="L3" s="632">
        <f>+MAHUD!N11</f>
        <v>30023.288686992993</v>
      </c>
      <c r="M3" s="632">
        <f>+MAHUD!O11</f>
        <v>30066.373966670111</v>
      </c>
      <c r="N3" s="632">
        <f>+MAHUD!P11</f>
        <v>30109.459246347225</v>
      </c>
      <c r="O3" s="632">
        <f>+MAHUD!Q11</f>
        <v>32127.747814333357</v>
      </c>
    </row>
    <row r="4" spans="1:15" ht="13.15" customHeight="1" outlineLevel="1">
      <c r="A4" s="630" t="s">
        <v>63</v>
      </c>
      <c r="B4" s="631" t="s">
        <v>814</v>
      </c>
      <c r="C4" s="632">
        <f>+MAHUD!E12</f>
        <v>3592</v>
      </c>
      <c r="D4" s="632">
        <f>+MAHUD!F12</f>
        <v>5501</v>
      </c>
      <c r="E4" s="632">
        <f>+MAHUD!G12</f>
        <v>5776</v>
      </c>
      <c r="F4" s="632">
        <f>+MAHUD!H12</f>
        <v>5776</v>
      </c>
      <c r="G4" s="632">
        <f>+MAHUD!I12</f>
        <v>5776</v>
      </c>
      <c r="H4" s="632">
        <f>+MAHUD!J12</f>
        <v>5776</v>
      </c>
      <c r="I4" s="632">
        <f>+MAHUD!K12</f>
        <v>5776</v>
      </c>
      <c r="J4" s="632">
        <f>+MAHUD!L12</f>
        <v>5776</v>
      </c>
      <c r="K4" s="632">
        <f>+MAHUD!M12</f>
        <v>5776</v>
      </c>
      <c r="L4" s="632">
        <f>+MAHUD!N12</f>
        <v>5776</v>
      </c>
      <c r="M4" s="632">
        <f>+MAHUD!O12</f>
        <v>5776</v>
      </c>
      <c r="N4" s="632">
        <f>+MAHUD!P12</f>
        <v>5776</v>
      </c>
      <c r="O4" s="632">
        <f>+MAHUD!Q12</f>
        <v>5776</v>
      </c>
    </row>
    <row r="5" spans="1:15" ht="13.15" customHeight="1" outlineLevel="1">
      <c r="A5" s="630" t="s">
        <v>5</v>
      </c>
      <c r="B5" s="631" t="s">
        <v>814</v>
      </c>
      <c r="C5" s="632">
        <f>+MAHUD!E16</f>
        <v>14631.4</v>
      </c>
      <c r="D5" s="632">
        <f>+MAHUD!F16</f>
        <v>13555.6</v>
      </c>
      <c r="E5" s="632">
        <f>+MAHUD!G16</f>
        <v>15155.6</v>
      </c>
      <c r="F5" s="632">
        <f>+MAHUD!H16</f>
        <v>15148.412031531334</v>
      </c>
      <c r="G5" s="632">
        <f>+MAHUD!I16</f>
        <v>15663.015568437169</v>
      </c>
      <c r="H5" s="632">
        <f>+MAHUD!J16</f>
        <v>15702.619105343005</v>
      </c>
      <c r="I5" s="632">
        <f>+MAHUD!K16</f>
        <v>15742.22264224884</v>
      </c>
      <c r="J5" s="632">
        <f>+MAHUD!L16</f>
        <v>17108.191725373163</v>
      </c>
      <c r="K5" s="632">
        <f>+MAHUD!M16</f>
        <v>17147.795262278996</v>
      </c>
      <c r="L5" s="632">
        <f>+MAHUD!N16</f>
        <v>17187.398799184833</v>
      </c>
      <c r="M5" s="632">
        <f>+MAHUD!O16</f>
        <v>17227.002336090671</v>
      </c>
      <c r="N5" s="632">
        <f>+MAHUD!P16</f>
        <v>17275.69520933555</v>
      </c>
      <c r="O5" s="632">
        <f>+MAHUD!Q16</f>
        <v>23648.331763957394</v>
      </c>
    </row>
    <row r="6" spans="1:15" s="633" customFormat="1" ht="13.9" customHeight="1" outlineLevel="1">
      <c r="A6" s="630" t="s">
        <v>64</v>
      </c>
      <c r="B6" s="631" t="s">
        <v>814</v>
      </c>
      <c r="C6" s="632">
        <f>+MAHUD!E17</f>
        <v>2333.4</v>
      </c>
      <c r="D6" s="632">
        <f>+MAHUD!F17</f>
        <v>4185.3999999999996</v>
      </c>
      <c r="E6" s="632">
        <f>+MAHUD!G17</f>
        <v>4946.3999999999996</v>
      </c>
      <c r="F6" s="632">
        <f>+MAHUD!H17</f>
        <v>4946.3999999999996</v>
      </c>
      <c r="G6" s="632">
        <f>+MAHUD!I17</f>
        <v>4946.3999999999996</v>
      </c>
      <c r="H6" s="632">
        <f>+MAHUD!J17</f>
        <v>4946.3999999999996</v>
      </c>
      <c r="I6" s="632">
        <f>+MAHUD!K17</f>
        <v>4946.3999999999996</v>
      </c>
      <c r="J6" s="632">
        <f>+MAHUD!L17</f>
        <v>4946.3999999999996</v>
      </c>
      <c r="K6" s="632">
        <f>+MAHUD!M17</f>
        <v>4946.3999999999996</v>
      </c>
      <c r="L6" s="632">
        <f>+MAHUD!N17</f>
        <v>4946.3999999999996</v>
      </c>
      <c r="M6" s="632">
        <f>+MAHUD!O17</f>
        <v>4946.3999999999996</v>
      </c>
      <c r="N6" s="632">
        <f>+MAHUD!P17</f>
        <v>11246.4</v>
      </c>
      <c r="O6" s="632">
        <f>+MAHUD!Q17</f>
        <v>11246.4</v>
      </c>
    </row>
    <row r="7" spans="1:15" s="633" customFormat="1" ht="13.9" customHeight="1" outlineLevel="1">
      <c r="A7" s="634" t="s">
        <v>31</v>
      </c>
      <c r="B7" s="635" t="s">
        <v>814</v>
      </c>
      <c r="C7" s="636">
        <f t="shared" ref="C7:O7" si="0">SUM(C3:C4)</f>
        <v>31449</v>
      </c>
      <c r="D7" s="636">
        <f t="shared" si="0"/>
        <v>34309</v>
      </c>
      <c r="E7" s="636">
        <f t="shared" si="0"/>
        <v>35544</v>
      </c>
      <c r="F7" s="636">
        <f t="shared" si="0"/>
        <v>35179.468032780896</v>
      </c>
      <c r="G7" s="636">
        <f t="shared" si="0"/>
        <v>35222.553312458011</v>
      </c>
      <c r="H7" s="636">
        <f t="shared" si="0"/>
        <v>35265.638592135125</v>
      </c>
      <c r="I7" s="636">
        <f t="shared" si="0"/>
        <v>35308.723871812239</v>
      </c>
      <c r="J7" s="636">
        <f t="shared" si="0"/>
        <v>35713.118127638765</v>
      </c>
      <c r="K7" s="636">
        <f t="shared" si="0"/>
        <v>35756.203407315879</v>
      </c>
      <c r="L7" s="636">
        <f t="shared" si="0"/>
        <v>35799.288686992993</v>
      </c>
      <c r="M7" s="636">
        <f t="shared" si="0"/>
        <v>35842.373966670115</v>
      </c>
      <c r="N7" s="636">
        <f t="shared" si="0"/>
        <v>35885.459246347222</v>
      </c>
      <c r="O7" s="636">
        <f t="shared" si="0"/>
        <v>37903.747814333357</v>
      </c>
    </row>
    <row r="8" spans="1:15" ht="13.9" customHeight="1" outlineLevel="1">
      <c r="A8" s="634" t="s">
        <v>32</v>
      </c>
      <c r="B8" s="635" t="s">
        <v>814</v>
      </c>
      <c r="C8" s="636">
        <f t="shared" ref="C8:O8" si="1">SUM(C5:C6)</f>
        <v>16964.8</v>
      </c>
      <c r="D8" s="636">
        <f t="shared" si="1"/>
        <v>17741</v>
      </c>
      <c r="E8" s="636">
        <f t="shared" si="1"/>
        <v>20102</v>
      </c>
      <c r="F8" s="636">
        <f t="shared" si="1"/>
        <v>20094.812031531335</v>
      </c>
      <c r="G8" s="636">
        <f t="shared" si="1"/>
        <v>20609.415568437169</v>
      </c>
      <c r="H8" s="636">
        <f t="shared" si="1"/>
        <v>20649.019105343003</v>
      </c>
      <c r="I8" s="636">
        <f t="shared" si="1"/>
        <v>20688.62264224884</v>
      </c>
      <c r="J8" s="636">
        <f t="shared" si="1"/>
        <v>22054.59172537316</v>
      </c>
      <c r="K8" s="636">
        <f t="shared" si="1"/>
        <v>22094.195262278998</v>
      </c>
      <c r="L8" s="636">
        <f t="shared" si="1"/>
        <v>22133.798799184835</v>
      </c>
      <c r="M8" s="636">
        <f t="shared" si="1"/>
        <v>22173.402336090672</v>
      </c>
      <c r="N8" s="636">
        <f t="shared" si="1"/>
        <v>28522.095209335552</v>
      </c>
      <c r="O8" s="636">
        <f t="shared" si="1"/>
        <v>34894.731763957396</v>
      </c>
    </row>
    <row r="9" spans="1:15" ht="12" customHeight="1" outlineLevel="1">
      <c r="A9" s="627"/>
      <c r="B9" s="629"/>
      <c r="C9" s="637"/>
      <c r="D9" s="637"/>
      <c r="E9" s="637"/>
      <c r="F9" s="637"/>
      <c r="G9" s="637"/>
      <c r="H9" s="637"/>
      <c r="I9" s="637"/>
      <c r="J9" s="637"/>
      <c r="K9" s="637"/>
      <c r="L9" s="637"/>
      <c r="M9" s="637"/>
      <c r="N9" s="637"/>
      <c r="O9" s="637"/>
    </row>
    <row r="10" spans="1:15" ht="24" outlineLevel="1">
      <c r="A10" s="634" t="s">
        <v>142</v>
      </c>
      <c r="B10" s="631" t="s">
        <v>56</v>
      </c>
      <c r="C10" s="638"/>
      <c r="D10" s="638"/>
      <c r="E10" s="639"/>
      <c r="F10" s="639">
        <v>0</v>
      </c>
      <c r="G10" s="639">
        <v>0.2</v>
      </c>
      <c r="H10" s="639">
        <v>0.05</v>
      </c>
      <c r="I10" s="639">
        <v>0.03</v>
      </c>
      <c r="J10" s="639">
        <v>7.0000000000000007E-2</v>
      </c>
      <c r="K10" s="639">
        <v>0.03</v>
      </c>
      <c r="L10" s="639">
        <v>0.03</v>
      </c>
      <c r="M10" s="639">
        <v>2.7E-2</v>
      </c>
      <c r="N10" s="639">
        <v>0.01</v>
      </c>
      <c r="O10" s="639"/>
    </row>
    <row r="11" spans="1:15" ht="24" outlineLevel="1" collapsed="1">
      <c r="A11" s="634" t="s">
        <v>143</v>
      </c>
      <c r="B11" s="631" t="s">
        <v>56</v>
      </c>
      <c r="C11" s="638"/>
      <c r="D11" s="638"/>
      <c r="E11" s="639">
        <f>+E10*$D$15/$D$14</f>
        <v>0</v>
      </c>
      <c r="F11" s="639">
        <f t="shared" ref="F11:N11" si="2">+F10*$D$15/$D$14</f>
        <v>0</v>
      </c>
      <c r="G11" s="639">
        <f t="shared" si="2"/>
        <v>0.30952380952380953</v>
      </c>
      <c r="H11" s="639">
        <f t="shared" si="2"/>
        <v>7.7380952380952384E-2</v>
      </c>
      <c r="I11" s="639">
        <f t="shared" si="2"/>
        <v>4.642857142857143E-2</v>
      </c>
      <c r="J11" s="639">
        <f t="shared" si="2"/>
        <v>0.10833333333333335</v>
      </c>
      <c r="K11" s="639">
        <f t="shared" si="2"/>
        <v>4.642857142857143E-2</v>
      </c>
      <c r="L11" s="639">
        <f t="shared" si="2"/>
        <v>4.642857142857143E-2</v>
      </c>
      <c r="M11" s="639">
        <f t="shared" si="2"/>
        <v>4.178571428571428E-2</v>
      </c>
      <c r="N11" s="639">
        <f t="shared" si="2"/>
        <v>1.5476190476190477E-2</v>
      </c>
      <c r="O11" s="639"/>
    </row>
    <row r="12" spans="1:15" ht="18.600000000000001" customHeight="1">
      <c r="A12" s="640" t="s">
        <v>102</v>
      </c>
      <c r="B12" s="641"/>
      <c r="C12" s="642"/>
      <c r="D12" s="643"/>
      <c r="E12" s="643"/>
      <c r="F12" s="643"/>
      <c r="G12" s="643"/>
      <c r="H12" s="643"/>
      <c r="I12" s="643"/>
      <c r="J12" s="643"/>
      <c r="K12" s="643"/>
      <c r="L12" s="643"/>
      <c r="M12" s="643"/>
      <c r="N12" s="643"/>
      <c r="O12" s="643"/>
    </row>
    <row r="13" spans="1:15" s="646" customFormat="1" ht="14.25">
      <c r="A13" s="630" t="s">
        <v>4</v>
      </c>
      <c r="B13" s="631" t="s">
        <v>815</v>
      </c>
      <c r="C13" s="644"/>
      <c r="D13" s="645">
        <f>+EE!B28</f>
        <v>1.05</v>
      </c>
      <c r="E13" s="645">
        <f t="shared" ref="E13:O13" si="3">+D13+E10</f>
        <v>1.05</v>
      </c>
      <c r="F13" s="645">
        <f t="shared" si="3"/>
        <v>1.05</v>
      </c>
      <c r="G13" s="645">
        <f t="shared" si="3"/>
        <v>1.25</v>
      </c>
      <c r="H13" s="645">
        <f t="shared" si="3"/>
        <v>1.3</v>
      </c>
      <c r="I13" s="645">
        <f t="shared" si="3"/>
        <v>1.33</v>
      </c>
      <c r="J13" s="645">
        <f t="shared" si="3"/>
        <v>1.4000000000000001</v>
      </c>
      <c r="K13" s="645">
        <f t="shared" si="3"/>
        <v>1.4300000000000002</v>
      </c>
      <c r="L13" s="645">
        <f t="shared" si="3"/>
        <v>1.4600000000000002</v>
      </c>
      <c r="M13" s="645">
        <f t="shared" si="3"/>
        <v>1.4870000000000001</v>
      </c>
      <c r="N13" s="645">
        <f t="shared" si="3"/>
        <v>1.4970000000000001</v>
      </c>
      <c r="O13" s="645">
        <f t="shared" si="3"/>
        <v>1.4970000000000001</v>
      </c>
    </row>
    <row r="14" spans="1:15" s="646" customFormat="1" ht="14.25">
      <c r="A14" s="630" t="s">
        <v>63</v>
      </c>
      <c r="B14" s="631" t="s">
        <v>815</v>
      </c>
      <c r="C14" s="644"/>
      <c r="D14" s="645">
        <f>+D13</f>
        <v>1.05</v>
      </c>
      <c r="E14" s="645">
        <f>+E13</f>
        <v>1.05</v>
      </c>
      <c r="F14" s="645">
        <f t="shared" ref="F14:O14" si="4">+F13</f>
        <v>1.05</v>
      </c>
      <c r="G14" s="645">
        <f t="shared" si="4"/>
        <v>1.25</v>
      </c>
      <c r="H14" s="645">
        <f t="shared" si="4"/>
        <v>1.3</v>
      </c>
      <c r="I14" s="645">
        <f t="shared" si="4"/>
        <v>1.33</v>
      </c>
      <c r="J14" s="645">
        <f t="shared" si="4"/>
        <v>1.4000000000000001</v>
      </c>
      <c r="K14" s="645">
        <f t="shared" si="4"/>
        <v>1.4300000000000002</v>
      </c>
      <c r="L14" s="645">
        <f t="shared" si="4"/>
        <v>1.4600000000000002</v>
      </c>
      <c r="M14" s="645">
        <f t="shared" si="4"/>
        <v>1.4870000000000001</v>
      </c>
      <c r="N14" s="645">
        <f t="shared" si="4"/>
        <v>1.4970000000000001</v>
      </c>
      <c r="O14" s="645">
        <f t="shared" si="4"/>
        <v>1.4970000000000001</v>
      </c>
    </row>
    <row r="15" spans="1:15" s="646" customFormat="1" ht="14.25">
      <c r="A15" s="630" t="s">
        <v>5</v>
      </c>
      <c r="B15" s="631" t="s">
        <v>815</v>
      </c>
      <c r="C15" s="644"/>
      <c r="D15" s="645">
        <f>+EE!B34</f>
        <v>1.625</v>
      </c>
      <c r="E15" s="645">
        <f t="shared" ref="E15:O15" si="5">+D15+E11</f>
        <v>1.625</v>
      </c>
      <c r="F15" s="645">
        <f t="shared" si="5"/>
        <v>1.625</v>
      </c>
      <c r="G15" s="645">
        <f t="shared" si="5"/>
        <v>1.9345238095238095</v>
      </c>
      <c r="H15" s="645">
        <f t="shared" si="5"/>
        <v>2.0119047619047619</v>
      </c>
      <c r="I15" s="645">
        <f t="shared" si="5"/>
        <v>2.0583333333333331</v>
      </c>
      <c r="J15" s="645">
        <f t="shared" si="5"/>
        <v>2.1666666666666665</v>
      </c>
      <c r="K15" s="645">
        <f t="shared" si="5"/>
        <v>2.2130952380952378</v>
      </c>
      <c r="L15" s="645">
        <f t="shared" si="5"/>
        <v>2.259523809523809</v>
      </c>
      <c r="M15" s="645">
        <f t="shared" si="5"/>
        <v>2.3013095238095231</v>
      </c>
      <c r="N15" s="645">
        <f t="shared" si="5"/>
        <v>2.3167857142857136</v>
      </c>
      <c r="O15" s="645">
        <f t="shared" si="5"/>
        <v>2.3167857142857136</v>
      </c>
    </row>
    <row r="16" spans="1:15" s="633" customFormat="1" ht="14.25">
      <c r="A16" s="630" t="s">
        <v>64</v>
      </c>
      <c r="B16" s="631" t="s">
        <v>815</v>
      </c>
      <c r="C16" s="644"/>
      <c r="D16" s="645">
        <f>+D15</f>
        <v>1.625</v>
      </c>
      <c r="E16" s="645">
        <f>+E15</f>
        <v>1.625</v>
      </c>
      <c r="F16" s="645">
        <f t="shared" ref="F16:O16" si="6">+F15</f>
        <v>1.625</v>
      </c>
      <c r="G16" s="645">
        <f t="shared" si="6"/>
        <v>1.9345238095238095</v>
      </c>
      <c r="H16" s="645">
        <f t="shared" si="6"/>
        <v>2.0119047619047619</v>
      </c>
      <c r="I16" s="645">
        <f t="shared" si="6"/>
        <v>2.0583333333333331</v>
      </c>
      <c r="J16" s="645">
        <f t="shared" si="6"/>
        <v>2.1666666666666665</v>
      </c>
      <c r="K16" s="645">
        <f t="shared" si="6"/>
        <v>2.2130952380952378</v>
      </c>
      <c r="L16" s="645">
        <f t="shared" si="6"/>
        <v>2.259523809523809</v>
      </c>
      <c r="M16" s="645">
        <f t="shared" si="6"/>
        <v>2.3013095238095231</v>
      </c>
      <c r="N16" s="645">
        <f t="shared" si="6"/>
        <v>2.3167857142857136</v>
      </c>
      <c r="O16" s="645">
        <f t="shared" si="6"/>
        <v>2.3167857142857136</v>
      </c>
    </row>
    <row r="17" spans="1:15" s="633" customFormat="1" outlineLevel="2">
      <c r="A17" s="647"/>
      <c r="B17" s="648"/>
      <c r="C17" s="649"/>
      <c r="D17" s="649"/>
      <c r="E17" s="649"/>
      <c r="F17" s="649"/>
      <c r="G17" s="649"/>
      <c r="H17" s="649"/>
      <c r="I17" s="649"/>
      <c r="J17" s="649"/>
      <c r="K17" s="649"/>
      <c r="L17" s="649"/>
      <c r="M17" s="649"/>
      <c r="N17" s="649"/>
      <c r="O17" s="649"/>
    </row>
    <row r="18" spans="1:15" outlineLevel="2">
      <c r="A18" s="650" t="s">
        <v>50</v>
      </c>
      <c r="B18" s="651"/>
      <c r="C18" s="652"/>
      <c r="D18" s="651"/>
      <c r="E18" s="651"/>
      <c r="F18" s="651"/>
      <c r="G18" s="651"/>
      <c r="H18" s="651"/>
      <c r="I18" s="651"/>
      <c r="J18" s="651"/>
      <c r="K18" s="651"/>
      <c r="L18" s="651"/>
      <c r="M18" s="651"/>
      <c r="N18" s="651"/>
      <c r="O18" s="651"/>
    </row>
    <row r="19" spans="1:15" outlineLevel="2">
      <c r="A19" s="630" t="s">
        <v>4</v>
      </c>
      <c r="B19" s="631" t="s">
        <v>6</v>
      </c>
      <c r="C19" s="653"/>
      <c r="D19" s="653"/>
      <c r="E19" s="654">
        <f t="shared" ref="E19:O19" si="7">E13/D13-1</f>
        <v>0</v>
      </c>
      <c r="F19" s="654">
        <f t="shared" si="7"/>
        <v>0</v>
      </c>
      <c r="G19" s="654">
        <f t="shared" si="7"/>
        <v>0.19047619047619047</v>
      </c>
      <c r="H19" s="654">
        <f t="shared" si="7"/>
        <v>4.0000000000000036E-2</v>
      </c>
      <c r="I19" s="654">
        <f t="shared" si="7"/>
        <v>2.3076923076922995E-2</v>
      </c>
      <c r="J19" s="654">
        <f t="shared" si="7"/>
        <v>5.2631578947368363E-2</v>
      </c>
      <c r="K19" s="654">
        <f t="shared" si="7"/>
        <v>2.1428571428571352E-2</v>
      </c>
      <c r="L19" s="654">
        <f t="shared" si="7"/>
        <v>2.0979020979021046E-2</v>
      </c>
      <c r="M19" s="654">
        <f t="shared" si="7"/>
        <v>1.8493150684931514E-2</v>
      </c>
      <c r="N19" s="654">
        <f t="shared" si="7"/>
        <v>6.7249495628782796E-3</v>
      </c>
      <c r="O19" s="654">
        <f t="shared" si="7"/>
        <v>0</v>
      </c>
    </row>
    <row r="20" spans="1:15" outlineLevel="2">
      <c r="A20" s="630" t="s">
        <v>63</v>
      </c>
      <c r="B20" s="631" t="s">
        <v>6</v>
      </c>
      <c r="C20" s="653"/>
      <c r="D20" s="653"/>
      <c r="E20" s="654">
        <f t="shared" ref="E20:O20" si="8">E14/D14-1</f>
        <v>0</v>
      </c>
      <c r="F20" s="654">
        <f t="shared" si="8"/>
        <v>0</v>
      </c>
      <c r="G20" s="654">
        <f t="shared" si="8"/>
        <v>0.19047619047619047</v>
      </c>
      <c r="H20" s="654">
        <f t="shared" si="8"/>
        <v>4.0000000000000036E-2</v>
      </c>
      <c r="I20" s="654">
        <f t="shared" si="8"/>
        <v>2.3076923076922995E-2</v>
      </c>
      <c r="J20" s="654">
        <f t="shared" si="8"/>
        <v>5.2631578947368363E-2</v>
      </c>
      <c r="K20" s="654">
        <f t="shared" si="8"/>
        <v>2.1428571428571352E-2</v>
      </c>
      <c r="L20" s="654">
        <f t="shared" si="8"/>
        <v>2.0979020979021046E-2</v>
      </c>
      <c r="M20" s="654">
        <f t="shared" si="8"/>
        <v>1.8493150684931514E-2</v>
      </c>
      <c r="N20" s="654">
        <f t="shared" si="8"/>
        <v>6.7249495628782796E-3</v>
      </c>
      <c r="O20" s="654">
        <f t="shared" si="8"/>
        <v>0</v>
      </c>
    </row>
    <row r="21" spans="1:15" s="633" customFormat="1" outlineLevel="2">
      <c r="A21" s="630" t="s">
        <v>5</v>
      </c>
      <c r="B21" s="631" t="s">
        <v>6</v>
      </c>
      <c r="C21" s="653"/>
      <c r="D21" s="653"/>
      <c r="E21" s="654">
        <f t="shared" ref="E21:O21" si="9">E15/D15-1</f>
        <v>0</v>
      </c>
      <c r="F21" s="654">
        <f t="shared" si="9"/>
        <v>0</v>
      </c>
      <c r="G21" s="654">
        <f t="shared" si="9"/>
        <v>0.19047619047619047</v>
      </c>
      <c r="H21" s="654">
        <f t="shared" si="9"/>
        <v>4.0000000000000036E-2</v>
      </c>
      <c r="I21" s="654">
        <f t="shared" si="9"/>
        <v>2.3076923076922995E-2</v>
      </c>
      <c r="J21" s="654">
        <f t="shared" si="9"/>
        <v>5.2631578947368363E-2</v>
      </c>
      <c r="K21" s="654">
        <f t="shared" si="9"/>
        <v>2.1428571428571352E-2</v>
      </c>
      <c r="L21" s="654">
        <f t="shared" si="9"/>
        <v>2.0979020979020824E-2</v>
      </c>
      <c r="M21" s="654">
        <f t="shared" si="9"/>
        <v>1.8493150684931514E-2</v>
      </c>
      <c r="N21" s="654">
        <f t="shared" si="9"/>
        <v>6.7249495628782796E-3</v>
      </c>
      <c r="O21" s="654">
        <f t="shared" si="9"/>
        <v>0</v>
      </c>
    </row>
    <row r="22" spans="1:15" outlineLevel="2">
      <c r="A22" s="630" t="s">
        <v>64</v>
      </c>
      <c r="B22" s="631" t="s">
        <v>6</v>
      </c>
      <c r="C22" s="653"/>
      <c r="D22" s="653"/>
      <c r="E22" s="654">
        <f t="shared" ref="E22:O22" si="10">E16/D16-1</f>
        <v>0</v>
      </c>
      <c r="F22" s="654">
        <f t="shared" si="10"/>
        <v>0</v>
      </c>
      <c r="G22" s="654">
        <f t="shared" si="10"/>
        <v>0.19047619047619047</v>
      </c>
      <c r="H22" s="654">
        <f t="shared" si="10"/>
        <v>4.0000000000000036E-2</v>
      </c>
      <c r="I22" s="654">
        <f t="shared" si="10"/>
        <v>2.3076923076922995E-2</v>
      </c>
      <c r="J22" s="654">
        <f t="shared" si="10"/>
        <v>5.2631578947368363E-2</v>
      </c>
      <c r="K22" s="654">
        <f t="shared" si="10"/>
        <v>2.1428571428571352E-2</v>
      </c>
      <c r="L22" s="654">
        <f t="shared" si="10"/>
        <v>2.0979020979020824E-2</v>
      </c>
      <c r="M22" s="654">
        <f t="shared" si="10"/>
        <v>1.8493150684931514E-2</v>
      </c>
      <c r="N22" s="654">
        <f t="shared" si="10"/>
        <v>6.7249495628782796E-3</v>
      </c>
      <c r="O22" s="654">
        <f t="shared" si="10"/>
        <v>0</v>
      </c>
    </row>
    <row r="23" spans="1:15" outlineLevel="2">
      <c r="A23" s="647"/>
      <c r="B23" s="648"/>
      <c r="C23" s="655"/>
      <c r="D23" s="655"/>
      <c r="E23" s="655"/>
      <c r="F23" s="655"/>
      <c r="G23" s="655"/>
      <c r="H23" s="655"/>
      <c r="I23" s="655"/>
      <c r="J23" s="655"/>
      <c r="K23" s="655"/>
      <c r="L23" s="655"/>
      <c r="M23" s="655"/>
      <c r="N23" s="655"/>
      <c r="O23" s="655"/>
    </row>
    <row r="24" spans="1:15" outlineLevel="1">
      <c r="A24" s="640" t="s">
        <v>51</v>
      </c>
      <c r="B24" s="628"/>
      <c r="C24" s="628"/>
      <c r="D24" s="628"/>
      <c r="E24" s="628"/>
      <c r="F24" s="628"/>
      <c r="G24" s="628"/>
      <c r="H24" s="628"/>
      <c r="I24" s="628"/>
      <c r="J24" s="628"/>
      <c r="K24" s="628"/>
      <c r="L24" s="628"/>
      <c r="M24" s="628"/>
      <c r="N24" s="628"/>
      <c r="O24" s="628"/>
    </row>
    <row r="25" spans="1:15" outlineLevel="1">
      <c r="A25" s="630" t="s">
        <v>4</v>
      </c>
      <c r="B25" s="656" t="s">
        <v>56</v>
      </c>
      <c r="C25" s="657"/>
      <c r="D25" s="658">
        <f>+D3*D13</f>
        <v>30248.400000000001</v>
      </c>
      <c r="E25" s="658">
        <f t="shared" ref="E25:O25" si="11">+E3*E13</f>
        <v>31256.400000000001</v>
      </c>
      <c r="F25" s="658">
        <f t="shared" si="11"/>
        <v>30873.641434419944</v>
      </c>
      <c r="G25" s="658">
        <f t="shared" si="11"/>
        <v>36808.191640572513</v>
      </c>
      <c r="H25" s="658">
        <f t="shared" si="11"/>
        <v>38336.530169775666</v>
      </c>
      <c r="I25" s="658">
        <f t="shared" si="11"/>
        <v>39278.522749510288</v>
      </c>
      <c r="J25" s="658">
        <f t="shared" si="11"/>
        <v>41911.965378694273</v>
      </c>
      <c r="K25" s="658">
        <f t="shared" si="11"/>
        <v>42871.69087246171</v>
      </c>
      <c r="L25" s="658">
        <f t="shared" si="11"/>
        <v>43834.001483009779</v>
      </c>
      <c r="M25" s="658">
        <f t="shared" si="11"/>
        <v>44708.698088438461</v>
      </c>
      <c r="N25" s="658">
        <f t="shared" si="11"/>
        <v>45073.860491781801</v>
      </c>
      <c r="O25" s="658">
        <f t="shared" si="11"/>
        <v>48095.238478057043</v>
      </c>
    </row>
    <row r="26" spans="1:15" s="633" customFormat="1" outlineLevel="1">
      <c r="A26" s="630" t="s">
        <v>63</v>
      </c>
      <c r="B26" s="656" t="s">
        <v>56</v>
      </c>
      <c r="C26" s="657"/>
      <c r="D26" s="658">
        <f t="shared" ref="D26:O26" si="12">+D4*D14</f>
        <v>5776.05</v>
      </c>
      <c r="E26" s="658">
        <f t="shared" si="12"/>
        <v>6064.8</v>
      </c>
      <c r="F26" s="658">
        <f t="shared" si="12"/>
        <v>6064.8</v>
      </c>
      <c r="G26" s="658">
        <f t="shared" si="12"/>
        <v>7220</v>
      </c>
      <c r="H26" s="658">
        <f t="shared" si="12"/>
        <v>7508.8</v>
      </c>
      <c r="I26" s="658">
        <f t="shared" si="12"/>
        <v>7682.0800000000008</v>
      </c>
      <c r="J26" s="658">
        <f t="shared" si="12"/>
        <v>8086.4000000000005</v>
      </c>
      <c r="K26" s="658">
        <f t="shared" si="12"/>
        <v>8259.68</v>
      </c>
      <c r="L26" s="658">
        <f t="shared" si="12"/>
        <v>8432.9600000000009</v>
      </c>
      <c r="M26" s="658">
        <f t="shared" si="12"/>
        <v>8588.9120000000003</v>
      </c>
      <c r="N26" s="658">
        <f t="shared" si="12"/>
        <v>8646.6720000000005</v>
      </c>
      <c r="O26" s="658">
        <f t="shared" si="12"/>
        <v>8646.6720000000005</v>
      </c>
    </row>
    <row r="27" spans="1:15" s="633" customFormat="1" outlineLevel="1">
      <c r="A27" s="630" t="s">
        <v>5</v>
      </c>
      <c r="B27" s="656" t="s">
        <v>56</v>
      </c>
      <c r="C27" s="657"/>
      <c r="D27" s="658">
        <f t="shared" ref="D27:O27" si="13">+D5*D15</f>
        <v>22027.850000000002</v>
      </c>
      <c r="E27" s="658">
        <f t="shared" si="13"/>
        <v>24627.850000000002</v>
      </c>
      <c r="F27" s="658">
        <f t="shared" si="13"/>
        <v>24616.169551238418</v>
      </c>
      <c r="G27" s="658">
        <f t="shared" si="13"/>
        <v>30300.47654608381</v>
      </c>
      <c r="H27" s="658">
        <f t="shared" si="13"/>
        <v>31592.174152416283</v>
      </c>
      <c r="I27" s="658">
        <f t="shared" si="13"/>
        <v>32402.741605295527</v>
      </c>
      <c r="J27" s="658">
        <f t="shared" si="13"/>
        <v>37067.748738308517</v>
      </c>
      <c r="K27" s="658">
        <f t="shared" si="13"/>
        <v>37949.704038781725</v>
      </c>
      <c r="L27" s="658">
        <f t="shared" si="13"/>
        <v>38835.336810539055</v>
      </c>
      <c r="M27" s="658">
        <f t="shared" si="13"/>
        <v>39644.664542734361</v>
      </c>
      <c r="N27" s="658">
        <f t="shared" si="13"/>
        <v>40024.083865342742</v>
      </c>
      <c r="O27" s="658">
        <f t="shared" si="13"/>
        <v>54788.117197425563</v>
      </c>
    </row>
    <row r="28" spans="1:15" outlineLevel="1">
      <c r="A28" s="630" t="s">
        <v>64</v>
      </c>
      <c r="B28" s="656" t="s">
        <v>56</v>
      </c>
      <c r="C28" s="657"/>
      <c r="D28" s="658">
        <f t="shared" ref="D28:O28" si="14">+D6*D16</f>
        <v>6801.2749999999996</v>
      </c>
      <c r="E28" s="658">
        <f t="shared" si="14"/>
        <v>8037.9</v>
      </c>
      <c r="F28" s="658">
        <f t="shared" si="14"/>
        <v>8037.9</v>
      </c>
      <c r="G28" s="658">
        <f t="shared" si="14"/>
        <v>9568.9285714285706</v>
      </c>
      <c r="H28" s="658">
        <f t="shared" si="14"/>
        <v>9951.6857142857134</v>
      </c>
      <c r="I28" s="658">
        <f t="shared" si="14"/>
        <v>10181.339999999998</v>
      </c>
      <c r="J28" s="658">
        <f t="shared" si="14"/>
        <v>10717.199999999999</v>
      </c>
      <c r="K28" s="658">
        <f t="shared" si="14"/>
        <v>10946.854285714284</v>
      </c>
      <c r="L28" s="658">
        <f t="shared" si="14"/>
        <v>11176.508571428569</v>
      </c>
      <c r="M28" s="658">
        <f t="shared" si="14"/>
        <v>11383.197428571424</v>
      </c>
      <c r="N28" s="658">
        <f t="shared" si="14"/>
        <v>26055.498857142848</v>
      </c>
      <c r="O28" s="658">
        <f t="shared" si="14"/>
        <v>26055.498857142848</v>
      </c>
    </row>
    <row r="29" spans="1:15" s="633" customFormat="1" ht="24" outlineLevel="1">
      <c r="A29" s="659" t="s">
        <v>54</v>
      </c>
      <c r="B29" s="660" t="s">
        <v>56</v>
      </c>
      <c r="C29" s="661"/>
      <c r="D29" s="662">
        <f t="shared" ref="D29:O29" si="15">SUM(D25:D28)</f>
        <v>64853.575000000004</v>
      </c>
      <c r="E29" s="662">
        <f t="shared" si="15"/>
        <v>69986.95</v>
      </c>
      <c r="F29" s="662">
        <f t="shared" si="15"/>
        <v>69592.510985658359</v>
      </c>
      <c r="G29" s="662">
        <f t="shared" si="15"/>
        <v>83897.596758084881</v>
      </c>
      <c r="H29" s="662">
        <f t="shared" si="15"/>
        <v>87389.190036477667</v>
      </c>
      <c r="I29" s="662">
        <f t="shared" si="15"/>
        <v>89544.68435480581</v>
      </c>
      <c r="J29" s="662">
        <f t="shared" si="15"/>
        <v>97783.314117002781</v>
      </c>
      <c r="K29" s="662">
        <f t="shared" si="15"/>
        <v>100027.92919695772</v>
      </c>
      <c r="L29" s="662">
        <f t="shared" si="15"/>
        <v>102278.80686497741</v>
      </c>
      <c r="M29" s="662">
        <f t="shared" si="15"/>
        <v>104325.47205974425</v>
      </c>
      <c r="N29" s="662">
        <f t="shared" si="15"/>
        <v>119800.1152142674</v>
      </c>
      <c r="O29" s="662">
        <f t="shared" si="15"/>
        <v>137585.52653262546</v>
      </c>
    </row>
    <row r="30" spans="1:15" s="633" customFormat="1" ht="24" outlineLevel="1">
      <c r="A30" s="663" t="s">
        <v>101</v>
      </c>
      <c r="B30" s="656" t="s">
        <v>56</v>
      </c>
      <c r="C30" s="657"/>
      <c r="D30" s="658">
        <v>0</v>
      </c>
      <c r="E30" s="658">
        <v>0</v>
      </c>
      <c r="F30" s="658">
        <v>0</v>
      </c>
      <c r="G30" s="658">
        <v>0</v>
      </c>
      <c r="H30" s="658">
        <v>0</v>
      </c>
      <c r="I30" s="658">
        <v>0</v>
      </c>
      <c r="J30" s="658">
        <v>0</v>
      </c>
      <c r="K30" s="658">
        <v>0</v>
      </c>
      <c r="L30" s="658">
        <v>0</v>
      </c>
      <c r="M30" s="658">
        <v>0</v>
      </c>
      <c r="N30" s="658">
        <v>0</v>
      </c>
      <c r="O30" s="658">
        <v>0</v>
      </c>
    </row>
    <row r="31" spans="1:15" s="633" customFormat="1" outlineLevel="1">
      <c r="A31" s="634" t="s">
        <v>30</v>
      </c>
      <c r="B31" s="664" t="s">
        <v>56</v>
      </c>
      <c r="C31" s="665"/>
      <c r="D31" s="666">
        <f t="shared" ref="D31:O31" si="16">+SUM(D30:D30)</f>
        <v>0</v>
      </c>
      <c r="E31" s="666">
        <f t="shared" si="16"/>
        <v>0</v>
      </c>
      <c r="F31" s="666">
        <f t="shared" si="16"/>
        <v>0</v>
      </c>
      <c r="G31" s="666">
        <f t="shared" si="16"/>
        <v>0</v>
      </c>
      <c r="H31" s="666">
        <f t="shared" si="16"/>
        <v>0</v>
      </c>
      <c r="I31" s="666">
        <f t="shared" si="16"/>
        <v>0</v>
      </c>
      <c r="J31" s="666">
        <f t="shared" si="16"/>
        <v>0</v>
      </c>
      <c r="K31" s="666">
        <f t="shared" si="16"/>
        <v>0</v>
      </c>
      <c r="L31" s="666">
        <f t="shared" si="16"/>
        <v>0</v>
      </c>
      <c r="M31" s="666">
        <f t="shared" si="16"/>
        <v>0</v>
      </c>
      <c r="N31" s="666">
        <f t="shared" si="16"/>
        <v>0</v>
      </c>
      <c r="O31" s="666">
        <f t="shared" si="16"/>
        <v>0</v>
      </c>
    </row>
    <row r="32" spans="1:15" s="633" customFormat="1" outlineLevel="1">
      <c r="A32" s="667" t="s">
        <v>194</v>
      </c>
      <c r="B32" s="664" t="s">
        <v>56</v>
      </c>
      <c r="C32" s="668"/>
      <c r="D32" s="669">
        <f t="shared" ref="D32:O32" si="17">+D29+D31</f>
        <v>64853.575000000004</v>
      </c>
      <c r="E32" s="669">
        <f t="shared" si="17"/>
        <v>69986.95</v>
      </c>
      <c r="F32" s="669">
        <f t="shared" si="17"/>
        <v>69592.510985658359</v>
      </c>
      <c r="G32" s="669">
        <f t="shared" si="17"/>
        <v>83897.596758084881</v>
      </c>
      <c r="H32" s="669">
        <f t="shared" si="17"/>
        <v>87389.190036477667</v>
      </c>
      <c r="I32" s="669">
        <f t="shared" si="17"/>
        <v>89544.68435480581</v>
      </c>
      <c r="J32" s="669">
        <f t="shared" si="17"/>
        <v>97783.314117002781</v>
      </c>
      <c r="K32" s="669">
        <f t="shared" si="17"/>
        <v>100027.92919695772</v>
      </c>
      <c r="L32" s="669">
        <f t="shared" si="17"/>
        <v>102278.80686497741</v>
      </c>
      <c r="M32" s="669">
        <f t="shared" si="17"/>
        <v>104325.47205974425</v>
      </c>
      <c r="N32" s="669">
        <f t="shared" si="17"/>
        <v>119800.1152142674</v>
      </c>
      <c r="O32" s="669">
        <f t="shared" si="17"/>
        <v>137585.52653262546</v>
      </c>
    </row>
    <row r="33" spans="1:15" outlineLevel="1">
      <c r="A33" s="647"/>
      <c r="B33" s="643"/>
      <c r="C33" s="670"/>
      <c r="D33" s="671"/>
      <c r="E33" s="671"/>
      <c r="F33" s="671"/>
      <c r="G33" s="671"/>
      <c r="H33" s="671"/>
      <c r="I33" s="671"/>
      <c r="J33" s="671"/>
      <c r="K33" s="670"/>
      <c r="L33" s="670"/>
      <c r="M33" s="670"/>
      <c r="N33" s="670"/>
      <c r="O33" s="670"/>
    </row>
    <row r="34" spans="1:15" outlineLevel="1">
      <c r="A34" s="672" t="s">
        <v>10</v>
      </c>
      <c r="B34" s="628"/>
      <c r="C34" s="670"/>
      <c r="D34" s="670"/>
      <c r="E34" s="670"/>
      <c r="F34" s="670"/>
      <c r="G34" s="670"/>
      <c r="H34" s="670"/>
      <c r="I34" s="670"/>
      <c r="J34" s="670"/>
      <c r="K34" s="670"/>
      <c r="L34" s="670"/>
      <c r="M34" s="670"/>
      <c r="N34" s="670"/>
      <c r="O34" s="670"/>
    </row>
    <row r="35" spans="1:15" outlineLevel="1">
      <c r="A35" s="672" t="s">
        <v>465</v>
      </c>
      <c r="B35" s="628"/>
      <c r="C35" s="670"/>
      <c r="D35" s="670"/>
      <c r="E35" s="670"/>
      <c r="F35" s="670"/>
      <c r="G35" s="670"/>
      <c r="H35" s="670"/>
      <c r="I35" s="670"/>
      <c r="J35" s="670"/>
      <c r="K35" s="670"/>
      <c r="L35" s="670"/>
      <c r="M35" s="670"/>
      <c r="N35" s="670"/>
      <c r="O35" s="670"/>
    </row>
    <row r="36" spans="1:15" ht="12" customHeight="1" outlineLevel="1">
      <c r="A36" s="673" t="s">
        <v>7</v>
      </c>
      <c r="B36" s="656" t="s">
        <v>56</v>
      </c>
      <c r="C36" s="674"/>
      <c r="D36" s="675">
        <f>+KULUD!D8</f>
        <v>3155</v>
      </c>
      <c r="E36" s="675">
        <f>+KULUD!E8</f>
        <v>3088</v>
      </c>
      <c r="F36" s="675">
        <f>+KULUD!F8</f>
        <v>3095.7007204657029</v>
      </c>
      <c r="G36" s="675">
        <f>+KULUD!G8</f>
        <v>3217.4313559145135</v>
      </c>
      <c r="H36" s="675">
        <f>+KULUD!H8</f>
        <v>3300.6896527353611</v>
      </c>
      <c r="I36" s="675">
        <f>+KULUD!I8</f>
        <v>3386.0979867232272</v>
      </c>
      <c r="J36" s="675">
        <f>+KULUD!J8</f>
        <v>3492.419797104119</v>
      </c>
      <c r="K36" s="675">
        <f>+KULUD!K8</f>
        <v>3566.3051094362763</v>
      </c>
      <c r="L36" s="675">
        <f>+KULUD!L8</f>
        <v>3641.7488663428785</v>
      </c>
      <c r="M36" s="675">
        <f>+KULUD!M8</f>
        <v>3718.7838979345825</v>
      </c>
      <c r="N36" s="675">
        <f>+KULUD!N8</f>
        <v>3797.443654390388</v>
      </c>
      <c r="O36" s="675">
        <f>+KULUD!O8</f>
        <v>4085.1951856401911</v>
      </c>
    </row>
    <row r="37" spans="1:15" outlineLevel="1">
      <c r="A37" s="673" t="s">
        <v>59</v>
      </c>
      <c r="B37" s="656" t="s">
        <v>56</v>
      </c>
      <c r="C37" s="674"/>
      <c r="D37" s="675">
        <f>+KULUD!D9</f>
        <v>3741</v>
      </c>
      <c r="E37" s="675">
        <f>+KULUD!E9</f>
        <v>3659</v>
      </c>
      <c r="F37" s="675">
        <f>+KULUD!F9</f>
        <v>3668.1246555000016</v>
      </c>
      <c r="G37" s="675">
        <f>+KULUD!G9</f>
        <v>3812.3644207549237</v>
      </c>
      <c r="H37" s="675">
        <f>+KULUD!H9</f>
        <v>3911.0179531601952</v>
      </c>
      <c r="I37" s="675">
        <f>+KULUD!I9</f>
        <v>4012.2190846568287</v>
      </c>
      <c r="J37" s="675">
        <f>+KULUD!J9</f>
        <v>4138.2007893795235</v>
      </c>
      <c r="K37" s="675">
        <f>+KULUD!K9</f>
        <v>4225.7481850477116</v>
      </c>
      <c r="L37" s="675">
        <f>+KULUD!L9</f>
        <v>4315.1421962268751</v>
      </c>
      <c r="M37" s="675">
        <f>+KULUD!M9</f>
        <v>4406.4217236213199</v>
      </c>
      <c r="N37" s="675">
        <f>+KULUD!N9</f>
        <v>4499.6264026601139</v>
      </c>
      <c r="O37" s="675">
        <f>+KULUD!O9</f>
        <v>4840.5858757310425</v>
      </c>
    </row>
    <row r="38" spans="1:15" s="643" customFormat="1" ht="24" outlineLevel="1">
      <c r="A38" s="673" t="s">
        <v>9</v>
      </c>
      <c r="B38" s="656" t="s">
        <v>56</v>
      </c>
      <c r="C38" s="674"/>
      <c r="D38" s="675">
        <v>0</v>
      </c>
      <c r="E38" s="675">
        <v>0</v>
      </c>
      <c r="F38" s="675">
        <v>0</v>
      </c>
      <c r="G38" s="675">
        <v>0</v>
      </c>
      <c r="H38" s="675">
        <v>0</v>
      </c>
      <c r="I38" s="675">
        <v>0</v>
      </c>
      <c r="J38" s="675">
        <v>0</v>
      </c>
      <c r="K38" s="675">
        <v>0</v>
      </c>
      <c r="L38" s="675">
        <v>0</v>
      </c>
      <c r="M38" s="675">
        <v>0</v>
      </c>
      <c r="N38" s="675">
        <v>0</v>
      </c>
      <c r="O38" s="675">
        <v>0</v>
      </c>
    </row>
    <row r="39" spans="1:15" ht="24" outlineLevel="1">
      <c r="A39" s="673" t="s">
        <v>171</v>
      </c>
      <c r="B39" s="656" t="s">
        <v>56</v>
      </c>
      <c r="C39" s="674"/>
      <c r="D39" s="675">
        <f>+KULUD!D11</f>
        <v>4333.2000000000007</v>
      </c>
      <c r="E39" s="675">
        <f>+KULUD!E11</f>
        <v>3427.2000000000003</v>
      </c>
      <c r="F39" s="675">
        <f>+KULUD!F11</f>
        <v>3495.1804133702508</v>
      </c>
      <c r="G39" s="675">
        <f>+KULUD!G11</f>
        <v>3588.8243230782336</v>
      </c>
      <c r="H39" s="675">
        <f>+KULUD!H11</f>
        <v>3677.4682838582657</v>
      </c>
      <c r="I39" s="675">
        <f>+KULUD!I11</f>
        <v>3768.3017504695649</v>
      </c>
      <c r="J39" s="675">
        <f>+KULUD!J11</f>
        <v>3842.5372949538155</v>
      </c>
      <c r="K39" s="675">
        <f>+KULUD!K11</f>
        <v>3919.3880408528917</v>
      </c>
      <c r="L39" s="675">
        <f>+KULUD!L11</f>
        <v>3997.7758016699495</v>
      </c>
      <c r="M39" s="675">
        <f>+KULUD!M11</f>
        <v>4077.7313686396983</v>
      </c>
      <c r="N39" s="675">
        <f>+KULUD!N11</f>
        <v>4159.286073202893</v>
      </c>
      <c r="O39" s="675">
        <f>+KULUD!O11</f>
        <v>4242.4719041882563</v>
      </c>
    </row>
    <row r="40" spans="1:15" outlineLevel="1">
      <c r="A40" s="673" t="s">
        <v>169</v>
      </c>
      <c r="B40" s="656" t="s">
        <v>56</v>
      </c>
      <c r="C40" s="674"/>
      <c r="D40" s="675">
        <f>+KULUD!D12</f>
        <v>12688.800000000001</v>
      </c>
      <c r="E40" s="675">
        <f>+KULUD!E12</f>
        <v>16684</v>
      </c>
      <c r="F40" s="675">
        <f>+KULUD!F12</f>
        <v>17247.778724810483</v>
      </c>
      <c r="G40" s="675">
        <f>+KULUD!G12</f>
        <v>17709.886325148058</v>
      </c>
      <c r="H40" s="675">
        <f>+KULUD!H12</f>
        <v>18147.320517379216</v>
      </c>
      <c r="I40" s="675">
        <f>+KULUD!I12</f>
        <v>18595.559334158483</v>
      </c>
      <c r="J40" s="675">
        <f>+KULUD!J12</f>
        <v>18961.891853041405</v>
      </c>
      <c r="K40" s="675">
        <f>+KULUD!K12</f>
        <v>19341.129690102232</v>
      </c>
      <c r="L40" s="675">
        <f>+KULUD!L12</f>
        <v>19727.952283904277</v>
      </c>
      <c r="M40" s="675">
        <f>+KULUD!M12</f>
        <v>20122.511580939597</v>
      </c>
      <c r="N40" s="675">
        <f>+KULUD!N12</f>
        <v>20524.962193472333</v>
      </c>
      <c r="O40" s="675">
        <f>+KULUD!O12</f>
        <v>20935.461977800074</v>
      </c>
    </row>
    <row r="41" spans="1:15" outlineLevel="1">
      <c r="A41" s="673" t="s">
        <v>170</v>
      </c>
      <c r="B41" s="656" t="s">
        <v>56</v>
      </c>
      <c r="C41" s="674"/>
      <c r="D41" s="675">
        <f>+KULUD!D13</f>
        <v>3554.4</v>
      </c>
      <c r="E41" s="675">
        <f>+KULUD!E13</f>
        <v>2626.7999999999997</v>
      </c>
      <c r="F41" s="675">
        <f>+KULUD!F13</f>
        <v>2715.5637229880231</v>
      </c>
      <c r="G41" s="675">
        <f>+KULUD!G13</f>
        <v>2788.31991122626</v>
      </c>
      <c r="H41" s="675">
        <f>+KULUD!H13</f>
        <v>2857.1914130335485</v>
      </c>
      <c r="I41" s="675">
        <f>+KULUD!I13</f>
        <v>2927.7640409354772</v>
      </c>
      <c r="J41" s="675">
        <f>+KULUD!J13</f>
        <v>2985.4409925419063</v>
      </c>
      <c r="K41" s="675">
        <f>+KULUD!K13</f>
        <v>3045.1498123927445</v>
      </c>
      <c r="L41" s="675">
        <f>+KULUD!L13</f>
        <v>3106.0528086405993</v>
      </c>
      <c r="M41" s="675">
        <f>+KULUD!M13</f>
        <v>3168.1739043881648</v>
      </c>
      <c r="N41" s="675">
        <f>+KULUD!N13</f>
        <v>3231.5374424486413</v>
      </c>
      <c r="O41" s="675">
        <f>+KULUD!O13</f>
        <v>3296.1682763896692</v>
      </c>
    </row>
    <row r="42" spans="1:15" outlineLevel="1">
      <c r="A42" s="673" t="s">
        <v>8</v>
      </c>
      <c r="B42" s="656" t="s">
        <v>56</v>
      </c>
      <c r="C42" s="674"/>
      <c r="D42" s="675">
        <f>+KULUD!D14</f>
        <v>1147</v>
      </c>
      <c r="E42" s="675">
        <f>+KULUD!E14</f>
        <v>272</v>
      </c>
      <c r="F42" s="675">
        <f>+KULUD!F14</f>
        <v>281.19130982668736</v>
      </c>
      <c r="G42" s="675">
        <f>+KULUD!G14</f>
        <v>288.7250707528334</v>
      </c>
      <c r="H42" s="675">
        <f>+KULUD!H14</f>
        <v>295.85658000042838</v>
      </c>
      <c r="I42" s="675">
        <f>+KULUD!I14</f>
        <v>303.16423752643897</v>
      </c>
      <c r="J42" s="675">
        <f>+KULUD!J14</f>
        <v>309.13657300570981</v>
      </c>
      <c r="K42" s="675">
        <f>+KULUD!K14</f>
        <v>315.31930446582402</v>
      </c>
      <c r="L42" s="675">
        <f>+KULUD!L14</f>
        <v>321.62569055514052</v>
      </c>
      <c r="M42" s="675">
        <f>+KULUD!M14</f>
        <v>328.05820846413161</v>
      </c>
      <c r="N42" s="675">
        <f>+KULUD!N14</f>
        <v>334.61937884347134</v>
      </c>
      <c r="O42" s="675">
        <f>+KULUD!O14</f>
        <v>341.31177523145658</v>
      </c>
    </row>
    <row r="43" spans="1:15" outlineLevel="1">
      <c r="A43" s="672" t="s">
        <v>466</v>
      </c>
      <c r="B43" s="628"/>
      <c r="C43" s="670"/>
      <c r="D43" s="670"/>
      <c r="E43" s="670"/>
      <c r="F43" s="670"/>
      <c r="G43" s="670"/>
      <c r="H43" s="670"/>
      <c r="I43" s="670"/>
      <c r="J43" s="670"/>
      <c r="K43" s="670"/>
      <c r="L43" s="670"/>
      <c r="M43" s="670"/>
      <c r="N43" s="670"/>
      <c r="O43" s="670"/>
    </row>
    <row r="44" spans="1:15" ht="12" customHeight="1" outlineLevel="1">
      <c r="A44" s="673" t="s">
        <v>7</v>
      </c>
      <c r="B44" s="656" t="s">
        <v>56</v>
      </c>
      <c r="C44" s="674"/>
      <c r="D44" s="675">
        <f>+KULUD!D26</f>
        <v>3208</v>
      </c>
      <c r="E44" s="675">
        <f>+KULUD!E26</f>
        <v>3502</v>
      </c>
      <c r="F44" s="675">
        <f>+KULUD!F26</f>
        <v>3416.1180453603274</v>
      </c>
      <c r="G44" s="675">
        <f>+KULUD!G26</f>
        <v>3597.4701537279143</v>
      </c>
      <c r="H44" s="675">
        <f>+KULUD!H26</f>
        <v>3693.4114003311961</v>
      </c>
      <c r="I44" s="675">
        <f>+KULUD!I26</f>
        <v>3791.897363950593</v>
      </c>
      <c r="J44" s="675">
        <f>+KULUD!J26</f>
        <v>4121.8903762285754</v>
      </c>
      <c r="K44" s="675">
        <f>+KULUD!K26</f>
        <v>4211.8779161836037</v>
      </c>
      <c r="L44" s="675">
        <f>+KULUD!L26</f>
        <v>4303.8162015863409</v>
      </c>
      <c r="M44" s="675">
        <f>+KULUD!M26</f>
        <v>4397.747322172494</v>
      </c>
      <c r="N44" s="675">
        <f>+KULUD!N26</f>
        <v>5770.0495224571432</v>
      </c>
      <c r="O44" s="675">
        <f>+KULUD!O26</f>
        <v>7200.425521069018</v>
      </c>
    </row>
    <row r="45" spans="1:15" outlineLevel="1">
      <c r="A45" s="673" t="s">
        <v>59</v>
      </c>
      <c r="B45" s="656" t="s">
        <v>56</v>
      </c>
      <c r="C45" s="674"/>
      <c r="D45" s="675">
        <f>+KULUD!D27</f>
        <v>2173</v>
      </c>
      <c r="E45" s="675">
        <f>+KULUD!E27</f>
        <v>1662</v>
      </c>
      <c r="F45" s="675">
        <f>+KULUD!F27</f>
        <v>1686.5752877100349</v>
      </c>
      <c r="G45" s="675">
        <f>+KULUD!G27</f>
        <v>1788.250399765876</v>
      </c>
      <c r="H45" s="675">
        <f>+KULUD!H27</f>
        <v>1832.4201846400931</v>
      </c>
      <c r="I45" s="675">
        <f>+KULUD!I27</f>
        <v>1877.6809632007032</v>
      </c>
      <c r="J45" s="675">
        <f>+KULUD!J27</f>
        <v>2083.5561870551956</v>
      </c>
      <c r="K45" s="675">
        <f>+KULUD!K27</f>
        <v>2125.2273107962992</v>
      </c>
      <c r="L45" s="675">
        <f>+KULUD!L27</f>
        <v>2167.7318570122252</v>
      </c>
      <c r="M45" s="675">
        <f>+KULUD!M27</f>
        <v>2211.0865217719147</v>
      </c>
      <c r="N45" s="675">
        <f>+KULUD!N27</f>
        <v>2026.1740673911029</v>
      </c>
      <c r="O45" s="675">
        <f>+KULUD!O27</f>
        <v>2719.3166896569555</v>
      </c>
    </row>
    <row r="46" spans="1:15" s="643" customFormat="1" ht="24" outlineLevel="1">
      <c r="A46" s="673" t="s">
        <v>9</v>
      </c>
      <c r="B46" s="656" t="s">
        <v>56</v>
      </c>
      <c r="C46" s="674"/>
      <c r="D46" s="675">
        <f>+KULUD!D28</f>
        <v>3682.71</v>
      </c>
      <c r="E46" s="675">
        <f>+KULUD!E28</f>
        <v>4781.2973692000005</v>
      </c>
      <c r="F46" s="675">
        <f>+KULUD!F28</f>
        <v>4598.9436415371556</v>
      </c>
      <c r="G46" s="675">
        <f>+KULUD!G28</f>
        <v>4755.9619850019571</v>
      </c>
      <c r="H46" s="675">
        <f>+KULUD!H28</f>
        <v>4908.0712396211629</v>
      </c>
      <c r="I46" s="675">
        <f>+KULUD!I28</f>
        <v>5064.7931265711286</v>
      </c>
      <c r="J46" s="675">
        <f>+KULUD!J28</f>
        <v>5200.7612812843299</v>
      </c>
      <c r="K46" s="675">
        <f>+KULUD!K28</f>
        <v>5341.6920716321611</v>
      </c>
      <c r="L46" s="675">
        <f>+KULUD!L28</f>
        <v>5486.1797890813932</v>
      </c>
      <c r="M46" s="675">
        <f>+KULUD!M28</f>
        <v>5634.3104087800557</v>
      </c>
      <c r="N46" s="675">
        <f>+KULUD!N28</f>
        <v>13671.522080982402</v>
      </c>
      <c r="O46" s="675">
        <f>+KULUD!O28</f>
        <v>15690.823294078069</v>
      </c>
    </row>
    <row r="47" spans="1:15" ht="24" outlineLevel="1">
      <c r="A47" s="673" t="s">
        <v>171</v>
      </c>
      <c r="B47" s="656" t="s">
        <v>56</v>
      </c>
      <c r="C47" s="674"/>
      <c r="D47" s="675">
        <f>+KULUD!D30</f>
        <v>3311.9</v>
      </c>
      <c r="E47" s="675">
        <f>+KULUD!E30</f>
        <v>3041.8999999999996</v>
      </c>
      <c r="F47" s="675">
        <f>+KULUD!F30</f>
        <v>3095.2926002717463</v>
      </c>
      <c r="G47" s="675">
        <f>+KULUD!G30</f>
        <v>3178.2225971528346</v>
      </c>
      <c r="H47" s="675">
        <f>+KULUD!H30</f>
        <v>3256.7246953025096</v>
      </c>
      <c r="I47" s="675">
        <f>+KULUD!I30</f>
        <v>3337.1657952764813</v>
      </c>
      <c r="J47" s="675">
        <f>+KULUD!J30</f>
        <v>3402.9079614434281</v>
      </c>
      <c r="K47" s="675">
        <f>+KULUD!K30</f>
        <v>3470.9661206722967</v>
      </c>
      <c r="L47" s="675">
        <f>+KULUD!L30</f>
        <v>3540.3854430857427</v>
      </c>
      <c r="M47" s="675">
        <f>+KULUD!M30</f>
        <v>3611.1931970561182</v>
      </c>
      <c r="N47" s="675">
        <f>+KULUD!N30</f>
        <v>3683.4171293561944</v>
      </c>
      <c r="O47" s="675">
        <f>+KULUD!O30</f>
        <v>3757.0855689341593</v>
      </c>
    </row>
    <row r="48" spans="1:15" outlineLevel="1">
      <c r="A48" s="673" t="s">
        <v>169</v>
      </c>
      <c r="B48" s="656" t="s">
        <v>56</v>
      </c>
      <c r="C48" s="674"/>
      <c r="D48" s="675">
        <f>+KULUD!D31</f>
        <v>9516.6</v>
      </c>
      <c r="E48" s="675">
        <f>+KULUD!E31</f>
        <v>12513</v>
      </c>
      <c r="F48" s="675">
        <f>+KULUD!F31</f>
        <v>12935.834043607863</v>
      </c>
      <c r="G48" s="675">
        <f>+KULUD!G31</f>
        <v>13282.414743861045</v>
      </c>
      <c r="H48" s="675">
        <f>+KULUD!H31</f>
        <v>13610.490388034412</v>
      </c>
      <c r="I48" s="675">
        <f>+KULUD!I31</f>
        <v>13946.66950061886</v>
      </c>
      <c r="J48" s="675">
        <f>+KULUD!J31</f>
        <v>14221.418889781053</v>
      </c>
      <c r="K48" s="675">
        <f>+KULUD!K31</f>
        <v>14505.847267576673</v>
      </c>
      <c r="L48" s="675">
        <f>+KULUD!L31</f>
        <v>14795.964212928207</v>
      </c>
      <c r="M48" s="675">
        <f>+KULUD!M31</f>
        <v>15091.883685704699</v>
      </c>
      <c r="N48" s="675">
        <f>+KULUD!N31</f>
        <v>15393.721645104251</v>
      </c>
      <c r="O48" s="675">
        <f>+KULUD!O31</f>
        <v>15701.596483350057</v>
      </c>
    </row>
    <row r="49" spans="1:15" outlineLevel="1">
      <c r="A49" s="673" t="s">
        <v>170</v>
      </c>
      <c r="B49" s="656" t="s">
        <v>56</v>
      </c>
      <c r="C49" s="674"/>
      <c r="D49" s="675">
        <f>+KULUD!D32</f>
        <v>2665.8</v>
      </c>
      <c r="E49" s="675">
        <f>+KULUD!E32</f>
        <v>1970.1000000000001</v>
      </c>
      <c r="F49" s="675">
        <f>+KULUD!F32</f>
        <v>2036.6727922410175</v>
      </c>
      <c r="G49" s="675">
        <f>+KULUD!G32</f>
        <v>2091.2399334196953</v>
      </c>
      <c r="H49" s="675">
        <f>+KULUD!H32</f>
        <v>2142.8935597751615</v>
      </c>
      <c r="I49" s="675">
        <f>+KULUD!I32</f>
        <v>2195.8230307016079</v>
      </c>
      <c r="J49" s="675">
        <f>+KULUD!J32</f>
        <v>2239.0807444064299</v>
      </c>
      <c r="K49" s="675">
        <f>+KULUD!K32</f>
        <v>2283.8623592945587</v>
      </c>
      <c r="L49" s="675">
        <f>+KULUD!L32</f>
        <v>2329.5396064804499</v>
      </c>
      <c r="M49" s="675">
        <f>+KULUD!M32</f>
        <v>2376.1304282911242</v>
      </c>
      <c r="N49" s="675">
        <f>+KULUD!N32</f>
        <v>2423.6530818364818</v>
      </c>
      <c r="O49" s="675">
        <f>+KULUD!O32</f>
        <v>2472.1262072922527</v>
      </c>
    </row>
    <row r="50" spans="1:15" outlineLevel="1">
      <c r="A50" s="673" t="s">
        <v>8</v>
      </c>
      <c r="B50" s="656" t="s">
        <v>56</v>
      </c>
      <c r="C50" s="674"/>
      <c r="D50" s="675">
        <f>+KULUD!D33</f>
        <v>1097.29</v>
      </c>
      <c r="E50" s="675">
        <f>+KULUD!E33</f>
        <v>4385.7026307999995</v>
      </c>
      <c r="F50" s="675">
        <f>+KULUD!F33</f>
        <v>3018.4655625661553</v>
      </c>
      <c r="G50" s="675">
        <f>+KULUD!G33</f>
        <v>3099.3371866792704</v>
      </c>
      <c r="H50" s="675">
        <f>+KULUD!H33</f>
        <v>3175.8908151902483</v>
      </c>
      <c r="I50" s="675">
        <f>+KULUD!I33</f>
        <v>3254.3353183254471</v>
      </c>
      <c r="J50" s="675">
        <f>+KULUD!J33</f>
        <v>3318.4457240964584</v>
      </c>
      <c r="K50" s="675">
        <f>+KULUD!K33</f>
        <v>3384.8146385783875</v>
      </c>
      <c r="L50" s="675">
        <f>+KULUD!L33</f>
        <v>3452.5109313499552</v>
      </c>
      <c r="M50" s="675">
        <f>+KULUD!M33</f>
        <v>3521.5611939659902</v>
      </c>
      <c r="N50" s="675">
        <f>+KULUD!N33</f>
        <v>3591.9924845075534</v>
      </c>
      <c r="O50" s="675">
        <f>+KULUD!O33</f>
        <v>3663.8324287811738</v>
      </c>
    </row>
    <row r="51" spans="1:15" outlineLevel="1">
      <c r="A51" s="634" t="s">
        <v>195</v>
      </c>
      <c r="B51" s="664" t="s">
        <v>56</v>
      </c>
      <c r="C51" s="668"/>
      <c r="D51" s="669">
        <f t="shared" ref="D51:O51" si="18">+SUM(D36:D50)</f>
        <v>54274.700000000004</v>
      </c>
      <c r="E51" s="669">
        <f t="shared" si="18"/>
        <v>61613</v>
      </c>
      <c r="F51" s="669">
        <f t="shared" si="18"/>
        <v>61291.441520255452</v>
      </c>
      <c r="G51" s="669">
        <f t="shared" si="18"/>
        <v>63198.448406483418</v>
      </c>
      <c r="H51" s="669">
        <f t="shared" si="18"/>
        <v>64809.446683061804</v>
      </c>
      <c r="I51" s="669">
        <f t="shared" si="18"/>
        <v>66461.471533114847</v>
      </c>
      <c r="J51" s="669">
        <f t="shared" si="18"/>
        <v>68317.688464321953</v>
      </c>
      <c r="K51" s="669">
        <f t="shared" si="18"/>
        <v>69737.327827031666</v>
      </c>
      <c r="L51" s="669">
        <f t="shared" si="18"/>
        <v>71186.425688864023</v>
      </c>
      <c r="M51" s="669">
        <f t="shared" si="18"/>
        <v>72665.593441729885</v>
      </c>
      <c r="N51" s="669">
        <f t="shared" si="18"/>
        <v>83108.005156652973</v>
      </c>
      <c r="O51" s="669">
        <f t="shared" si="18"/>
        <v>88946.401188142365</v>
      </c>
    </row>
    <row r="52" spans="1:15" s="679" customFormat="1">
      <c r="A52" s="676"/>
      <c r="B52" s="677"/>
      <c r="C52" s="678"/>
      <c r="D52" s="678"/>
      <c r="E52" s="678"/>
      <c r="F52" s="678"/>
      <c r="G52" s="678"/>
      <c r="H52" s="678"/>
      <c r="I52" s="678"/>
      <c r="J52" s="678"/>
      <c r="K52" s="678"/>
      <c r="L52" s="678"/>
      <c r="M52" s="678"/>
      <c r="N52" s="678"/>
      <c r="O52" s="678"/>
    </row>
    <row r="53" spans="1:15" ht="28.15" customHeight="1" outlineLevel="1">
      <c r="A53" s="634" t="s">
        <v>25</v>
      </c>
      <c r="B53" s="664" t="s">
        <v>56</v>
      </c>
      <c r="C53" s="668"/>
      <c r="D53" s="669">
        <f t="shared" ref="D53:O53" si="19">D32-D51</f>
        <v>10578.875</v>
      </c>
      <c r="E53" s="669">
        <f t="shared" si="19"/>
        <v>8373.9499999999971</v>
      </c>
      <c r="F53" s="669">
        <f t="shared" si="19"/>
        <v>8301.0694654029066</v>
      </c>
      <c r="G53" s="669">
        <f t="shared" si="19"/>
        <v>20699.148351601463</v>
      </c>
      <c r="H53" s="669">
        <f t="shared" si="19"/>
        <v>22579.743353415863</v>
      </c>
      <c r="I53" s="669">
        <f t="shared" si="19"/>
        <v>23083.212821690962</v>
      </c>
      <c r="J53" s="669">
        <f t="shared" si="19"/>
        <v>29465.625652680828</v>
      </c>
      <c r="K53" s="669">
        <f t="shared" si="19"/>
        <v>30290.601369926051</v>
      </c>
      <c r="L53" s="669">
        <f t="shared" si="19"/>
        <v>31092.381176113384</v>
      </c>
      <c r="M53" s="669">
        <f t="shared" si="19"/>
        <v>31659.878618014365</v>
      </c>
      <c r="N53" s="669">
        <f t="shared" si="19"/>
        <v>36692.110057614424</v>
      </c>
      <c r="O53" s="669">
        <f t="shared" si="19"/>
        <v>48639.125344483095</v>
      </c>
    </row>
    <row r="54" spans="1:15" outlineLevel="1">
      <c r="A54" s="634" t="s">
        <v>140</v>
      </c>
      <c r="B54" s="664" t="s">
        <v>56</v>
      </c>
      <c r="C54" s="668"/>
      <c r="D54" s="669">
        <f>+'Kulum&amp;INV'!D11+'Kulum&amp;INV'!D43</f>
        <v>3417.2455</v>
      </c>
      <c r="E54" s="669">
        <f>+'Kulum&amp;INV'!E11+'Kulum&amp;INV'!E43</f>
        <v>3546.9287191780822</v>
      </c>
      <c r="F54" s="669">
        <f>+'Kulum&amp;INV'!F11+'Kulum&amp;INV'!F43</f>
        <v>3681.482</v>
      </c>
      <c r="G54" s="669">
        <f>+'Kulum&amp;INV'!G11+'Kulum&amp;INV'!G43</f>
        <v>18478.352295454548</v>
      </c>
      <c r="H54" s="669">
        <f>+'Kulum&amp;INV'!H11+'Kulum&amp;INV'!H43</f>
        <v>22441.789795454548</v>
      </c>
      <c r="I54" s="669">
        <f>+'Kulum&amp;INV'!I11+'Kulum&amp;INV'!I43</f>
        <v>22936.789795454548</v>
      </c>
      <c r="J54" s="669">
        <f>+'Kulum&amp;INV'!J11+'Kulum&amp;INV'!J43</f>
        <v>28922.723795454549</v>
      </c>
      <c r="K54" s="669">
        <f>+'Kulum&amp;INV'!K11+'Kulum&amp;INV'!K43</f>
        <v>29634.289795454551</v>
      </c>
      <c r="L54" s="669">
        <f>+'Kulum&amp;INV'!L11+'Kulum&amp;INV'!L43</f>
        <v>29007.801295454552</v>
      </c>
      <c r="M54" s="669">
        <f>+'Kulum&amp;INV'!M11+'Kulum&amp;INV'!M43</f>
        <v>28689.945295454552</v>
      </c>
      <c r="N54" s="669">
        <f>+'Kulum&amp;INV'!N11+'Kulum&amp;INV'!N43</f>
        <v>28688.835295454552</v>
      </c>
      <c r="O54" s="669">
        <f>+'Kulum&amp;INV'!O11+'Kulum&amp;INV'!O43</f>
        <v>35802.585295454548</v>
      </c>
    </row>
    <row r="55" spans="1:15" outlineLevel="1">
      <c r="A55" s="634" t="s">
        <v>141</v>
      </c>
      <c r="B55" s="664" t="s">
        <v>56</v>
      </c>
      <c r="C55" s="668"/>
      <c r="D55" s="669">
        <f t="shared" ref="D55:O55" si="20">+D53-D54</f>
        <v>7161.6295</v>
      </c>
      <c r="E55" s="669">
        <f t="shared" si="20"/>
        <v>4827.0212808219148</v>
      </c>
      <c r="F55" s="669">
        <f t="shared" si="20"/>
        <v>4619.5874654029067</v>
      </c>
      <c r="G55" s="669">
        <f t="shared" si="20"/>
        <v>2220.7960561469154</v>
      </c>
      <c r="H55" s="669">
        <f t="shared" si="20"/>
        <v>137.9535579613148</v>
      </c>
      <c r="I55" s="669">
        <f t="shared" si="20"/>
        <v>146.42302623641444</v>
      </c>
      <c r="J55" s="669">
        <f t="shared" si="20"/>
        <v>542.90185722627939</v>
      </c>
      <c r="K55" s="669">
        <f t="shared" si="20"/>
        <v>656.31157447149963</v>
      </c>
      <c r="L55" s="669">
        <f t="shared" si="20"/>
        <v>2084.5798806588318</v>
      </c>
      <c r="M55" s="669">
        <f t="shared" si="20"/>
        <v>2969.933322559813</v>
      </c>
      <c r="N55" s="669">
        <f t="shared" si="20"/>
        <v>8003.2747621598719</v>
      </c>
      <c r="O55" s="669">
        <f t="shared" si="20"/>
        <v>12836.540049028546</v>
      </c>
    </row>
    <row r="56" spans="1:15" outlineLevel="1">
      <c r="A56" s="634" t="s">
        <v>817</v>
      </c>
      <c r="B56" s="664" t="s">
        <v>6</v>
      </c>
      <c r="C56" s="680"/>
      <c r="D56" s="721">
        <f t="shared" ref="D56:O56" si="21">+D55/D32</f>
        <v>0.11042767495855085</v>
      </c>
      <c r="E56" s="721">
        <f t="shared" si="21"/>
        <v>6.8970304904298799E-2</v>
      </c>
      <c r="F56" s="721">
        <f t="shared" si="21"/>
        <v>6.638052572000043E-2</v>
      </c>
      <c r="G56" s="721">
        <f t="shared" si="21"/>
        <v>2.6470317887060404E-2</v>
      </c>
      <c r="H56" s="721">
        <f t="shared" si="21"/>
        <v>1.5786112436072556E-3</v>
      </c>
      <c r="I56" s="721">
        <f t="shared" si="21"/>
        <v>1.6351950681543278E-3</v>
      </c>
      <c r="J56" s="721">
        <f t="shared" si="21"/>
        <v>5.5520909894367998E-3</v>
      </c>
      <c r="K56" s="721">
        <f t="shared" si="21"/>
        <v>6.5612832309984567E-3</v>
      </c>
      <c r="L56" s="721">
        <f t="shared" si="21"/>
        <v>2.0381347265917702E-2</v>
      </c>
      <c r="M56" s="721">
        <f t="shared" si="21"/>
        <v>2.8467959587654836E-2</v>
      </c>
      <c r="N56" s="721">
        <f t="shared" si="21"/>
        <v>6.6805234267477018E-2</v>
      </c>
      <c r="O56" s="721">
        <f t="shared" si="21"/>
        <v>9.3298622119127012E-2</v>
      </c>
    </row>
    <row r="57" spans="1:15">
      <c r="A57" s="647"/>
      <c r="B57" s="628"/>
      <c r="C57" s="628"/>
      <c r="D57" s="628"/>
      <c r="E57" s="628"/>
      <c r="F57" s="681"/>
      <c r="G57" s="628"/>
      <c r="H57" s="628"/>
      <c r="I57" s="628"/>
      <c r="J57" s="628"/>
      <c r="K57" s="628"/>
      <c r="L57" s="628"/>
      <c r="M57" s="628"/>
      <c r="N57" s="628"/>
      <c r="O57" s="628"/>
    </row>
    <row r="58" spans="1:15" s="684" customFormat="1" ht="14.1" customHeight="1" outlineLevel="1">
      <c r="A58" s="682" t="s">
        <v>53</v>
      </c>
      <c r="B58" s="683" t="s">
        <v>3</v>
      </c>
      <c r="C58" s="683">
        <f t="shared" ref="C58:O58" si="22">+C1</f>
        <v>2014</v>
      </c>
      <c r="D58" s="683">
        <f t="shared" si="22"/>
        <v>2015</v>
      </c>
      <c r="E58" s="683">
        <f t="shared" si="22"/>
        <v>2016</v>
      </c>
      <c r="F58" s="683">
        <f t="shared" si="22"/>
        <v>2017</v>
      </c>
      <c r="G58" s="683">
        <f t="shared" si="22"/>
        <v>2018</v>
      </c>
      <c r="H58" s="683">
        <f t="shared" si="22"/>
        <v>2019</v>
      </c>
      <c r="I58" s="683">
        <f t="shared" si="22"/>
        <v>2020</v>
      </c>
      <c r="J58" s="683">
        <f t="shared" si="22"/>
        <v>2021</v>
      </c>
      <c r="K58" s="683">
        <f t="shared" si="22"/>
        <v>2022</v>
      </c>
      <c r="L58" s="683">
        <f t="shared" si="22"/>
        <v>2023</v>
      </c>
      <c r="M58" s="683">
        <f t="shared" si="22"/>
        <v>2024</v>
      </c>
      <c r="N58" s="683">
        <f t="shared" si="22"/>
        <v>2025</v>
      </c>
      <c r="O58" s="683">
        <f t="shared" si="22"/>
        <v>2026</v>
      </c>
    </row>
    <row r="59" spans="1:15" s="684" customFormat="1" ht="24" outlineLevel="1">
      <c r="A59" s="685" t="s">
        <v>38</v>
      </c>
      <c r="B59" s="656" t="s">
        <v>57</v>
      </c>
      <c r="C59" s="668"/>
      <c r="D59" s="686">
        <f>+EE!F10</f>
        <v>5937.6</v>
      </c>
      <c r="E59" s="686">
        <f>+EE!G10</f>
        <v>5946.4767120000006</v>
      </c>
      <c r="F59" s="686">
        <f>+EE!H10</f>
        <v>6147.417556989607</v>
      </c>
      <c r="G59" s="686">
        <f>+EE!I10</f>
        <v>6312.1209904495445</v>
      </c>
      <c r="H59" s="686">
        <f>+EE!J10</f>
        <v>6468.0303789136478</v>
      </c>
      <c r="I59" s="686">
        <f>+EE!K10</f>
        <v>6627.7907292728141</v>
      </c>
      <c r="J59" s="686">
        <f>+EE!L10</f>
        <v>6758.3582066394893</v>
      </c>
      <c r="K59" s="686">
        <f>+EE!M10</f>
        <v>6893.5253707722795</v>
      </c>
      <c r="L59" s="686">
        <f>+EE!N10</f>
        <v>7031.3958781877254</v>
      </c>
      <c r="M59" s="686">
        <f>+EE!O10</f>
        <v>7172.023885339705</v>
      </c>
      <c r="N59" s="686">
        <f>+EE!P10</f>
        <v>7315.4644988110576</v>
      </c>
      <c r="O59" s="686">
        <f>+EE!Q10</f>
        <v>7461.7739814163042</v>
      </c>
    </row>
    <row r="60" spans="1:15" s="684" customFormat="1" ht="24" outlineLevel="1">
      <c r="A60" s="685" t="s">
        <v>24</v>
      </c>
      <c r="B60" s="656" t="s">
        <v>816</v>
      </c>
      <c r="C60" s="668"/>
      <c r="D60" s="686">
        <f>+EE!F13</f>
        <v>26.405132905591199</v>
      </c>
      <c r="E60" s="686">
        <f>+EE!G13</f>
        <v>27.124945327307184</v>
      </c>
      <c r="F60" s="686">
        <f>+EE!H13</f>
        <v>26.733341848911603</v>
      </c>
      <c r="G60" s="686">
        <f>+EE!I13</f>
        <v>26.713253240853842</v>
      </c>
      <c r="H60" s="686">
        <f>+EE!J13</f>
        <v>26.69325336917985</v>
      </c>
      <c r="I60" s="686">
        <f>+EE!K13</f>
        <v>26.673341647229265</v>
      </c>
      <c r="J60" s="686">
        <f>+EE!L13</f>
        <v>26.619289841761599</v>
      </c>
      <c r="K60" s="686">
        <f>+EE!M13</f>
        <v>26.599889455332256</v>
      </c>
      <c r="L60" s="686">
        <f>+EE!N13</f>
        <v>26.580572886706737</v>
      </c>
      <c r="M60" s="686">
        <f>+EE!O13</f>
        <v>26.561339593863835</v>
      </c>
      <c r="N60" s="686">
        <f>+EE!P13</f>
        <v>26.542189039445717</v>
      </c>
      <c r="O60" s="686">
        <f>+EE!Q13</f>
        <v>26.764201778018457</v>
      </c>
    </row>
    <row r="61" spans="1:15" s="684" customFormat="1" ht="24" outlineLevel="1">
      <c r="A61" s="685" t="s">
        <v>33</v>
      </c>
      <c r="B61" s="656" t="s">
        <v>816</v>
      </c>
      <c r="C61" s="668"/>
      <c r="D61" s="686">
        <f>+EE!F14</f>
        <v>22.443046357615895</v>
      </c>
      <c r="E61" s="686">
        <f>+EE!G14</f>
        <v>24.545866804871725</v>
      </c>
      <c r="F61" s="686">
        <f>+EE!H14</f>
        <v>23.71088785301048</v>
      </c>
      <c r="G61" s="686">
        <f>+EE!I14</f>
        <v>23.901323885181544</v>
      </c>
      <c r="H61" s="686">
        <f>+EE!J14</f>
        <v>23.872870203939129</v>
      </c>
      <c r="I61" s="686">
        <f>+EE!K14</f>
        <v>23.844626843757712</v>
      </c>
      <c r="J61" s="686">
        <f>+EE!L14</f>
        <v>24.006780036727047</v>
      </c>
      <c r="K61" s="686">
        <f>+EE!M14</f>
        <v>23.980247332157237</v>
      </c>
      <c r="L61" s="686">
        <f>+EE!N14</f>
        <v>23.953895081927794</v>
      </c>
      <c r="M61" s="686">
        <f>+EE!O14</f>
        <v>23.927721451317666</v>
      </c>
      <c r="N61" s="686">
        <f>+EE!P14</f>
        <v>23.89578290546579</v>
      </c>
      <c r="O61" s="686">
        <f>+EE!Q14</f>
        <v>24.920261933018661</v>
      </c>
    </row>
    <row r="62" spans="1:15" s="684" customFormat="1" ht="36" outlineLevel="1">
      <c r="A62" s="685" t="s">
        <v>23</v>
      </c>
      <c r="B62" s="656" t="s">
        <v>57</v>
      </c>
      <c r="C62" s="668"/>
      <c r="D62" s="686">
        <f>+D60*D13*(1+EE!F$7)+D61*D15*(1+EE!F$7)</f>
        <v>77.034407858395895</v>
      </c>
      <c r="E62" s="686">
        <f>+E60*E13*(1+EE!G$7)+E61*E15*(1+EE!G$7)</f>
        <v>82.041871381906915</v>
      </c>
      <c r="F62" s="686">
        <f>+F60*F13*(1+EE!H$7)+F61*F15*(1+EE!H$7)</f>
        <v>79.920242042999064</v>
      </c>
      <c r="G62" s="686">
        <f>+G60*G13*(1+EE!I$7)+G61*G15*(1+EE!I$7)</f>
        <v>95.555096023309346</v>
      </c>
      <c r="H62" s="686">
        <f>+H60*H13*(1+EE!J$7)+H61*H15*(1+EE!J$7)</f>
        <v>99.277404748287893</v>
      </c>
      <c r="I62" s="686">
        <f>+I60*I13*(1+EE!K$7)+I61*I15*(1+EE!K$7)</f>
        <v>101.46688157305945</v>
      </c>
      <c r="J62" s="686">
        <f>+J60*J13*(1+EE!L$7)+J61*J15*(1+EE!L$7)</f>
        <v>107.13803502964981</v>
      </c>
      <c r="K62" s="686">
        <f>+K60*K13*(1+EE!M$7)+K61*K15*(1+EE!M$7)</f>
        <v>109.33009572032199</v>
      </c>
      <c r="L62" s="686">
        <f>+L60*L13*(1+EE!N$7)+L61*L15*(1+EE!N$7)</f>
        <v>111.51843921965155</v>
      </c>
      <c r="M62" s="686">
        <f>+M60*M13*(1+EE!O$7)+M61*M15*(1+EE!O$7)</f>
        <v>113.47416628206514</v>
      </c>
      <c r="N62" s="686">
        <f>+N60*N13*(1+EE!P$7)+N61*N15*(1+EE!P$7)</f>
        <v>114.11407855092736</v>
      </c>
      <c r="O62" s="686">
        <f>+O60*O13*(1+EE!Q$7)+O61*O15*(1+EE!Q$7)</f>
        <v>117.36110028524321</v>
      </c>
    </row>
    <row r="63" spans="1:15" s="689" customFormat="1" ht="59.45" customHeight="1" outlineLevel="1">
      <c r="A63" s="687" t="s">
        <v>39</v>
      </c>
      <c r="B63" s="664" t="s">
        <v>6</v>
      </c>
      <c r="C63" s="668"/>
      <c r="D63" s="688">
        <f t="shared" ref="D63:O63" si="23">+D62/D59</f>
        <v>1.2973997550928977E-2</v>
      </c>
      <c r="E63" s="688">
        <f t="shared" si="23"/>
        <v>1.3796719529119868E-2</v>
      </c>
      <c r="F63" s="688">
        <f t="shared" si="23"/>
        <v>1.3000620390936328E-2</v>
      </c>
      <c r="G63" s="688">
        <f t="shared" si="23"/>
        <v>1.5138349877622352E-2</v>
      </c>
      <c r="H63" s="688">
        <f t="shared" si="23"/>
        <v>1.5348939156492065E-2</v>
      </c>
      <c r="I63" s="688">
        <f t="shared" si="23"/>
        <v>1.5309306783769282E-2</v>
      </c>
      <c r="J63" s="688">
        <f t="shared" si="23"/>
        <v>1.585267186998111E-2</v>
      </c>
      <c r="K63" s="688">
        <f t="shared" si="23"/>
        <v>1.5859823506832727E-2</v>
      </c>
      <c r="L63" s="688">
        <f t="shared" si="23"/>
        <v>1.5860071193771891E-2</v>
      </c>
      <c r="M63" s="688">
        <f t="shared" si="23"/>
        <v>1.5821777520013153E-2</v>
      </c>
      <c r="N63" s="688">
        <f t="shared" si="23"/>
        <v>1.5599020208419259E-2</v>
      </c>
      <c r="O63" s="688">
        <f t="shared" si="23"/>
        <v>1.572831079814711E-2</v>
      </c>
    </row>
    <row r="64" spans="1:15" s="643" customFormat="1" outlineLevel="1">
      <c r="A64" s="647"/>
      <c r="D64" s="690"/>
      <c r="H64" s="691"/>
      <c r="I64" s="691"/>
      <c r="J64" s="691"/>
      <c r="K64" s="691"/>
      <c r="L64" s="691"/>
      <c r="M64" s="691"/>
      <c r="N64" s="691"/>
      <c r="O64" s="691"/>
    </row>
    <row r="65" spans="1:15" ht="12.75" thickBot="1">
      <c r="A65" s="692" t="s">
        <v>40</v>
      </c>
      <c r="B65" s="693"/>
      <c r="C65" s="693"/>
      <c r="D65" s="693"/>
      <c r="E65" s="694"/>
      <c r="F65" s="693"/>
      <c r="G65" s="693"/>
      <c r="H65" s="693"/>
      <c r="I65" s="693"/>
      <c r="J65" s="693"/>
      <c r="K65" s="693"/>
      <c r="L65" s="693"/>
      <c r="M65" s="693"/>
      <c r="N65" s="693"/>
      <c r="O65" s="693"/>
    </row>
    <row r="66" spans="1:15" outlineLevel="1">
      <c r="A66" s="695" t="s">
        <v>147</v>
      </c>
      <c r="B66" s="696" t="s">
        <v>3</v>
      </c>
      <c r="C66" s="696">
        <f t="shared" ref="C66:O66" si="24">+C1</f>
        <v>2014</v>
      </c>
      <c r="D66" s="696">
        <f t="shared" si="24"/>
        <v>2015</v>
      </c>
      <c r="E66" s="696">
        <f t="shared" si="24"/>
        <v>2016</v>
      </c>
      <c r="F66" s="696">
        <f t="shared" si="24"/>
        <v>2017</v>
      </c>
      <c r="G66" s="696">
        <f t="shared" si="24"/>
        <v>2018</v>
      </c>
      <c r="H66" s="696">
        <f t="shared" si="24"/>
        <v>2019</v>
      </c>
      <c r="I66" s="696">
        <f t="shared" si="24"/>
        <v>2020</v>
      </c>
      <c r="J66" s="696">
        <f t="shared" si="24"/>
        <v>2021</v>
      </c>
      <c r="K66" s="696">
        <f t="shared" si="24"/>
        <v>2022</v>
      </c>
      <c r="L66" s="696">
        <f t="shared" si="24"/>
        <v>2023</v>
      </c>
      <c r="M66" s="696">
        <f t="shared" si="24"/>
        <v>2024</v>
      </c>
      <c r="N66" s="696">
        <f t="shared" si="24"/>
        <v>2025</v>
      </c>
      <c r="O66" s="696">
        <f t="shared" si="24"/>
        <v>2026</v>
      </c>
    </row>
    <row r="67" spans="1:15" s="701" customFormat="1" outlineLevel="1">
      <c r="A67" s="697" t="s">
        <v>146</v>
      </c>
      <c r="B67" s="698" t="s">
        <v>56</v>
      </c>
      <c r="C67" s="699"/>
      <c r="D67" s="700">
        <f>+'Kulum&amp;INV'!D24+'Kulum&amp;INV'!D56</f>
        <v>0</v>
      </c>
      <c r="E67" s="700">
        <f>+'Kulum&amp;INV'!E24+'Kulum&amp;INV'!E56</f>
        <v>5000</v>
      </c>
      <c r="F67" s="700">
        <f>+'Kulum&amp;INV'!F24+'Kulum&amp;INV'!F56</f>
        <v>147187.59999999998</v>
      </c>
      <c r="G67" s="700">
        <f>+'Kulum&amp;INV'!G24+'Kulum&amp;INV'!G56</f>
        <v>176806</v>
      </c>
      <c r="H67" s="700">
        <f>+'Kulum&amp;INV'!H24+'Kulum&amp;INV'!H56</f>
        <v>286862.5</v>
      </c>
      <c r="I67" s="700">
        <f>+'Kulum&amp;INV'!I24+'Kulum&amp;INV'!I56</f>
        <v>303400</v>
      </c>
      <c r="J67" s="700">
        <f>+'Kulum&amp;INV'!J24+'Kulum&amp;INV'!J56</f>
        <v>102937.5</v>
      </c>
      <c r="K67" s="700">
        <f>+'Kulum&amp;INV'!K24+'Kulum&amp;INV'!K56</f>
        <v>61199.999999999993</v>
      </c>
      <c r="L67" s="700">
        <f>+'Kulum&amp;INV'!L24+'Kulum&amp;INV'!L56</f>
        <v>61199.999999999993</v>
      </c>
      <c r="M67" s="700">
        <f>+'Kulum&amp;INV'!M24+'Kulum&amp;INV'!M56</f>
        <v>61199.999999999993</v>
      </c>
      <c r="N67" s="700">
        <f>+'Kulum&amp;INV'!N24+'Kulum&amp;INV'!N56</f>
        <v>240749.99999999997</v>
      </c>
      <c r="O67" s="700">
        <f>+'Kulum&amp;INV'!O24+'Kulum&amp;INV'!O56</f>
        <v>0</v>
      </c>
    </row>
    <row r="68" spans="1:15" s="701" customFormat="1" outlineLevel="1">
      <c r="A68" s="697" t="s">
        <v>41</v>
      </c>
      <c r="B68" s="698" t="s">
        <v>56</v>
      </c>
      <c r="C68" s="702"/>
      <c r="D68" s="700">
        <v>0</v>
      </c>
      <c r="E68" s="700">
        <v>0</v>
      </c>
      <c r="F68" s="700">
        <v>0</v>
      </c>
      <c r="G68" s="700">
        <v>0</v>
      </c>
      <c r="H68" s="700">
        <v>0</v>
      </c>
      <c r="I68" s="700">
        <v>0</v>
      </c>
      <c r="J68" s="700">
        <v>0</v>
      </c>
      <c r="K68" s="700">
        <v>0</v>
      </c>
      <c r="L68" s="700">
        <v>0</v>
      </c>
      <c r="M68" s="700">
        <v>0</v>
      </c>
      <c r="N68" s="700">
        <v>0</v>
      </c>
      <c r="O68" s="700">
        <v>0</v>
      </c>
    </row>
    <row r="69" spans="1:15" s="701" customFormat="1" outlineLevel="1">
      <c r="A69" s="697" t="s">
        <v>96</v>
      </c>
      <c r="B69" s="698" t="s">
        <v>56</v>
      </c>
      <c r="C69" s="702"/>
      <c r="D69" s="700">
        <f>+LAEN!E3</f>
        <v>0</v>
      </c>
      <c r="E69" s="700">
        <f>+LAEN!F3</f>
        <v>0</v>
      </c>
      <c r="F69" s="700">
        <f>+LAEN!G3</f>
        <v>20000</v>
      </c>
      <c r="G69" s="700">
        <v>0</v>
      </c>
      <c r="H69" s="700">
        <v>0</v>
      </c>
      <c r="I69" s="700">
        <v>65000</v>
      </c>
      <c r="J69" s="700">
        <v>20000</v>
      </c>
      <c r="K69" s="700">
        <v>0</v>
      </c>
      <c r="L69" s="700">
        <v>0</v>
      </c>
      <c r="M69" s="700">
        <v>0</v>
      </c>
      <c r="N69" s="700">
        <v>80000</v>
      </c>
      <c r="O69" s="700">
        <v>0</v>
      </c>
    </row>
    <row r="70" spans="1:15" s="701" customFormat="1" outlineLevel="1">
      <c r="A70" s="697" t="s">
        <v>42</v>
      </c>
      <c r="B70" s="698" t="s">
        <v>56</v>
      </c>
      <c r="C70" s="702"/>
      <c r="D70" s="700">
        <f>+INV!I48-ÜVKAK_FIN!D69</f>
        <v>0</v>
      </c>
      <c r="E70" s="700">
        <f>+INV!J48-ÜVKAK_FIN!E69</f>
        <v>0</v>
      </c>
      <c r="F70" s="700">
        <f>14250+0.3*INV!K36</f>
        <v>24951</v>
      </c>
      <c r="G70" s="700">
        <f>0.3*INV!L36</f>
        <v>75774</v>
      </c>
      <c r="H70" s="700">
        <f>+SUM(INV!M15:M17)*0.3+(INV!M48-SUM(INV!M15:M17)*0.3)-ÜVKAK_FIN!H69</f>
        <v>122941.07142857142</v>
      </c>
      <c r="I70" s="700">
        <f>263375-SUM(D70:H70,J70:O70)</f>
        <v>15816.071428571478</v>
      </c>
      <c r="J70" s="700">
        <f>+SUM(INV!O15:O17)*0.3</f>
        <v>4778.5714285714284</v>
      </c>
      <c r="K70" s="700">
        <f>+SUM(INV!P15:P17)*0.3</f>
        <v>4778.5714285714284</v>
      </c>
      <c r="L70" s="700">
        <f>+SUM(INV!Q15:Q17)*0.3</f>
        <v>4778.5714285714284</v>
      </c>
      <c r="M70" s="700">
        <f>+SUM(INV!R15:R17)*0.3</f>
        <v>4778.5714285714284</v>
      </c>
      <c r="N70" s="700">
        <f>+SUM(INV!S15:S17)*0.3</f>
        <v>4778.5714285714284</v>
      </c>
      <c r="O70" s="700">
        <f>+SUM(INV!T15:T17)*0.3</f>
        <v>0</v>
      </c>
    </row>
    <row r="71" spans="1:15" s="701" customFormat="1" ht="24" outlineLevel="1">
      <c r="A71" s="697" t="s">
        <v>43</v>
      </c>
      <c r="B71" s="698" t="s">
        <v>56</v>
      </c>
      <c r="C71" s="702"/>
      <c r="D71" s="700">
        <f t="shared" ref="D71:O71" si="25">+D32</f>
        <v>64853.575000000004</v>
      </c>
      <c r="E71" s="700">
        <f t="shared" si="25"/>
        <v>69986.95</v>
      </c>
      <c r="F71" s="700">
        <f t="shared" si="25"/>
        <v>69592.510985658359</v>
      </c>
      <c r="G71" s="700">
        <f t="shared" si="25"/>
        <v>83897.596758084881</v>
      </c>
      <c r="H71" s="700">
        <f t="shared" si="25"/>
        <v>87389.190036477667</v>
      </c>
      <c r="I71" s="700">
        <f t="shared" si="25"/>
        <v>89544.68435480581</v>
      </c>
      <c r="J71" s="700">
        <f t="shared" si="25"/>
        <v>97783.314117002781</v>
      </c>
      <c r="K71" s="700">
        <f t="shared" si="25"/>
        <v>100027.92919695772</v>
      </c>
      <c r="L71" s="700">
        <f t="shared" si="25"/>
        <v>102278.80686497741</v>
      </c>
      <c r="M71" s="700">
        <f t="shared" si="25"/>
        <v>104325.47205974425</v>
      </c>
      <c r="N71" s="700">
        <f t="shared" si="25"/>
        <v>119800.1152142674</v>
      </c>
      <c r="O71" s="700">
        <f t="shared" si="25"/>
        <v>137585.52653262546</v>
      </c>
    </row>
    <row r="72" spans="1:15" s="701" customFormat="1" outlineLevel="1">
      <c r="A72" s="703" t="s">
        <v>44</v>
      </c>
      <c r="B72" s="664" t="s">
        <v>56</v>
      </c>
      <c r="C72" s="704"/>
      <c r="D72" s="705">
        <f t="shared" ref="D72:O72" si="26">SUM(D67:D71)</f>
        <v>64853.575000000004</v>
      </c>
      <c r="E72" s="705">
        <f t="shared" si="26"/>
        <v>74986.95</v>
      </c>
      <c r="F72" s="705">
        <f t="shared" si="26"/>
        <v>261731.11098565834</v>
      </c>
      <c r="G72" s="705">
        <f t="shared" si="26"/>
        <v>336477.5967580849</v>
      </c>
      <c r="H72" s="705">
        <f t="shared" si="26"/>
        <v>497192.76146504912</v>
      </c>
      <c r="I72" s="705">
        <f t="shared" si="26"/>
        <v>473760.75578337727</v>
      </c>
      <c r="J72" s="705">
        <f t="shared" si="26"/>
        <v>225499.38554557422</v>
      </c>
      <c r="K72" s="705">
        <f t="shared" si="26"/>
        <v>166006.50062552915</v>
      </c>
      <c r="L72" s="705">
        <f t="shared" si="26"/>
        <v>168257.37829354883</v>
      </c>
      <c r="M72" s="705">
        <f t="shared" si="26"/>
        <v>170304.04348831566</v>
      </c>
      <c r="N72" s="705">
        <f t="shared" si="26"/>
        <v>445328.68664283882</v>
      </c>
      <c r="O72" s="705">
        <f t="shared" si="26"/>
        <v>137585.52653262546</v>
      </c>
    </row>
    <row r="73" spans="1:15" s="701" customFormat="1" outlineLevel="1">
      <c r="A73" s="706" t="s">
        <v>45</v>
      </c>
      <c r="B73" s="707" t="s">
        <v>56</v>
      </c>
      <c r="C73" s="699"/>
      <c r="D73" s="708">
        <f>+INV!I44</f>
        <v>0</v>
      </c>
      <c r="E73" s="708">
        <f>+INV!J44</f>
        <v>0</v>
      </c>
      <c r="F73" s="708">
        <f>+INV!K44</f>
        <v>210268</v>
      </c>
      <c r="G73" s="708">
        <f>+INV!L44</f>
        <v>252580</v>
      </c>
      <c r="H73" s="708">
        <f>+INV!M44</f>
        <v>409803.57142857142</v>
      </c>
      <c r="I73" s="708">
        <f>+INV!N44</f>
        <v>433428.57142857148</v>
      </c>
      <c r="J73" s="708">
        <f>+INV!O44</f>
        <v>147053.57142857142</v>
      </c>
      <c r="K73" s="708">
        <f>+INV!P44</f>
        <v>87428.571428571435</v>
      </c>
      <c r="L73" s="708">
        <f>+INV!Q44</f>
        <v>87428.571428571435</v>
      </c>
      <c r="M73" s="708">
        <f>+INV!R44</f>
        <v>87428.571428571435</v>
      </c>
      <c r="N73" s="708">
        <f>+INV!S44</f>
        <v>343928.57142857142</v>
      </c>
      <c r="O73" s="708">
        <f>+INV!T44</f>
        <v>0</v>
      </c>
    </row>
    <row r="74" spans="1:15" s="701" customFormat="1" outlineLevel="1">
      <c r="A74" s="697" t="s">
        <v>21</v>
      </c>
      <c r="B74" s="698" t="s">
        <v>56</v>
      </c>
      <c r="C74" s="702"/>
      <c r="D74" s="700">
        <f>+LAEN!E7+LAEN!E15</f>
        <v>0</v>
      </c>
      <c r="E74" s="700">
        <f>+LAEN!F7+LAEN!F15</f>
        <v>0</v>
      </c>
      <c r="F74" s="700">
        <f>+LAEN!G7+LAEN!G15</f>
        <v>133.0872</v>
      </c>
      <c r="G74" s="700">
        <f>+LAEN!H7+LAEN!H15</f>
        <v>315.75739999999996</v>
      </c>
      <c r="H74" s="700">
        <f>+LAEN!I7+LAEN!I15</f>
        <v>236.87430000000001</v>
      </c>
      <c r="I74" s="700">
        <f>+LAEN!J7+LAEN!J15</f>
        <v>1034.2871</v>
      </c>
      <c r="J74" s="700">
        <f>+LAEN!K7+LAEN!K15</f>
        <v>2002.9734000000003</v>
      </c>
      <c r="K74" s="700">
        <f>+LAEN!L7+LAEN!L15</f>
        <v>1989.7528000000002</v>
      </c>
      <c r="L74" s="700">
        <f>+LAEN!M7+LAEN!M15</f>
        <v>1717.5000000000002</v>
      </c>
      <c r="M74" s="700">
        <f>+LAEN!N7+LAEN!N15</f>
        <v>1462.5000000000002</v>
      </c>
      <c r="N74" s="700">
        <f>+LAEN!O7+LAEN!O15</f>
        <v>2287.5</v>
      </c>
      <c r="O74" s="700">
        <f>+LAEN!P7+LAEN!P15</f>
        <v>2992.5000000000005</v>
      </c>
    </row>
    <row r="75" spans="1:15" s="701" customFormat="1" outlineLevel="1">
      <c r="A75" s="697" t="s">
        <v>46</v>
      </c>
      <c r="B75" s="698" t="s">
        <v>56</v>
      </c>
      <c r="C75" s="702"/>
      <c r="D75" s="700">
        <f>+LAEN!E4+LAEN!E12</f>
        <v>0</v>
      </c>
      <c r="E75" s="700">
        <f>+LAEN!F4+LAEN!F12</f>
        <v>0</v>
      </c>
      <c r="F75" s="700">
        <f>+LAEN!G4+LAEN!G12</f>
        <v>2255.04</v>
      </c>
      <c r="G75" s="700">
        <f>+LAEN!H4+LAEN!H12</f>
        <v>3914.18</v>
      </c>
      <c r="H75" s="700">
        <f>+LAEN!I4+LAEN!I12</f>
        <v>3974.1299999999997</v>
      </c>
      <c r="I75" s="700">
        <f>+LAEN!J4+LAEN!J12</f>
        <v>10534.59</v>
      </c>
      <c r="J75" s="700">
        <f>+LAEN!K4+LAEN!K12</f>
        <v>12596.78</v>
      </c>
      <c r="K75" s="700">
        <f>+LAEN!L4+LAEN!L12</f>
        <v>10225.280000000001</v>
      </c>
      <c r="L75" s="700">
        <f>+LAEN!M4+LAEN!M12</f>
        <v>8500</v>
      </c>
      <c r="M75" s="700">
        <f>+LAEN!N4+LAEN!N12</f>
        <v>8500</v>
      </c>
      <c r="N75" s="700">
        <f>+LAEN!O4+LAEN!O12</f>
        <v>16500</v>
      </c>
      <c r="O75" s="700">
        <f>+LAEN!P4+LAEN!P12</f>
        <v>16500</v>
      </c>
    </row>
    <row r="76" spans="1:15" s="701" customFormat="1" outlineLevel="1">
      <c r="A76" s="697" t="s">
        <v>22</v>
      </c>
      <c r="B76" s="698" t="s">
        <v>56</v>
      </c>
      <c r="C76" s="702"/>
      <c r="D76" s="700">
        <f t="shared" ref="D76:O76" si="27">+D51</f>
        <v>54274.700000000004</v>
      </c>
      <c r="E76" s="700">
        <f t="shared" si="27"/>
        <v>61613</v>
      </c>
      <c r="F76" s="700">
        <f t="shared" si="27"/>
        <v>61291.441520255452</v>
      </c>
      <c r="G76" s="700">
        <f t="shared" si="27"/>
        <v>63198.448406483418</v>
      </c>
      <c r="H76" s="700">
        <f t="shared" si="27"/>
        <v>64809.446683061804</v>
      </c>
      <c r="I76" s="700">
        <f t="shared" si="27"/>
        <v>66461.471533114847</v>
      </c>
      <c r="J76" s="700">
        <f t="shared" si="27"/>
        <v>68317.688464321953</v>
      </c>
      <c r="K76" s="700">
        <f t="shared" si="27"/>
        <v>69737.327827031666</v>
      </c>
      <c r="L76" s="700">
        <f t="shared" si="27"/>
        <v>71186.425688864023</v>
      </c>
      <c r="M76" s="700">
        <f t="shared" si="27"/>
        <v>72665.593441729885</v>
      </c>
      <c r="N76" s="700">
        <f t="shared" si="27"/>
        <v>83108.005156652973</v>
      </c>
      <c r="O76" s="700">
        <f t="shared" si="27"/>
        <v>88946.401188142365</v>
      </c>
    </row>
    <row r="77" spans="1:15" s="701" customFormat="1">
      <c r="A77" s="703" t="s">
        <v>47</v>
      </c>
      <c r="B77" s="664" t="s">
        <v>56</v>
      </c>
      <c r="C77" s="704"/>
      <c r="D77" s="705">
        <f t="shared" ref="D77:N77" si="28">SUM(D73:D76)</f>
        <v>54274.700000000004</v>
      </c>
      <c r="E77" s="705">
        <f t="shared" si="28"/>
        <v>61613</v>
      </c>
      <c r="F77" s="705">
        <f>SUM(F73:F76)</f>
        <v>273947.56872025545</v>
      </c>
      <c r="G77" s="705">
        <f t="shared" si="28"/>
        <v>320008.38580648339</v>
      </c>
      <c r="H77" s="705">
        <f t="shared" si="28"/>
        <v>478824.02241163328</v>
      </c>
      <c r="I77" s="705">
        <f t="shared" si="28"/>
        <v>511458.92006168637</v>
      </c>
      <c r="J77" s="705">
        <f t="shared" si="28"/>
        <v>229971.01329289336</v>
      </c>
      <c r="K77" s="705">
        <f t="shared" si="28"/>
        <v>169380.9320556031</v>
      </c>
      <c r="L77" s="705">
        <f t="shared" si="28"/>
        <v>168832.49711743544</v>
      </c>
      <c r="M77" s="705">
        <f t="shared" si="28"/>
        <v>170056.66487030132</v>
      </c>
      <c r="N77" s="705">
        <f t="shared" si="28"/>
        <v>445824.07658522436</v>
      </c>
      <c r="O77" s="705">
        <f>SUM(O73:O76)</f>
        <v>108438.90118814236</v>
      </c>
    </row>
    <row r="78" spans="1:15" s="701" customFormat="1">
      <c r="A78" s="709" t="s">
        <v>48</v>
      </c>
      <c r="B78" s="710" t="s">
        <v>56</v>
      </c>
      <c r="C78" s="711"/>
      <c r="D78" s="712">
        <f>D72-D77</f>
        <v>10578.875</v>
      </c>
      <c r="E78" s="712">
        <f t="shared" ref="E78:O78" si="29">E72-E77</f>
        <v>13373.949999999997</v>
      </c>
      <c r="F78" s="712">
        <f t="shared" si="29"/>
        <v>-12216.457734597119</v>
      </c>
      <c r="G78" s="712">
        <f t="shared" si="29"/>
        <v>16469.210951601504</v>
      </c>
      <c r="H78" s="712">
        <f t="shared" si="29"/>
        <v>18368.739053415833</v>
      </c>
      <c r="I78" s="712">
        <f t="shared" si="29"/>
        <v>-37698.164278309094</v>
      </c>
      <c r="J78" s="712">
        <f t="shared" si="29"/>
        <v>-4471.627747319144</v>
      </c>
      <c r="K78" s="712">
        <f t="shared" si="29"/>
        <v>-3374.4314300739497</v>
      </c>
      <c r="L78" s="712">
        <f t="shared" si="29"/>
        <v>-575.11882388661616</v>
      </c>
      <c r="M78" s="712">
        <f t="shared" si="29"/>
        <v>247.3786180143361</v>
      </c>
      <c r="N78" s="712">
        <f t="shared" si="29"/>
        <v>-495.38994238554733</v>
      </c>
      <c r="O78" s="712">
        <f t="shared" si="29"/>
        <v>29146.625344483095</v>
      </c>
    </row>
    <row r="79" spans="1:15" s="701" customFormat="1" ht="12.75" thickBot="1">
      <c r="A79" s="713" t="s">
        <v>49</v>
      </c>
      <c r="B79" s="714" t="s">
        <v>56</v>
      </c>
      <c r="C79" s="715"/>
      <c r="D79" s="716">
        <f>C79+D78</f>
        <v>10578.875</v>
      </c>
      <c r="E79" s="716">
        <f t="shared" ref="E79:O79" si="30">D79+E78</f>
        <v>23952.824999999997</v>
      </c>
      <c r="F79" s="716">
        <f t="shared" si="30"/>
        <v>11736.367265402878</v>
      </c>
      <c r="G79" s="716">
        <f t="shared" si="30"/>
        <v>28205.578217004382</v>
      </c>
      <c r="H79" s="716">
        <f t="shared" si="30"/>
        <v>46574.317270420215</v>
      </c>
      <c r="I79" s="716">
        <f t="shared" si="30"/>
        <v>8876.1529921111214</v>
      </c>
      <c r="J79" s="716">
        <f t="shared" si="30"/>
        <v>4404.5252447919775</v>
      </c>
      <c r="K79" s="716">
        <f t="shared" si="30"/>
        <v>1030.0938147180277</v>
      </c>
      <c r="L79" s="716">
        <f t="shared" si="30"/>
        <v>454.97499083141156</v>
      </c>
      <c r="M79" s="716">
        <f t="shared" si="30"/>
        <v>702.35360884574766</v>
      </c>
      <c r="N79" s="716">
        <f t="shared" si="30"/>
        <v>206.96366646020033</v>
      </c>
      <c r="O79" s="716">
        <f t="shared" si="30"/>
        <v>29353.589010943295</v>
      </c>
    </row>
    <row r="80" spans="1:15" s="701" customFormat="1" ht="12.75" outlineLevel="1" thickBot="1">
      <c r="A80" s="717" t="s">
        <v>145</v>
      </c>
      <c r="B80" s="718"/>
      <c r="C80" s="718"/>
      <c r="D80" s="719"/>
      <c r="E80" s="719"/>
      <c r="F80" s="719">
        <f t="shared" ref="F80:O80" si="31">+IFERROR(F53/SUM(F74:F75), )</f>
        <v>3.4759745902156749</v>
      </c>
      <c r="G80" s="719">
        <f t="shared" si="31"/>
        <v>4.8934881049543346</v>
      </c>
      <c r="H80" s="719">
        <f t="shared" si="31"/>
        <v>5.3620803363738823</v>
      </c>
      <c r="I80" s="719">
        <f t="shared" si="31"/>
        <v>1.9952855080196992</v>
      </c>
      <c r="J80" s="719">
        <f t="shared" si="31"/>
        <v>2.0182276265488719</v>
      </c>
      <c r="K80" s="719">
        <f t="shared" si="31"/>
        <v>2.4797806003374832</v>
      </c>
      <c r="L80" s="719">
        <f t="shared" si="31"/>
        <v>3.0430517422180947</v>
      </c>
      <c r="M80" s="719">
        <f t="shared" si="31"/>
        <v>3.1779050055723328</v>
      </c>
      <c r="N80" s="719">
        <f t="shared" si="31"/>
        <v>1.9530065233593839</v>
      </c>
      <c r="O80" s="719">
        <f t="shared" si="31"/>
        <v>2.4952738409379553</v>
      </c>
    </row>
    <row r="81" spans="3:15">
      <c r="C81" s="701"/>
      <c r="D81" s="701"/>
      <c r="E81" s="701"/>
      <c r="F81" s="701"/>
      <c r="G81" s="701"/>
      <c r="H81" s="701"/>
      <c r="I81" s="701"/>
      <c r="J81" s="701"/>
      <c r="K81" s="701"/>
      <c r="L81" s="701"/>
      <c r="M81" s="701"/>
      <c r="N81" s="701"/>
      <c r="O81" s="701"/>
    </row>
  </sheetData>
  <phoneticPr fontId="14" type="noConversion"/>
  <conditionalFormatting sqref="C79:O79">
    <cfRule type="cellIs" dxfId="3" priority="11" operator="lessThan">
      <formula>0</formula>
    </cfRule>
  </conditionalFormatting>
  <conditionalFormatting sqref="F80:O80">
    <cfRule type="cellIs" dxfId="2" priority="10" operator="lessThan">
      <formula>1.25</formula>
    </cfRule>
  </conditionalFormatting>
  <pageMargins left="0.74803149606299213" right="0.74803149606299213" top="0.98425196850393704" bottom="0.98425196850393704" header="0.51181102362204722" footer="0.51181102362204722"/>
  <pageSetup paperSize="9" scale="58" orientation="portrait" r:id="rId1"/>
  <headerFooter alignWithMargins="0"/>
  <rowBreaks count="1" manualBreakCount="1">
    <brk id="56" max="1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theme="6" tint="0.39997558519241921"/>
  </sheetPr>
  <dimension ref="A1:P67"/>
  <sheetViews>
    <sheetView showGridLines="0" zoomScale="80" zoomScaleNormal="80" workbookViewId="0">
      <selection activeCell="P51" sqref="P51"/>
    </sheetView>
  </sheetViews>
  <sheetFormatPr defaultRowHeight="12.75"/>
  <cols>
    <col min="1" max="1" width="43.28515625" style="40" customWidth="1"/>
    <col min="2" max="2" width="10.85546875" style="475" customWidth="1"/>
    <col min="3" max="3" width="9.7109375" style="475" bestFit="1" customWidth="1"/>
    <col min="4" max="6" width="7.28515625" style="40" bestFit="1" customWidth="1"/>
    <col min="7" max="7" width="7.140625" style="40" bestFit="1" customWidth="1"/>
    <col min="8" max="14" width="7.28515625" style="40" bestFit="1" customWidth="1"/>
    <col min="15" max="15" width="7.28515625" style="40" customWidth="1"/>
    <col min="16" max="16384" width="9.140625" style="40"/>
  </cols>
  <sheetData>
    <row r="1" spans="1:15">
      <c r="A1" s="736" t="s">
        <v>481</v>
      </c>
      <c r="B1" s="451" t="s">
        <v>52</v>
      </c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5">
      <c r="A2" s="737"/>
      <c r="B2" s="453" t="s">
        <v>3</v>
      </c>
      <c r="C2" s="453"/>
      <c r="D2" s="453">
        <v>2015</v>
      </c>
      <c r="E2" s="453">
        <v>2016</v>
      </c>
      <c r="F2" s="453">
        <v>2017</v>
      </c>
      <c r="G2" s="453">
        <v>2018</v>
      </c>
      <c r="H2" s="453">
        <v>2019</v>
      </c>
      <c r="I2" s="453">
        <v>2020</v>
      </c>
      <c r="J2" s="453">
        <v>2021</v>
      </c>
      <c r="K2" s="453">
        <v>2022</v>
      </c>
      <c r="L2" s="453">
        <v>2023</v>
      </c>
      <c r="M2" s="453">
        <v>2024</v>
      </c>
      <c r="N2" s="453">
        <v>2025</v>
      </c>
      <c r="O2" s="453">
        <v>2026</v>
      </c>
    </row>
    <row r="3" spans="1:15">
      <c r="A3" s="454" t="s">
        <v>65</v>
      </c>
      <c r="B3" s="453"/>
      <c r="C3" s="455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</row>
    <row r="4" spans="1:15" s="460" customFormat="1">
      <c r="A4" s="456" t="s">
        <v>0</v>
      </c>
      <c r="B4" s="457" t="s">
        <v>66</v>
      </c>
      <c r="C4" s="458"/>
      <c r="D4" s="459">
        <f t="shared" ref="D4:O4" si="0">+SUM(D5:D6)</f>
        <v>1374.7184999999999</v>
      </c>
      <c r="E4" s="459">
        <f t="shared" si="0"/>
        <v>1504.4017191780822</v>
      </c>
      <c r="F4" s="459">
        <f t="shared" si="0"/>
        <v>1684.0934999999999</v>
      </c>
      <c r="G4" s="459">
        <f t="shared" si="0"/>
        <v>24279.240340909091</v>
      </c>
      <c r="H4" s="459">
        <f t="shared" si="0"/>
        <v>24279.240340909091</v>
      </c>
      <c r="I4" s="459">
        <f t="shared" si="0"/>
        <v>24279.240340909091</v>
      </c>
      <c r="J4" s="459">
        <f t="shared" si="0"/>
        <v>24025.488340909091</v>
      </c>
      <c r="K4" s="459">
        <f t="shared" si="0"/>
        <v>23844.240340909091</v>
      </c>
      <c r="L4" s="459">
        <f t="shared" si="0"/>
        <v>23217.751840909092</v>
      </c>
      <c r="M4" s="459">
        <f t="shared" si="0"/>
        <v>22899.895840909092</v>
      </c>
      <c r="N4" s="459">
        <f t="shared" si="0"/>
        <v>22898.785840909091</v>
      </c>
      <c r="O4" s="459">
        <f t="shared" si="0"/>
        <v>22898.785840909091</v>
      </c>
    </row>
    <row r="5" spans="1:15">
      <c r="A5" s="38" t="s">
        <v>472</v>
      </c>
      <c r="B5" s="39" t="s">
        <v>66</v>
      </c>
      <c r="C5" s="461"/>
      <c r="D5" s="462">
        <f>OPV!I3*(1-OPV!$Y$3)+OPV!I4+OPV!I14*0.4</f>
        <v>1374.7184999999999</v>
      </c>
      <c r="E5" s="462">
        <f>OPV!J3*(1-OPV!$Y$3)+OPV!J4+OPV!J14*0.4</f>
        <v>1504.4017191780822</v>
      </c>
      <c r="F5" s="462">
        <f>OPV!K3*(1-OPV!$Y$3)+OPV!K4+OPV!K14*0.4</f>
        <v>1684.0934999999999</v>
      </c>
      <c r="G5" s="462">
        <f>+OPV!L3*(1-OPV!$Y$3)+OPV!L4+OPV!L14*0.4+VALD_ÜVKPV_31122014!AI53</f>
        <v>10514.621184465566</v>
      </c>
      <c r="H5" s="462">
        <f>+OPV!M3*(1-OPV!$Y$3)+OPV!M4+OPV!M14*0.4+VALD_ÜVKPV_31122014!AJ53</f>
        <v>10514.621184465566</v>
      </c>
      <c r="I5" s="462">
        <f>+OPV!N3*(1-OPV!$Y$3)+OPV!N4+OPV!N14*0.4+VALD_ÜVKPV_31122014!AK53</f>
        <v>10514.621184465566</v>
      </c>
      <c r="J5" s="462">
        <f>+OPV!O3*(1-OPV!$Y$3)+OPV!O4+OPV!O14*0.4+VALD_ÜVKPV_31122014!AL53</f>
        <v>10260.869184465568</v>
      </c>
      <c r="K5" s="462">
        <f>+OPV!P3*(1-OPV!$Y$3)+OPV!P4+OPV!P14*0.4+VALD_ÜVKPV_31122014!AM53</f>
        <v>10079.621184465566</v>
      </c>
      <c r="L5" s="462">
        <f>+OPV!Q3*(1-OPV!$Y$3)+OPV!Q4+OPV!Q14*0.4+VALD_ÜVKPV_31122014!AN53</f>
        <v>9453.1326844655669</v>
      </c>
      <c r="M5" s="462">
        <f>+OPV!R3*(1-OPV!$Y$3)+OPV!R4+OPV!R14*0.4+VALD_ÜVKPV_31122014!AO53</f>
        <v>9135.2766844655671</v>
      </c>
      <c r="N5" s="462">
        <f>+OPV!S3*(1-OPV!$Y$3)+OPV!S4+OPV!S14*0.4+VALD_ÜVKPV_31122014!AP53</f>
        <v>9134.1666844655665</v>
      </c>
      <c r="O5" s="462">
        <f>+OPV!T3*(1-OPV!$Y$3)+OPV!T4+OPV!T14*0.4+VALD_ÜVKPV_31122014!AQ53</f>
        <v>9134.1666844655665</v>
      </c>
    </row>
    <row r="6" spans="1:15">
      <c r="A6" s="38" t="s">
        <v>473</v>
      </c>
      <c r="B6" s="39" t="s">
        <v>66</v>
      </c>
      <c r="C6" s="461"/>
      <c r="D6" s="462">
        <v>0</v>
      </c>
      <c r="E6" s="462">
        <v>0</v>
      </c>
      <c r="F6" s="462">
        <v>0</v>
      </c>
      <c r="G6" s="462">
        <f>+VALD_ÜVKPV_31122014!AU53</f>
        <v>13764.619156443525</v>
      </c>
      <c r="H6" s="462">
        <f>+VALD_ÜVKPV_31122014!AV53</f>
        <v>13764.619156443525</v>
      </c>
      <c r="I6" s="462">
        <f>+VALD_ÜVKPV_31122014!AW53</f>
        <v>13764.619156443525</v>
      </c>
      <c r="J6" s="462">
        <f>+VALD_ÜVKPV_31122014!AX53</f>
        <v>13764.619156443525</v>
      </c>
      <c r="K6" s="462">
        <f>+VALD_ÜVKPV_31122014!AY53</f>
        <v>13764.619156443525</v>
      </c>
      <c r="L6" s="462">
        <f>+VALD_ÜVKPV_31122014!AZ53</f>
        <v>13764.619156443525</v>
      </c>
      <c r="M6" s="462">
        <f>+VALD_ÜVKPV_31122014!BA53</f>
        <v>13764.619156443525</v>
      </c>
      <c r="N6" s="462">
        <f>+VALD_ÜVKPV_31122014!BB53</f>
        <v>13764.619156443525</v>
      </c>
      <c r="O6" s="462">
        <f>+VALD_ÜVKPV_31122014!BC53</f>
        <v>13764.619156443525</v>
      </c>
    </row>
    <row r="7" spans="1:15" s="460" customFormat="1">
      <c r="A7" s="456" t="s">
        <v>93</v>
      </c>
      <c r="B7" s="457" t="s">
        <v>66</v>
      </c>
      <c r="C7" s="458"/>
      <c r="D7" s="459">
        <f>+SUM(D8:D9)</f>
        <v>0</v>
      </c>
      <c r="E7" s="459">
        <f t="shared" ref="E7:O7" si="1">+SUM(E8:E9)</f>
        <v>0</v>
      </c>
      <c r="F7" s="459">
        <f t="shared" si="1"/>
        <v>0</v>
      </c>
      <c r="G7" s="459">
        <f t="shared" si="1"/>
        <v>0</v>
      </c>
      <c r="H7" s="459">
        <f t="shared" si="1"/>
        <v>0</v>
      </c>
      <c r="I7" s="459">
        <f t="shared" si="1"/>
        <v>1650.0000000000005</v>
      </c>
      <c r="J7" s="459">
        <f t="shared" si="1"/>
        <v>6056.25</v>
      </c>
      <c r="K7" s="459">
        <f t="shared" si="1"/>
        <v>6056.25</v>
      </c>
      <c r="L7" s="459">
        <f t="shared" si="1"/>
        <v>6056.25</v>
      </c>
      <c r="M7" s="459">
        <f t="shared" si="1"/>
        <v>6056.25</v>
      </c>
      <c r="N7" s="459">
        <f t="shared" si="1"/>
        <v>6056.25</v>
      </c>
      <c r="O7" s="459">
        <f t="shared" si="1"/>
        <v>7087.5</v>
      </c>
    </row>
    <row r="8" spans="1:15">
      <c r="A8" s="38" t="s">
        <v>472</v>
      </c>
      <c r="B8" s="39" t="s">
        <v>66</v>
      </c>
      <c r="C8" s="461"/>
      <c r="D8" s="462">
        <f>+INV!V50</f>
        <v>0</v>
      </c>
      <c r="E8" s="462">
        <f>+INV!W50</f>
        <v>0</v>
      </c>
      <c r="F8" s="462">
        <f>+INV!X50</f>
        <v>0</v>
      </c>
      <c r="G8" s="462">
        <f>+INV!Y50</f>
        <v>0</v>
      </c>
      <c r="H8" s="462">
        <f>+INV!Z50</f>
        <v>0</v>
      </c>
      <c r="I8" s="462">
        <f>+INV!AA50</f>
        <v>495.00000000000011</v>
      </c>
      <c r="J8" s="462">
        <f>+INV!AB50</f>
        <v>1816.875</v>
      </c>
      <c r="K8" s="462">
        <f>+INV!AC50</f>
        <v>1816.875</v>
      </c>
      <c r="L8" s="462">
        <f>+INV!AD50</f>
        <v>1816.875</v>
      </c>
      <c r="M8" s="462">
        <f>+INV!AE50</f>
        <v>1816.875</v>
      </c>
      <c r="N8" s="462">
        <f>+INV!AF50</f>
        <v>1816.875</v>
      </c>
      <c r="O8" s="462">
        <f>+INV!AG50</f>
        <v>2126.25</v>
      </c>
    </row>
    <row r="9" spans="1:15">
      <c r="A9" s="38" t="s">
        <v>473</v>
      </c>
      <c r="B9" s="39" t="s">
        <v>66</v>
      </c>
      <c r="C9" s="461"/>
      <c r="D9" s="462">
        <f>+INV!V49</f>
        <v>0</v>
      </c>
      <c r="E9" s="462">
        <f>+INV!W49</f>
        <v>0</v>
      </c>
      <c r="F9" s="462">
        <f>+INV!X49</f>
        <v>0</v>
      </c>
      <c r="G9" s="462">
        <f>+INV!Y49</f>
        <v>0</v>
      </c>
      <c r="H9" s="462">
        <f>+INV!Z49</f>
        <v>0</v>
      </c>
      <c r="I9" s="462">
        <f>+INV!AA49</f>
        <v>1155.0000000000002</v>
      </c>
      <c r="J9" s="462">
        <f>+INV!AB49</f>
        <v>4239.375</v>
      </c>
      <c r="K9" s="462">
        <f>+INV!AC49</f>
        <v>4239.375</v>
      </c>
      <c r="L9" s="462">
        <f>+INV!AD49</f>
        <v>4239.375</v>
      </c>
      <c r="M9" s="462">
        <f>+INV!AE49</f>
        <v>4239.375</v>
      </c>
      <c r="N9" s="462">
        <f>+INV!AF49</f>
        <v>4239.375</v>
      </c>
      <c r="O9" s="462">
        <f>+INV!AG49</f>
        <v>4961.25</v>
      </c>
    </row>
    <row r="10" spans="1:15" s="460" customFormat="1">
      <c r="A10" s="456" t="s">
        <v>67</v>
      </c>
      <c r="B10" s="457" t="s">
        <v>66</v>
      </c>
      <c r="C10" s="458"/>
      <c r="D10" s="459">
        <f>+D4+D7</f>
        <v>1374.7184999999999</v>
      </c>
      <c r="E10" s="459">
        <f t="shared" ref="E10:O10" si="2">+E4+E7</f>
        <v>1504.4017191780822</v>
      </c>
      <c r="F10" s="459">
        <f t="shared" si="2"/>
        <v>1684.0934999999999</v>
      </c>
      <c r="G10" s="459">
        <f t="shared" si="2"/>
        <v>24279.240340909091</v>
      </c>
      <c r="H10" s="459">
        <f t="shared" si="2"/>
        <v>24279.240340909091</v>
      </c>
      <c r="I10" s="459">
        <f t="shared" si="2"/>
        <v>25929.240340909091</v>
      </c>
      <c r="J10" s="459">
        <f t="shared" si="2"/>
        <v>30081.738340909091</v>
      </c>
      <c r="K10" s="459">
        <f t="shared" si="2"/>
        <v>29900.490340909091</v>
      </c>
      <c r="L10" s="459">
        <f t="shared" si="2"/>
        <v>29274.001840909092</v>
      </c>
      <c r="M10" s="459">
        <f t="shared" si="2"/>
        <v>28956.145840909092</v>
      </c>
      <c r="N10" s="459">
        <f t="shared" si="2"/>
        <v>28955.035840909091</v>
      </c>
      <c r="O10" s="459">
        <f t="shared" si="2"/>
        <v>29986.285840909091</v>
      </c>
    </row>
    <row r="11" spans="1:15">
      <c r="A11" s="43" t="s">
        <v>472</v>
      </c>
      <c r="B11" s="39" t="s">
        <v>66</v>
      </c>
      <c r="C11" s="461"/>
      <c r="D11" s="462">
        <f>+D5+D8</f>
        <v>1374.7184999999999</v>
      </c>
      <c r="E11" s="462">
        <f t="shared" ref="E11:O11" si="3">+E5+E8</f>
        <v>1504.4017191780822</v>
      </c>
      <c r="F11" s="462">
        <f t="shared" si="3"/>
        <v>1684.0934999999999</v>
      </c>
      <c r="G11" s="462">
        <f t="shared" si="3"/>
        <v>10514.621184465566</v>
      </c>
      <c r="H11" s="462">
        <f t="shared" si="3"/>
        <v>10514.621184465566</v>
      </c>
      <c r="I11" s="462">
        <f t="shared" si="3"/>
        <v>11009.621184465566</v>
      </c>
      <c r="J11" s="462">
        <f t="shared" si="3"/>
        <v>12077.744184465568</v>
      </c>
      <c r="K11" s="462">
        <f t="shared" si="3"/>
        <v>11896.496184465566</v>
      </c>
      <c r="L11" s="462">
        <f t="shared" si="3"/>
        <v>11270.007684465567</v>
      </c>
      <c r="M11" s="462">
        <f t="shared" si="3"/>
        <v>10952.151684465567</v>
      </c>
      <c r="N11" s="462">
        <f t="shared" si="3"/>
        <v>10951.041684465567</v>
      </c>
      <c r="O11" s="462">
        <f t="shared" si="3"/>
        <v>11260.416684465567</v>
      </c>
    </row>
    <row r="12" spans="1:15">
      <c r="A12" s="43" t="s">
        <v>473</v>
      </c>
      <c r="B12" s="39" t="s">
        <v>66</v>
      </c>
      <c r="C12" s="461"/>
      <c r="D12" s="462">
        <f>+D6+D9</f>
        <v>0</v>
      </c>
      <c r="E12" s="462">
        <f t="shared" ref="E12:O12" si="4">+E6+E9</f>
        <v>0</v>
      </c>
      <c r="F12" s="462">
        <f t="shared" si="4"/>
        <v>0</v>
      </c>
      <c r="G12" s="462">
        <f t="shared" si="4"/>
        <v>13764.619156443525</v>
      </c>
      <c r="H12" s="462">
        <f t="shared" si="4"/>
        <v>13764.619156443525</v>
      </c>
      <c r="I12" s="462">
        <f t="shared" si="4"/>
        <v>14919.619156443525</v>
      </c>
      <c r="J12" s="462">
        <f t="shared" si="4"/>
        <v>18003.994156443525</v>
      </c>
      <c r="K12" s="462">
        <f t="shared" si="4"/>
        <v>18003.994156443525</v>
      </c>
      <c r="L12" s="462">
        <f t="shared" si="4"/>
        <v>18003.994156443525</v>
      </c>
      <c r="M12" s="462">
        <f t="shared" si="4"/>
        <v>18003.994156443525</v>
      </c>
      <c r="N12" s="462">
        <f t="shared" si="4"/>
        <v>18003.994156443525</v>
      </c>
      <c r="O12" s="462">
        <f t="shared" si="4"/>
        <v>18725.869156443525</v>
      </c>
    </row>
    <row r="13" spans="1:15" ht="13.9" customHeight="1">
      <c r="A13" s="736" t="s">
        <v>482</v>
      </c>
      <c r="B13" s="451" t="s">
        <v>68</v>
      </c>
      <c r="C13" s="452"/>
      <c r="D13" s="452"/>
      <c r="E13" s="452"/>
      <c r="F13" s="452"/>
      <c r="G13" s="452"/>
      <c r="H13" s="452"/>
      <c r="I13" s="452"/>
      <c r="J13" s="452"/>
      <c r="K13" s="452"/>
      <c r="L13" s="452"/>
      <c r="M13" s="452"/>
      <c r="N13" s="452"/>
      <c r="O13" s="452"/>
    </row>
    <row r="14" spans="1:15">
      <c r="A14" s="737"/>
      <c r="B14" s="453" t="s">
        <v>3</v>
      </c>
      <c r="C14" s="453"/>
      <c r="D14" s="453">
        <v>2015</v>
      </c>
      <c r="E14" s="453">
        <v>2016</v>
      </c>
      <c r="F14" s="453">
        <v>2017</v>
      </c>
      <c r="G14" s="453">
        <v>2018</v>
      </c>
      <c r="H14" s="453">
        <v>2019</v>
      </c>
      <c r="I14" s="453">
        <v>2020</v>
      </c>
      <c r="J14" s="453">
        <v>2021</v>
      </c>
      <c r="K14" s="453">
        <v>2022</v>
      </c>
      <c r="L14" s="453">
        <v>2023</v>
      </c>
      <c r="M14" s="453">
        <v>2024</v>
      </c>
      <c r="N14" s="453">
        <v>2025</v>
      </c>
      <c r="O14" s="453">
        <v>2026</v>
      </c>
    </row>
    <row r="15" spans="1:15">
      <c r="A15" s="463" t="s">
        <v>65</v>
      </c>
      <c r="B15" s="453"/>
      <c r="C15" s="455"/>
      <c r="D15" s="452"/>
      <c r="E15" s="452"/>
      <c r="F15" s="452"/>
      <c r="G15" s="452"/>
      <c r="H15" s="452"/>
      <c r="I15" s="452"/>
      <c r="J15" s="452"/>
      <c r="K15" s="452"/>
      <c r="L15" s="452"/>
      <c r="M15" s="452"/>
      <c r="N15" s="452"/>
      <c r="O15" s="452"/>
    </row>
    <row r="16" spans="1:15" s="460" customFormat="1">
      <c r="A16" s="464" t="s">
        <v>70</v>
      </c>
      <c r="B16" s="457" t="s">
        <v>66</v>
      </c>
      <c r="C16" s="458"/>
      <c r="D16" s="459">
        <f t="shared" ref="D16:O16" si="5">+SUM(D17:D18)</f>
        <v>0</v>
      </c>
      <c r="E16" s="459">
        <f t="shared" si="5"/>
        <v>17375</v>
      </c>
      <c r="F16" s="459">
        <f t="shared" si="5"/>
        <v>0</v>
      </c>
      <c r="G16" s="459">
        <f t="shared" si="5"/>
        <v>0</v>
      </c>
      <c r="H16" s="459">
        <f t="shared" si="5"/>
        <v>0</v>
      </c>
      <c r="I16" s="459">
        <f t="shared" si="5"/>
        <v>0</v>
      </c>
      <c r="J16" s="459">
        <f t="shared" si="5"/>
        <v>0</v>
      </c>
      <c r="K16" s="459">
        <f t="shared" si="5"/>
        <v>0</v>
      </c>
      <c r="L16" s="459">
        <f t="shared" si="5"/>
        <v>0</v>
      </c>
      <c r="M16" s="459">
        <f t="shared" si="5"/>
        <v>0</v>
      </c>
      <c r="N16" s="459">
        <f t="shared" si="5"/>
        <v>0</v>
      </c>
      <c r="O16" s="459">
        <f t="shared" si="5"/>
        <v>0</v>
      </c>
    </row>
    <row r="17" spans="1:16">
      <c r="A17" s="38" t="s">
        <v>472</v>
      </c>
      <c r="B17" s="39" t="s">
        <v>66</v>
      </c>
      <c r="C17" s="461"/>
      <c r="D17" s="462">
        <v>0</v>
      </c>
      <c r="E17" s="462">
        <f>+OPV!C3-5000</f>
        <v>12375</v>
      </c>
      <c r="F17" s="462">
        <v>0</v>
      </c>
      <c r="G17" s="462">
        <v>0</v>
      </c>
      <c r="H17" s="462">
        <v>0</v>
      </c>
      <c r="I17" s="462">
        <v>0</v>
      </c>
      <c r="J17" s="462">
        <v>0</v>
      </c>
      <c r="K17" s="462">
        <v>0</v>
      </c>
      <c r="L17" s="462">
        <v>0</v>
      </c>
      <c r="M17" s="462">
        <v>0</v>
      </c>
      <c r="N17" s="462">
        <v>0</v>
      </c>
      <c r="O17" s="462">
        <v>0</v>
      </c>
    </row>
    <row r="18" spans="1:16">
      <c r="A18" s="38" t="s">
        <v>473</v>
      </c>
      <c r="B18" s="39" t="s">
        <v>66</v>
      </c>
      <c r="C18" s="461"/>
      <c r="D18" s="462">
        <v>0</v>
      </c>
      <c r="E18" s="462">
        <v>5000</v>
      </c>
      <c r="F18" s="462">
        <v>0</v>
      </c>
      <c r="G18" s="462">
        <v>0</v>
      </c>
      <c r="H18" s="462">
        <v>0</v>
      </c>
      <c r="I18" s="462">
        <v>0</v>
      </c>
      <c r="J18" s="462">
        <v>0</v>
      </c>
      <c r="K18" s="462">
        <v>0</v>
      </c>
      <c r="L18" s="462">
        <v>0</v>
      </c>
      <c r="M18" s="462">
        <v>0</v>
      </c>
      <c r="N18" s="462">
        <v>0</v>
      </c>
      <c r="O18" s="462">
        <v>0</v>
      </c>
    </row>
    <row r="19" spans="1:16" s="460" customFormat="1">
      <c r="A19" s="464" t="s">
        <v>94</v>
      </c>
      <c r="B19" s="457" t="s">
        <v>66</v>
      </c>
      <c r="C19" s="458"/>
      <c r="D19" s="459">
        <f>+SUM(D20:D21)</f>
        <v>0</v>
      </c>
      <c r="E19" s="459">
        <f t="shared" ref="E19:O19" si="6">+SUM(E20:E21)</f>
        <v>0</v>
      </c>
      <c r="F19" s="459">
        <f t="shared" si="6"/>
        <v>0</v>
      </c>
      <c r="G19" s="459">
        <f t="shared" si="6"/>
        <v>0</v>
      </c>
      <c r="H19" s="459">
        <f t="shared" si="6"/>
        <v>130017.85714285714</v>
      </c>
      <c r="I19" s="459">
        <f t="shared" si="6"/>
        <v>94017.857142857145</v>
      </c>
      <c r="J19" s="459">
        <f t="shared" si="6"/>
        <v>5892.8571428571431</v>
      </c>
      <c r="K19" s="459">
        <f t="shared" si="6"/>
        <v>5892.8571428571431</v>
      </c>
      <c r="L19" s="459">
        <f t="shared" si="6"/>
        <v>5892.8571428571431</v>
      </c>
      <c r="M19" s="459">
        <f t="shared" si="6"/>
        <v>5892.8571428571431</v>
      </c>
      <c r="N19" s="459">
        <f t="shared" si="6"/>
        <v>5892.8571428571431</v>
      </c>
      <c r="O19" s="459">
        <f t="shared" si="6"/>
        <v>0</v>
      </c>
    </row>
    <row r="20" spans="1:16">
      <c r="A20" s="38" t="s">
        <v>472</v>
      </c>
      <c r="B20" s="39" t="s">
        <v>66</v>
      </c>
      <c r="C20" s="461"/>
      <c r="D20" s="462">
        <f>+INV!I50</f>
        <v>0</v>
      </c>
      <c r="E20" s="462">
        <f>+INV!J50</f>
        <v>0</v>
      </c>
      <c r="F20" s="462">
        <f>+INV!K50</f>
        <v>0</v>
      </c>
      <c r="G20" s="462">
        <f>+INV!L50</f>
        <v>0</v>
      </c>
      <c r="H20" s="462">
        <f>+INV!M50</f>
        <v>39005.357142857145</v>
      </c>
      <c r="I20" s="462">
        <f>+INV!N50</f>
        <v>28205.357142857141</v>
      </c>
      <c r="J20" s="462">
        <f>+INV!O50</f>
        <v>1767.8571428571429</v>
      </c>
      <c r="K20" s="462">
        <f>+INV!P50</f>
        <v>1767.8571428571429</v>
      </c>
      <c r="L20" s="462">
        <f>+INV!Q50</f>
        <v>1767.8571428571429</v>
      </c>
      <c r="M20" s="462">
        <f>+INV!R50</f>
        <v>1767.8571428571429</v>
      </c>
      <c r="N20" s="462">
        <f>+INV!S50</f>
        <v>1767.8571428571429</v>
      </c>
      <c r="O20" s="462">
        <f>+INV!T50</f>
        <v>0</v>
      </c>
    </row>
    <row r="21" spans="1:16">
      <c r="A21" s="38" t="s">
        <v>473</v>
      </c>
      <c r="B21" s="39" t="s">
        <v>66</v>
      </c>
      <c r="C21" s="461"/>
      <c r="D21" s="462">
        <f>+INV!I49</f>
        <v>0</v>
      </c>
      <c r="E21" s="462">
        <f>+INV!J49</f>
        <v>0</v>
      </c>
      <c r="F21" s="462">
        <f>+INV!K49</f>
        <v>0</v>
      </c>
      <c r="G21" s="462">
        <f>+INV!L49</f>
        <v>0</v>
      </c>
      <c r="H21" s="462">
        <f>+INV!M49</f>
        <v>91012.5</v>
      </c>
      <c r="I21" s="462">
        <f>+INV!N49</f>
        <v>65812.5</v>
      </c>
      <c r="J21" s="462">
        <f>+INV!O49</f>
        <v>4125</v>
      </c>
      <c r="K21" s="462">
        <f>+INV!P49</f>
        <v>4125</v>
      </c>
      <c r="L21" s="462">
        <f>+INV!Q49</f>
        <v>4125</v>
      </c>
      <c r="M21" s="462">
        <f>+INV!R49</f>
        <v>4125</v>
      </c>
      <c r="N21" s="462">
        <f>+INV!S49</f>
        <v>4125</v>
      </c>
      <c r="O21" s="462">
        <f>+INV!T49</f>
        <v>0</v>
      </c>
    </row>
    <row r="22" spans="1:16" s="460" customFormat="1">
      <c r="A22" s="456" t="s">
        <v>69</v>
      </c>
      <c r="B22" s="457" t="s">
        <v>66</v>
      </c>
      <c r="C22" s="458"/>
      <c r="D22" s="459">
        <f t="shared" ref="D22:O22" si="7">D16+D19</f>
        <v>0</v>
      </c>
      <c r="E22" s="459">
        <f t="shared" si="7"/>
        <v>17375</v>
      </c>
      <c r="F22" s="459">
        <f t="shared" si="7"/>
        <v>0</v>
      </c>
      <c r="G22" s="459">
        <f t="shared" si="7"/>
        <v>0</v>
      </c>
      <c r="H22" s="459">
        <f t="shared" si="7"/>
        <v>130017.85714285714</v>
      </c>
      <c r="I22" s="459">
        <f t="shared" si="7"/>
        <v>94017.857142857145</v>
      </c>
      <c r="J22" s="459">
        <f t="shared" si="7"/>
        <v>5892.8571428571431</v>
      </c>
      <c r="K22" s="459">
        <f t="shared" si="7"/>
        <v>5892.8571428571431</v>
      </c>
      <c r="L22" s="459">
        <f t="shared" si="7"/>
        <v>5892.8571428571431</v>
      </c>
      <c r="M22" s="459">
        <f t="shared" si="7"/>
        <v>5892.8571428571431</v>
      </c>
      <c r="N22" s="459">
        <f t="shared" si="7"/>
        <v>5892.8571428571431</v>
      </c>
      <c r="O22" s="459">
        <f t="shared" si="7"/>
        <v>0</v>
      </c>
    </row>
    <row r="23" spans="1:16">
      <c r="A23" s="43" t="s">
        <v>472</v>
      </c>
      <c r="B23" s="39" t="s">
        <v>66</v>
      </c>
      <c r="C23" s="461"/>
      <c r="D23" s="462">
        <f>+D17+D20</f>
        <v>0</v>
      </c>
      <c r="E23" s="462">
        <f t="shared" ref="E23:O23" si="8">+E17+E20</f>
        <v>12375</v>
      </c>
      <c r="F23" s="462">
        <f t="shared" si="8"/>
        <v>0</v>
      </c>
      <c r="G23" s="462">
        <f t="shared" si="8"/>
        <v>0</v>
      </c>
      <c r="H23" s="462">
        <f t="shared" si="8"/>
        <v>39005.357142857145</v>
      </c>
      <c r="I23" s="462">
        <f t="shared" si="8"/>
        <v>28205.357142857141</v>
      </c>
      <c r="J23" s="462">
        <f t="shared" si="8"/>
        <v>1767.8571428571429</v>
      </c>
      <c r="K23" s="462">
        <f t="shared" si="8"/>
        <v>1767.8571428571429</v>
      </c>
      <c r="L23" s="462">
        <f t="shared" si="8"/>
        <v>1767.8571428571429</v>
      </c>
      <c r="M23" s="462">
        <f t="shared" si="8"/>
        <v>1767.8571428571429</v>
      </c>
      <c r="N23" s="462">
        <f t="shared" si="8"/>
        <v>1767.8571428571429</v>
      </c>
      <c r="O23" s="462">
        <f t="shared" si="8"/>
        <v>0</v>
      </c>
    </row>
    <row r="24" spans="1:16">
      <c r="A24" s="43" t="s">
        <v>473</v>
      </c>
      <c r="B24" s="39" t="s">
        <v>66</v>
      </c>
      <c r="C24" s="461"/>
      <c r="D24" s="462">
        <f>+D18+D21</f>
        <v>0</v>
      </c>
      <c r="E24" s="462">
        <f t="shared" ref="E24:O24" si="9">+E18+E21</f>
        <v>5000</v>
      </c>
      <c r="F24" s="462">
        <f t="shared" si="9"/>
        <v>0</v>
      </c>
      <c r="G24" s="462">
        <f t="shared" si="9"/>
        <v>0</v>
      </c>
      <c r="H24" s="462">
        <f t="shared" si="9"/>
        <v>91012.5</v>
      </c>
      <c r="I24" s="462">
        <f t="shared" si="9"/>
        <v>65812.5</v>
      </c>
      <c r="J24" s="462">
        <f t="shared" si="9"/>
        <v>4125</v>
      </c>
      <c r="K24" s="462">
        <f t="shared" si="9"/>
        <v>4125</v>
      </c>
      <c r="L24" s="462">
        <f t="shared" si="9"/>
        <v>4125</v>
      </c>
      <c r="M24" s="462">
        <f t="shared" si="9"/>
        <v>4125</v>
      </c>
      <c r="N24" s="462">
        <f t="shared" si="9"/>
        <v>4125</v>
      </c>
      <c r="O24" s="462">
        <f t="shared" si="9"/>
        <v>0</v>
      </c>
    </row>
    <row r="25" spans="1:16">
      <c r="A25" s="465" t="s">
        <v>483</v>
      </c>
      <c r="B25" s="465" t="s">
        <v>3</v>
      </c>
      <c r="C25" s="465">
        <v>2014</v>
      </c>
      <c r="D25" s="465">
        <v>2015</v>
      </c>
      <c r="E25" s="465">
        <v>2016</v>
      </c>
      <c r="F25" s="465">
        <v>2017</v>
      </c>
      <c r="G25" s="465">
        <v>2018</v>
      </c>
      <c r="H25" s="465">
        <v>2019</v>
      </c>
      <c r="I25" s="465">
        <v>2020</v>
      </c>
      <c r="J25" s="465">
        <v>2021</v>
      </c>
      <c r="K25" s="465">
        <v>2022</v>
      </c>
      <c r="L25" s="465">
        <v>2023</v>
      </c>
      <c r="M25" s="465">
        <v>2024</v>
      </c>
      <c r="N25" s="465">
        <v>2025</v>
      </c>
      <c r="O25" s="465">
        <v>2026</v>
      </c>
    </row>
    <row r="26" spans="1:16">
      <c r="A26" s="466" t="s">
        <v>474</v>
      </c>
      <c r="B26" s="39" t="s">
        <v>66</v>
      </c>
      <c r="C26" s="462">
        <f>+OPV!E4+OPV!E14*0.4</f>
        <v>6841.7460000000001</v>
      </c>
      <c r="D26" s="462">
        <f>+C26+D23-D11+VALD_ÜVKPV_31122014!X53</f>
        <v>186867.02735405884</v>
      </c>
      <c r="E26" s="462">
        <f>+D26+E23-E11+VALD_ÜVKPV_31122014!AA53</f>
        <v>214774.14259806945</v>
      </c>
      <c r="F26" s="462">
        <f t="shared" ref="F26:O26" si="10">+E26+F23-F11</f>
        <v>213090.04909806946</v>
      </c>
      <c r="G26" s="462">
        <f t="shared" si="10"/>
        <v>202575.4279136039</v>
      </c>
      <c r="H26" s="462">
        <f>+G26+H23-H11+VALD_ÜVKPV_31122014!AD53</f>
        <v>231066.16387199549</v>
      </c>
      <c r="I26" s="462">
        <f t="shared" si="10"/>
        <v>248261.89983038706</v>
      </c>
      <c r="J26" s="462">
        <f t="shared" si="10"/>
        <v>237952.01278877864</v>
      </c>
      <c r="K26" s="462">
        <f t="shared" si="10"/>
        <v>227823.3737471702</v>
      </c>
      <c r="L26" s="462">
        <f t="shared" si="10"/>
        <v>218321.22320556178</v>
      </c>
      <c r="M26" s="462">
        <f t="shared" si="10"/>
        <v>209136.92866395335</v>
      </c>
      <c r="N26" s="462">
        <f t="shared" si="10"/>
        <v>199953.74412234491</v>
      </c>
      <c r="O26" s="462">
        <f t="shared" si="10"/>
        <v>188693.32743787934</v>
      </c>
    </row>
    <row r="27" spans="1:16">
      <c r="A27" s="466" t="s">
        <v>475</v>
      </c>
      <c r="B27" s="39" t="s">
        <v>66</v>
      </c>
      <c r="C27" s="467"/>
      <c r="D27" s="462">
        <f>5%*D30</f>
        <v>1999.2572477718422</v>
      </c>
      <c r="E27" s="462">
        <f t="shared" ref="E27:O27" si="11">5%*E30</f>
        <v>2154.1998190455429</v>
      </c>
      <c r="F27" s="462">
        <f t="shared" si="11"/>
        <v>2196.036234880346</v>
      </c>
      <c r="G27" s="462">
        <f t="shared" si="11"/>
        <v>2655.2622602908832</v>
      </c>
      <c r="H27" s="462">
        <f t="shared" si="11"/>
        <v>2772.4184159663255</v>
      </c>
      <c r="I27" s="462">
        <f t="shared" si="11"/>
        <v>2884.5103486847506</v>
      </c>
      <c r="J27" s="462">
        <f t="shared" si="11"/>
        <v>2946.8178878183294</v>
      </c>
      <c r="K27" s="462">
        <f t="shared" si="11"/>
        <v>2944.3187784705333</v>
      </c>
      <c r="L27" s="462">
        <f t="shared" si="11"/>
        <v>2921.9027849143117</v>
      </c>
      <c r="M27" s="462">
        <f t="shared" si="11"/>
        <v>2916.5373132104246</v>
      </c>
      <c r="N27" s="462">
        <f t="shared" si="11"/>
        <v>2927.7779892282074</v>
      </c>
      <c r="O27" s="462">
        <f t="shared" si="11"/>
        <v>2972.369608423488</v>
      </c>
    </row>
    <row r="28" spans="1:16">
      <c r="A28" s="466" t="s">
        <v>476</v>
      </c>
      <c r="B28" s="39" t="s">
        <v>66</v>
      </c>
      <c r="C28" s="467"/>
      <c r="D28" s="462">
        <f>+(D26+D27)*5.29%</f>
        <v>9991.0264554368423</v>
      </c>
      <c r="E28" s="462">
        <f>+(E26+E27)*5.45%</f>
        <v>11822.594661732768</v>
      </c>
      <c r="F28" s="462">
        <f t="shared" ref="F28:O28" si="12">+(F26+F27)*5.45%</f>
        <v>11733.091650645763</v>
      </c>
      <c r="G28" s="462">
        <f t="shared" si="12"/>
        <v>11185.072614477265</v>
      </c>
      <c r="H28" s="462">
        <f t="shared" si="12"/>
        <v>12744.202734693919</v>
      </c>
      <c r="I28" s="462">
        <f t="shared" si="12"/>
        <v>13687.479354759413</v>
      </c>
      <c r="J28" s="462">
        <f t="shared" si="12"/>
        <v>13128.986271874533</v>
      </c>
      <c r="K28" s="462">
        <f t="shared" si="12"/>
        <v>12576.83924264742</v>
      </c>
      <c r="L28" s="462">
        <f t="shared" si="12"/>
        <v>12057.750366480946</v>
      </c>
      <c r="M28" s="462">
        <f t="shared" si="12"/>
        <v>11556.913895755426</v>
      </c>
      <c r="N28" s="462">
        <f t="shared" si="12"/>
        <v>11057.042955080735</v>
      </c>
      <c r="O28" s="462">
        <f t="shared" si="12"/>
        <v>10445.780489023506</v>
      </c>
    </row>
    <row r="29" spans="1:16">
      <c r="A29" s="468" t="s">
        <v>477</v>
      </c>
      <c r="B29" s="457" t="s">
        <v>66</v>
      </c>
      <c r="C29" s="469"/>
      <c r="D29" s="459">
        <f>+D28+SUM(ÜVKAK_FIN!D36:D42)+D11</f>
        <v>39985.144955436845</v>
      </c>
      <c r="E29" s="459">
        <f>+E28+SUM(ÜVKAK_FIN!E36:E42)+E11</f>
        <v>43083.996380910852</v>
      </c>
      <c r="F29" s="459">
        <f>+F28+SUM(ÜVKAK_FIN!F36:F42)+F11</f>
        <v>43920.724697606915</v>
      </c>
      <c r="G29" s="459">
        <f>+G28+SUM(ÜVKAK_FIN!G36:G42)+G11</f>
        <v>53105.245205817657</v>
      </c>
      <c r="H29" s="459">
        <f>+H28+SUM(ÜVKAK_FIN!H36:H42)+H11</f>
        <v>55448.368319326502</v>
      </c>
      <c r="I29" s="459">
        <f>+I28+SUM(ÜVKAK_FIN!I36:I42)+I11</f>
        <v>57690.206973694992</v>
      </c>
      <c r="J29" s="459">
        <f>+J28+SUM(ÜVKAK_FIN!J36:J42)+J11</f>
        <v>58936.357756366582</v>
      </c>
      <c r="K29" s="459">
        <f>+K28+SUM(ÜVKAK_FIN!K36:K42)+K11</f>
        <v>58886.375569410666</v>
      </c>
      <c r="L29" s="459">
        <f>+L28+SUM(ÜVKAK_FIN!L36:L42)+L11</f>
        <v>58438.055698286233</v>
      </c>
      <c r="M29" s="459">
        <f>+M28+SUM(ÜVKAK_FIN!M36:M42)+M11</f>
        <v>58330.746264208487</v>
      </c>
      <c r="N29" s="459">
        <f>+N28+SUM(ÜVKAK_FIN!N36:N42)+N11</f>
        <v>58555.559784564146</v>
      </c>
      <c r="O29" s="459">
        <f>+O28+SUM(ÜVKAK_FIN!O36:O42)+O11</f>
        <v>59447.392168469756</v>
      </c>
    </row>
    <row r="30" spans="1:16">
      <c r="A30" s="468" t="s">
        <v>489</v>
      </c>
      <c r="B30" s="457" t="s">
        <v>66</v>
      </c>
      <c r="C30" s="469"/>
      <c r="D30" s="459">
        <v>39985.144955436845</v>
      </c>
      <c r="E30" s="459">
        <v>43083.996380910852</v>
      </c>
      <c r="F30" s="459">
        <v>43920.724697606915</v>
      </c>
      <c r="G30" s="459">
        <v>53105.245205817657</v>
      </c>
      <c r="H30" s="459">
        <v>55448.368319326502</v>
      </c>
      <c r="I30" s="459">
        <v>57690.206973695007</v>
      </c>
      <c r="J30" s="459">
        <v>58936.357756366582</v>
      </c>
      <c r="K30" s="459">
        <v>58886.375569410666</v>
      </c>
      <c r="L30" s="459">
        <v>58438.055698286233</v>
      </c>
      <c r="M30" s="459">
        <v>58330.746264208487</v>
      </c>
      <c r="N30" s="459">
        <v>58555.559784564146</v>
      </c>
      <c r="O30" s="459">
        <v>59447.392168469756</v>
      </c>
      <c r="P30" s="474" t="s">
        <v>490</v>
      </c>
    </row>
    <row r="31" spans="1:16">
      <c r="A31" s="468" t="s">
        <v>478</v>
      </c>
      <c r="B31" s="457" t="s">
        <v>66</v>
      </c>
      <c r="C31" s="469"/>
      <c r="D31" s="459">
        <f>SUM(ÜVKAK_FIN!D25:D26)</f>
        <v>36024.450000000004</v>
      </c>
      <c r="E31" s="459">
        <f>SUM(ÜVKAK_FIN!E25:E26)</f>
        <v>37321.200000000004</v>
      </c>
      <c r="F31" s="459">
        <f>SUM(ÜVKAK_FIN!F25:F26)</f>
        <v>36938.441434419947</v>
      </c>
      <c r="G31" s="459">
        <f>SUM(ÜVKAK_FIN!G25:G26)</f>
        <v>44028.191640572513</v>
      </c>
      <c r="H31" s="459">
        <f>SUM(ÜVKAK_FIN!H25:H26)</f>
        <v>45845.330169775669</v>
      </c>
      <c r="I31" s="459">
        <f>SUM(ÜVKAK_FIN!I25:I26)</f>
        <v>46960.60274951029</v>
      </c>
      <c r="J31" s="459">
        <f>SUM(ÜVKAK_FIN!J25:J26)</f>
        <v>49998.365378694274</v>
      </c>
      <c r="K31" s="459">
        <f>SUM(ÜVKAK_FIN!K25:K26)</f>
        <v>51131.37087246171</v>
      </c>
      <c r="L31" s="459">
        <f>SUM(ÜVKAK_FIN!L25:L26)</f>
        <v>52266.961483009778</v>
      </c>
      <c r="M31" s="459">
        <f>SUM(ÜVKAK_FIN!M25:M26)</f>
        <v>53297.610088438465</v>
      </c>
      <c r="N31" s="459">
        <f>SUM(ÜVKAK_FIN!N25:N26)</f>
        <v>53720.5324917818</v>
      </c>
      <c r="O31" s="459">
        <f>SUM(ÜVKAK_FIN!O25:O26)</f>
        <v>56741.910478057041</v>
      </c>
    </row>
    <row r="32" spans="1:16" s="474" customFormat="1">
      <c r="A32" s="470" t="s">
        <v>479</v>
      </c>
      <c r="B32" s="471" t="s">
        <v>66</v>
      </c>
      <c r="C32" s="472"/>
      <c r="D32" s="473">
        <f>+D29-D31</f>
        <v>3960.6949554368402</v>
      </c>
      <c r="E32" s="473">
        <f t="shared" ref="E32:O32" si="13">+E29-E31</f>
        <v>5762.7963809108478</v>
      </c>
      <c r="F32" s="473">
        <f t="shared" si="13"/>
        <v>6982.2832631869678</v>
      </c>
      <c r="G32" s="473">
        <f t="shared" si="13"/>
        <v>9077.0535652451435</v>
      </c>
      <c r="H32" s="473">
        <f t="shared" si="13"/>
        <v>9603.0381495508336</v>
      </c>
      <c r="I32" s="473">
        <f t="shared" si="13"/>
        <v>10729.604224184703</v>
      </c>
      <c r="J32" s="473">
        <f t="shared" si="13"/>
        <v>8937.9923776723081</v>
      </c>
      <c r="K32" s="473">
        <f t="shared" si="13"/>
        <v>7755.0046969489558</v>
      </c>
      <c r="L32" s="473">
        <f t="shared" si="13"/>
        <v>6171.0942152764546</v>
      </c>
      <c r="M32" s="473">
        <f t="shared" si="13"/>
        <v>5033.1361757700215</v>
      </c>
      <c r="N32" s="473">
        <f t="shared" si="13"/>
        <v>4835.0272927823462</v>
      </c>
      <c r="O32" s="473">
        <f t="shared" si="13"/>
        <v>2705.4816904127147</v>
      </c>
    </row>
    <row r="33" spans="1:15">
      <c r="A33" s="736" t="s">
        <v>486</v>
      </c>
      <c r="B33" s="451" t="s">
        <v>52</v>
      </c>
      <c r="C33" s="452"/>
      <c r="D33" s="452"/>
      <c r="E33" s="452"/>
      <c r="F33" s="452"/>
      <c r="G33" s="452"/>
      <c r="H33" s="452"/>
      <c r="I33" s="452"/>
      <c r="J33" s="452"/>
      <c r="K33" s="452"/>
      <c r="L33" s="452"/>
      <c r="M33" s="452"/>
      <c r="N33" s="452"/>
      <c r="O33" s="452"/>
    </row>
    <row r="34" spans="1:15">
      <c r="A34" s="737"/>
      <c r="B34" s="453" t="s">
        <v>3</v>
      </c>
      <c r="C34" s="453"/>
      <c r="D34" s="453">
        <v>2015</v>
      </c>
      <c r="E34" s="453">
        <v>2016</v>
      </c>
      <c r="F34" s="453">
        <v>2017</v>
      </c>
      <c r="G34" s="453">
        <v>2018</v>
      </c>
      <c r="H34" s="453">
        <v>2019</v>
      </c>
      <c r="I34" s="453">
        <v>2020</v>
      </c>
      <c r="J34" s="453">
        <v>2021</v>
      </c>
      <c r="K34" s="453">
        <v>2022</v>
      </c>
      <c r="L34" s="453">
        <v>2023</v>
      </c>
      <c r="M34" s="453">
        <v>2024</v>
      </c>
      <c r="N34" s="453">
        <v>2025</v>
      </c>
      <c r="O34" s="453">
        <v>2026</v>
      </c>
    </row>
    <row r="35" spans="1:15">
      <c r="A35" s="454" t="s">
        <v>65</v>
      </c>
      <c r="B35" s="453"/>
      <c r="C35" s="455"/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2"/>
    </row>
    <row r="36" spans="1:15" s="460" customFormat="1">
      <c r="A36" s="456" t="s">
        <v>0</v>
      </c>
      <c r="B36" s="457" t="s">
        <v>66</v>
      </c>
      <c r="C36" s="458"/>
      <c r="D36" s="459">
        <f t="shared" ref="D36:O36" si="14">+SUM(D37:D38)</f>
        <v>2042.5269999999998</v>
      </c>
      <c r="E36" s="459">
        <f t="shared" si="14"/>
        <v>2042.5269999999998</v>
      </c>
      <c r="F36" s="459">
        <f t="shared" si="14"/>
        <v>1997.3884999999998</v>
      </c>
      <c r="G36" s="459">
        <f t="shared" si="14"/>
        <v>9361.7870454545482</v>
      </c>
      <c r="H36" s="459">
        <f t="shared" si="14"/>
        <v>9361.7870454545482</v>
      </c>
      <c r="I36" s="459">
        <f t="shared" si="14"/>
        <v>9361.7870454545482</v>
      </c>
      <c r="J36" s="459">
        <f t="shared" si="14"/>
        <v>9171.4730454545497</v>
      </c>
      <c r="K36" s="459">
        <f t="shared" si="14"/>
        <v>9035.5370454545482</v>
      </c>
      <c r="L36" s="459">
        <f t="shared" si="14"/>
        <v>9035.5370454545482</v>
      </c>
      <c r="M36" s="459">
        <f t="shared" si="14"/>
        <v>9035.5370454545482</v>
      </c>
      <c r="N36" s="459">
        <f t="shared" si="14"/>
        <v>9035.5370454545482</v>
      </c>
      <c r="O36" s="459">
        <f t="shared" si="14"/>
        <v>9035.5370454545482</v>
      </c>
    </row>
    <row r="37" spans="1:15">
      <c r="A37" s="38" t="s">
        <v>472</v>
      </c>
      <c r="B37" s="39" t="s">
        <v>66</v>
      </c>
      <c r="C37" s="461"/>
      <c r="D37" s="462">
        <f>+SUM(OPV!I5:I9)+OPV!I14*0.3</f>
        <v>2042.5269999999998</v>
      </c>
      <c r="E37" s="462">
        <f>+SUM(OPV!J5:J9)+OPV!J14*0.3</f>
        <v>2042.5269999999998</v>
      </c>
      <c r="F37" s="462">
        <f>+SUM(OPV!K5:K9)+OPV!K14*0.3</f>
        <v>1997.3884999999998</v>
      </c>
      <c r="G37" s="462">
        <f>+SUM(OPV!L5:L9)+OPV!L14*0.3+VALD_ÜVKPV_31122014!AI54</f>
        <v>6550.8211109889826</v>
      </c>
      <c r="H37" s="462">
        <f>+SUM(OPV!M5:M9)+OPV!M14*0.3+VALD_ÜVKPV_31122014!AJ54</f>
        <v>6550.8211109889826</v>
      </c>
      <c r="I37" s="462">
        <f>+SUM(OPV!N5:N9)+OPV!N14*0.3+VALD_ÜVKPV_31122014!AK54</f>
        <v>6550.8211109889826</v>
      </c>
      <c r="J37" s="462">
        <f>+SUM(OPV!O5:O9)+OPV!O14*0.3+VALD_ÜVKPV_31122014!AL54</f>
        <v>6360.5071109889823</v>
      </c>
      <c r="K37" s="462">
        <f>+SUM(OPV!P5:P9)+OPV!P14*0.3+VALD_ÜVKPV_31122014!AM54</f>
        <v>6224.5711109889826</v>
      </c>
      <c r="L37" s="462">
        <f>+SUM(OPV!Q5:Q9)+OPV!Q14*0.3+VALD_ÜVKPV_31122014!AN54</f>
        <v>6224.5711109889826</v>
      </c>
      <c r="M37" s="462">
        <f>+SUM(OPV!R5:R9)+OPV!R14*0.3+VALD_ÜVKPV_31122014!AO54</f>
        <v>6224.5711109889826</v>
      </c>
      <c r="N37" s="462">
        <f>+SUM(OPV!S5:S9)+OPV!S14*0.3+VALD_ÜVKPV_31122014!AP54</f>
        <v>6224.5711109889826</v>
      </c>
      <c r="O37" s="462">
        <f>+SUM(OPV!T5:T9)+OPV!T14*0.3+VALD_ÜVKPV_31122014!AQ54</f>
        <v>6224.5711109889826</v>
      </c>
    </row>
    <row r="38" spans="1:15">
      <c r="A38" s="38" t="s">
        <v>473</v>
      </c>
      <c r="B38" s="39" t="s">
        <v>66</v>
      </c>
      <c r="C38" s="461"/>
      <c r="D38" s="462">
        <v>0</v>
      </c>
      <c r="E38" s="462">
        <v>0</v>
      </c>
      <c r="F38" s="462">
        <v>0</v>
      </c>
      <c r="G38" s="462">
        <f>+VALD_ÜVKPV_31122014!AU54</f>
        <v>2810.9659344655665</v>
      </c>
      <c r="H38" s="462">
        <f>+VALD_ÜVKPV_31122014!AV54</f>
        <v>2810.9659344655665</v>
      </c>
      <c r="I38" s="462">
        <f>+VALD_ÜVKPV_31122014!AW54</f>
        <v>2810.9659344655665</v>
      </c>
      <c r="J38" s="462">
        <f>+VALD_ÜVKPV_31122014!AX54</f>
        <v>2810.9659344655665</v>
      </c>
      <c r="K38" s="462">
        <f>+VALD_ÜVKPV_31122014!AY54</f>
        <v>2810.9659344655665</v>
      </c>
      <c r="L38" s="462">
        <f>+VALD_ÜVKPV_31122014!AZ54</f>
        <v>2810.9659344655665</v>
      </c>
      <c r="M38" s="462">
        <f>+VALD_ÜVKPV_31122014!BA54</f>
        <v>2810.9659344655665</v>
      </c>
      <c r="N38" s="462">
        <f>+VALD_ÜVKPV_31122014!BB54</f>
        <v>2810.9659344655665</v>
      </c>
      <c r="O38" s="462">
        <f>+VALD_ÜVKPV_31122014!BC54</f>
        <v>2810.9659344655665</v>
      </c>
    </row>
    <row r="39" spans="1:15" s="460" customFormat="1">
      <c r="A39" s="456" t="s">
        <v>93</v>
      </c>
      <c r="B39" s="457" t="s">
        <v>66</v>
      </c>
      <c r="C39" s="458"/>
      <c r="D39" s="459">
        <f>+SUM(D40:D41)</f>
        <v>0</v>
      </c>
      <c r="E39" s="459">
        <f t="shared" ref="E39:O39" si="15">+SUM(E40:E41)</f>
        <v>0</v>
      </c>
      <c r="F39" s="459">
        <f t="shared" si="15"/>
        <v>0</v>
      </c>
      <c r="G39" s="459">
        <f t="shared" si="15"/>
        <v>4709.7000000000007</v>
      </c>
      <c r="H39" s="459">
        <f t="shared" si="15"/>
        <v>17921.158333333333</v>
      </c>
      <c r="I39" s="459">
        <f t="shared" si="15"/>
        <v>17921.158333333333</v>
      </c>
      <c r="J39" s="459">
        <f t="shared" si="15"/>
        <v>34948.241666666669</v>
      </c>
      <c r="K39" s="459">
        <f t="shared" si="15"/>
        <v>38377.40833333334</v>
      </c>
      <c r="L39" s="459">
        <f t="shared" si="15"/>
        <v>38377.40833333334</v>
      </c>
      <c r="M39" s="459">
        <f t="shared" si="15"/>
        <v>38377.40833333334</v>
      </c>
      <c r="N39" s="459">
        <f t="shared" si="15"/>
        <v>38377.40833333334</v>
      </c>
      <c r="O39" s="459">
        <f t="shared" si="15"/>
        <v>61058.65833333334</v>
      </c>
    </row>
    <row r="40" spans="1:15">
      <c r="A40" s="38" t="s">
        <v>472</v>
      </c>
      <c r="B40" s="39" t="s">
        <v>66</v>
      </c>
      <c r="C40" s="461"/>
      <c r="D40" s="462">
        <f>+INV!V52</f>
        <v>0</v>
      </c>
      <c r="E40" s="462">
        <f>+INV!W52</f>
        <v>0</v>
      </c>
      <c r="F40" s="462">
        <f>+INV!X52</f>
        <v>0</v>
      </c>
      <c r="G40" s="462">
        <f>+INV!Y52</f>
        <v>1412.91</v>
      </c>
      <c r="H40" s="462">
        <f>+INV!Z52</f>
        <v>5376.3474999999999</v>
      </c>
      <c r="I40" s="462">
        <f>+INV!AA52</f>
        <v>5376.3474999999999</v>
      </c>
      <c r="J40" s="462">
        <f>+INV!AB52</f>
        <v>10484.4725</v>
      </c>
      <c r="K40" s="462">
        <f>+INV!AC52</f>
        <v>11513.222500000002</v>
      </c>
      <c r="L40" s="462">
        <f>+INV!AD52</f>
        <v>11513.222500000002</v>
      </c>
      <c r="M40" s="462">
        <f>+INV!AE52</f>
        <v>11513.222500000002</v>
      </c>
      <c r="N40" s="462">
        <f>+INV!AF52</f>
        <v>11513.222500000002</v>
      </c>
      <c r="O40" s="462">
        <f>+INV!AG52</f>
        <v>18317.5975</v>
      </c>
    </row>
    <row r="41" spans="1:15">
      <c r="A41" s="38" t="s">
        <v>473</v>
      </c>
      <c r="B41" s="39" t="s">
        <v>66</v>
      </c>
      <c r="C41" s="461"/>
      <c r="D41" s="462">
        <f>+INV!V51</f>
        <v>0</v>
      </c>
      <c r="E41" s="462">
        <f>+INV!W51</f>
        <v>0</v>
      </c>
      <c r="F41" s="462">
        <f>+INV!X51</f>
        <v>0</v>
      </c>
      <c r="G41" s="462">
        <f>+INV!Y51</f>
        <v>3296.7900000000004</v>
      </c>
      <c r="H41" s="462">
        <f>+INV!Z51</f>
        <v>12544.810833333333</v>
      </c>
      <c r="I41" s="462">
        <f>+INV!AA51</f>
        <v>12544.810833333333</v>
      </c>
      <c r="J41" s="462">
        <f>+INV!AB51</f>
        <v>24463.769166666665</v>
      </c>
      <c r="K41" s="462">
        <f>+INV!AC51</f>
        <v>26864.185833333337</v>
      </c>
      <c r="L41" s="462">
        <f>+INV!AD51</f>
        <v>26864.185833333337</v>
      </c>
      <c r="M41" s="462">
        <f>+INV!AE51</f>
        <v>26864.185833333337</v>
      </c>
      <c r="N41" s="462">
        <f>+INV!AF51</f>
        <v>26864.185833333337</v>
      </c>
      <c r="O41" s="462">
        <f>+INV!AG51</f>
        <v>42741.060833333337</v>
      </c>
    </row>
    <row r="42" spans="1:15" s="460" customFormat="1">
      <c r="A42" s="456" t="s">
        <v>67</v>
      </c>
      <c r="B42" s="457" t="s">
        <v>66</v>
      </c>
      <c r="C42" s="458"/>
      <c r="D42" s="459">
        <f>+D36+D39</f>
        <v>2042.5269999999998</v>
      </c>
      <c r="E42" s="459">
        <f t="shared" ref="E42:O42" si="16">+E36+E39</f>
        <v>2042.5269999999998</v>
      </c>
      <c r="F42" s="459">
        <f t="shared" si="16"/>
        <v>1997.3884999999998</v>
      </c>
      <c r="G42" s="459">
        <f t="shared" si="16"/>
        <v>14071.487045454549</v>
      </c>
      <c r="H42" s="459">
        <f t="shared" si="16"/>
        <v>27282.945378787881</v>
      </c>
      <c r="I42" s="459">
        <f t="shared" si="16"/>
        <v>27282.945378787881</v>
      </c>
      <c r="J42" s="459">
        <f t="shared" si="16"/>
        <v>44119.714712121218</v>
      </c>
      <c r="K42" s="459">
        <f t="shared" si="16"/>
        <v>47412.945378787888</v>
      </c>
      <c r="L42" s="459">
        <f t="shared" si="16"/>
        <v>47412.945378787888</v>
      </c>
      <c r="M42" s="459">
        <f t="shared" si="16"/>
        <v>47412.945378787888</v>
      </c>
      <c r="N42" s="459">
        <f t="shared" si="16"/>
        <v>47412.945378787888</v>
      </c>
      <c r="O42" s="459">
        <f t="shared" si="16"/>
        <v>70094.195378787888</v>
      </c>
    </row>
    <row r="43" spans="1:15">
      <c r="A43" s="43" t="s">
        <v>472</v>
      </c>
      <c r="B43" s="39" t="s">
        <v>66</v>
      </c>
      <c r="C43" s="461"/>
      <c r="D43" s="462">
        <f>+D37+D40</f>
        <v>2042.5269999999998</v>
      </c>
      <c r="E43" s="462">
        <f t="shared" ref="E43:O43" si="17">+E37+E40</f>
        <v>2042.5269999999998</v>
      </c>
      <c r="F43" s="462">
        <f t="shared" si="17"/>
        <v>1997.3884999999998</v>
      </c>
      <c r="G43" s="462">
        <f t="shared" si="17"/>
        <v>7963.7311109889824</v>
      </c>
      <c r="H43" s="462">
        <f t="shared" si="17"/>
        <v>11927.168610988982</v>
      </c>
      <c r="I43" s="462">
        <f t="shared" si="17"/>
        <v>11927.168610988982</v>
      </c>
      <c r="J43" s="462">
        <f t="shared" si="17"/>
        <v>16844.979610988983</v>
      </c>
      <c r="K43" s="462">
        <f t="shared" si="17"/>
        <v>17737.793610988985</v>
      </c>
      <c r="L43" s="462">
        <f t="shared" si="17"/>
        <v>17737.793610988985</v>
      </c>
      <c r="M43" s="462">
        <f t="shared" si="17"/>
        <v>17737.793610988985</v>
      </c>
      <c r="N43" s="462">
        <f t="shared" si="17"/>
        <v>17737.793610988985</v>
      </c>
      <c r="O43" s="462">
        <f t="shared" si="17"/>
        <v>24542.168610988982</v>
      </c>
    </row>
    <row r="44" spans="1:15">
      <c r="A44" s="43" t="s">
        <v>473</v>
      </c>
      <c r="B44" s="39" t="s">
        <v>66</v>
      </c>
      <c r="C44" s="461"/>
      <c r="D44" s="462">
        <f>+D38+D41</f>
        <v>0</v>
      </c>
      <c r="E44" s="462">
        <f t="shared" ref="E44:O44" si="18">+E38+E41</f>
        <v>0</v>
      </c>
      <c r="F44" s="462">
        <f t="shared" si="18"/>
        <v>0</v>
      </c>
      <c r="G44" s="462">
        <f t="shared" si="18"/>
        <v>6107.7559344655674</v>
      </c>
      <c r="H44" s="462">
        <f t="shared" si="18"/>
        <v>15355.7767677989</v>
      </c>
      <c r="I44" s="462">
        <f t="shared" si="18"/>
        <v>15355.7767677989</v>
      </c>
      <c r="J44" s="462">
        <f t="shared" si="18"/>
        <v>27274.735101132232</v>
      </c>
      <c r="K44" s="462">
        <f t="shared" si="18"/>
        <v>29675.151767798903</v>
      </c>
      <c r="L44" s="462">
        <f t="shared" si="18"/>
        <v>29675.151767798903</v>
      </c>
      <c r="M44" s="462">
        <f t="shared" si="18"/>
        <v>29675.151767798903</v>
      </c>
      <c r="N44" s="462">
        <f t="shared" si="18"/>
        <v>29675.151767798903</v>
      </c>
      <c r="O44" s="462">
        <f t="shared" si="18"/>
        <v>45552.026767798903</v>
      </c>
    </row>
    <row r="45" spans="1:15" ht="13.9" customHeight="1">
      <c r="A45" s="736" t="s">
        <v>485</v>
      </c>
      <c r="B45" s="451" t="s">
        <v>68</v>
      </c>
      <c r="C45" s="452"/>
      <c r="D45" s="452"/>
      <c r="E45" s="452"/>
      <c r="F45" s="452"/>
      <c r="G45" s="452"/>
      <c r="H45" s="452"/>
      <c r="I45" s="452"/>
      <c r="J45" s="452"/>
      <c r="K45" s="452"/>
      <c r="L45" s="452"/>
      <c r="M45" s="452"/>
      <c r="N45" s="452"/>
      <c r="O45" s="452"/>
    </row>
    <row r="46" spans="1:15">
      <c r="A46" s="737"/>
      <c r="B46" s="453" t="s">
        <v>3</v>
      </c>
      <c r="C46" s="453"/>
      <c r="D46" s="453">
        <v>2015</v>
      </c>
      <c r="E46" s="453">
        <v>2016</v>
      </c>
      <c r="F46" s="453">
        <v>2017</v>
      </c>
      <c r="G46" s="453">
        <v>2018</v>
      </c>
      <c r="H46" s="453">
        <v>2019</v>
      </c>
      <c r="I46" s="453">
        <v>2020</v>
      </c>
      <c r="J46" s="453">
        <v>2021</v>
      </c>
      <c r="K46" s="453">
        <v>2022</v>
      </c>
      <c r="L46" s="453">
        <v>2023</v>
      </c>
      <c r="M46" s="453">
        <v>2024</v>
      </c>
      <c r="N46" s="453">
        <v>2025</v>
      </c>
      <c r="O46" s="453">
        <v>2026</v>
      </c>
    </row>
    <row r="47" spans="1:15">
      <c r="A47" s="463" t="s">
        <v>65</v>
      </c>
      <c r="B47" s="453"/>
      <c r="C47" s="455"/>
      <c r="D47" s="452"/>
      <c r="E47" s="452"/>
      <c r="F47" s="452"/>
      <c r="G47" s="452"/>
      <c r="H47" s="452"/>
      <c r="I47" s="452"/>
      <c r="J47" s="452"/>
      <c r="K47" s="452"/>
      <c r="L47" s="452"/>
      <c r="M47" s="452"/>
      <c r="N47" s="452"/>
      <c r="O47" s="452"/>
    </row>
    <row r="48" spans="1:15" s="460" customFormat="1">
      <c r="A48" s="464" t="s">
        <v>70</v>
      </c>
      <c r="B48" s="457" t="s">
        <v>66</v>
      </c>
      <c r="C48" s="458"/>
      <c r="D48" s="459">
        <f t="shared" ref="D48:O48" si="19">+SUM(D49:D50)</f>
        <v>0</v>
      </c>
      <c r="E48" s="459">
        <f t="shared" si="19"/>
        <v>0</v>
      </c>
      <c r="F48" s="459">
        <f t="shared" si="19"/>
        <v>0</v>
      </c>
      <c r="G48" s="459">
        <f t="shared" si="19"/>
        <v>0</v>
      </c>
      <c r="H48" s="459">
        <f t="shared" si="19"/>
        <v>0</v>
      </c>
      <c r="I48" s="459">
        <f t="shared" si="19"/>
        <v>0</v>
      </c>
      <c r="J48" s="459">
        <f t="shared" si="19"/>
        <v>0</v>
      </c>
      <c r="K48" s="459">
        <f t="shared" si="19"/>
        <v>0</v>
      </c>
      <c r="L48" s="459">
        <f t="shared" si="19"/>
        <v>0</v>
      </c>
      <c r="M48" s="459">
        <f t="shared" si="19"/>
        <v>0</v>
      </c>
      <c r="N48" s="459">
        <f t="shared" si="19"/>
        <v>0</v>
      </c>
      <c r="O48" s="459">
        <f t="shared" si="19"/>
        <v>0</v>
      </c>
    </row>
    <row r="49" spans="1:16">
      <c r="A49" s="38" t="s">
        <v>472</v>
      </c>
      <c r="B49" s="39" t="s">
        <v>66</v>
      </c>
      <c r="C49" s="461"/>
      <c r="D49" s="462">
        <v>0</v>
      </c>
      <c r="E49" s="462">
        <v>0</v>
      </c>
      <c r="F49" s="462">
        <v>0</v>
      </c>
      <c r="G49" s="462">
        <v>0</v>
      </c>
      <c r="H49" s="462">
        <v>0</v>
      </c>
      <c r="I49" s="462">
        <v>0</v>
      </c>
      <c r="J49" s="462">
        <v>0</v>
      </c>
      <c r="K49" s="462">
        <v>0</v>
      </c>
      <c r="L49" s="462">
        <v>0</v>
      </c>
      <c r="M49" s="462">
        <v>0</v>
      </c>
      <c r="N49" s="462">
        <v>0</v>
      </c>
      <c r="O49" s="462">
        <v>0</v>
      </c>
    </row>
    <row r="50" spans="1:16">
      <c r="A50" s="38" t="s">
        <v>473</v>
      </c>
      <c r="B50" s="39" t="s">
        <v>66</v>
      </c>
      <c r="C50" s="461"/>
      <c r="D50" s="462">
        <v>0</v>
      </c>
      <c r="E50" s="462">
        <v>0</v>
      </c>
      <c r="F50" s="462">
        <v>0</v>
      </c>
      <c r="G50" s="462">
        <v>0</v>
      </c>
      <c r="H50" s="462">
        <v>0</v>
      </c>
      <c r="I50" s="462">
        <v>0</v>
      </c>
      <c r="J50" s="462">
        <v>0</v>
      </c>
      <c r="K50" s="462">
        <v>0</v>
      </c>
      <c r="L50" s="462">
        <v>0</v>
      </c>
      <c r="M50" s="462">
        <v>0</v>
      </c>
      <c r="N50" s="462">
        <v>0</v>
      </c>
      <c r="O50" s="462">
        <v>0</v>
      </c>
    </row>
    <row r="51" spans="1:16" s="460" customFormat="1">
      <c r="A51" s="464" t="s">
        <v>94</v>
      </c>
      <c r="B51" s="457" t="s">
        <v>66</v>
      </c>
      <c r="C51" s="458"/>
      <c r="D51" s="459">
        <f>+SUM(D52:D53)</f>
        <v>0</v>
      </c>
      <c r="E51" s="459">
        <f t="shared" ref="E51:O51" si="20">+SUM(E52:E53)</f>
        <v>0</v>
      </c>
      <c r="F51" s="459">
        <f t="shared" si="20"/>
        <v>210267.99999999997</v>
      </c>
      <c r="G51" s="459">
        <f t="shared" si="20"/>
        <v>252580</v>
      </c>
      <c r="H51" s="459">
        <f t="shared" si="20"/>
        <v>279785.71428571426</v>
      </c>
      <c r="I51" s="459">
        <f t="shared" si="20"/>
        <v>339410.71428571426</v>
      </c>
      <c r="J51" s="459">
        <f t="shared" si="20"/>
        <v>141160.71428571429</v>
      </c>
      <c r="K51" s="459">
        <f t="shared" si="20"/>
        <v>81535.714285714275</v>
      </c>
      <c r="L51" s="459">
        <f t="shared" si="20"/>
        <v>81535.714285714275</v>
      </c>
      <c r="M51" s="459">
        <f t="shared" si="20"/>
        <v>81535.714285714275</v>
      </c>
      <c r="N51" s="459">
        <f t="shared" si="20"/>
        <v>338035.71428571426</v>
      </c>
      <c r="O51" s="459">
        <f t="shared" si="20"/>
        <v>0</v>
      </c>
    </row>
    <row r="52" spans="1:16">
      <c r="A52" s="38" t="s">
        <v>472</v>
      </c>
      <c r="B52" s="39" t="s">
        <v>66</v>
      </c>
      <c r="C52" s="461"/>
      <c r="D52" s="462">
        <f>+INV!I52</f>
        <v>0</v>
      </c>
      <c r="E52" s="462">
        <f>+INV!J52</f>
        <v>0</v>
      </c>
      <c r="F52" s="462">
        <f>+INV!K52</f>
        <v>63080.399999999994</v>
      </c>
      <c r="G52" s="462">
        <f>+INV!L52</f>
        <v>75774</v>
      </c>
      <c r="H52" s="462">
        <f>+INV!M52</f>
        <v>83935.714285714275</v>
      </c>
      <c r="I52" s="462">
        <f>+INV!N52</f>
        <v>101823.21428571428</v>
      </c>
      <c r="J52" s="462">
        <f>+INV!O52</f>
        <v>42348.214285714283</v>
      </c>
      <c r="K52" s="462">
        <f>+INV!P52</f>
        <v>24460.714285714283</v>
      </c>
      <c r="L52" s="462">
        <f>+INV!Q52</f>
        <v>24460.714285714283</v>
      </c>
      <c r="M52" s="462">
        <f>+INV!R52</f>
        <v>24460.714285714283</v>
      </c>
      <c r="N52" s="462">
        <f>+INV!S52</f>
        <v>101410.71428571428</v>
      </c>
      <c r="O52" s="462">
        <f>+INV!T52</f>
        <v>0</v>
      </c>
    </row>
    <row r="53" spans="1:16">
      <c r="A53" s="38" t="s">
        <v>473</v>
      </c>
      <c r="B53" s="39" t="s">
        <v>66</v>
      </c>
      <c r="C53" s="461"/>
      <c r="D53" s="462">
        <f>+INV!I51</f>
        <v>0</v>
      </c>
      <c r="E53" s="462">
        <f>+INV!J51</f>
        <v>0</v>
      </c>
      <c r="F53" s="462">
        <f>+INV!K51</f>
        <v>147187.59999999998</v>
      </c>
      <c r="G53" s="462">
        <f>+INV!L51</f>
        <v>176806</v>
      </c>
      <c r="H53" s="462">
        <f>+INV!M51</f>
        <v>195849.99999999997</v>
      </c>
      <c r="I53" s="462">
        <f>+INV!N51</f>
        <v>237587.49999999997</v>
      </c>
      <c r="J53" s="462">
        <f>+INV!O51</f>
        <v>98812.5</v>
      </c>
      <c r="K53" s="462">
        <f>+INV!P51</f>
        <v>57074.999999999993</v>
      </c>
      <c r="L53" s="462">
        <f>+INV!Q51</f>
        <v>57074.999999999993</v>
      </c>
      <c r="M53" s="462">
        <f>+INV!R51</f>
        <v>57074.999999999993</v>
      </c>
      <c r="N53" s="462">
        <f>+INV!S51</f>
        <v>236624.99999999997</v>
      </c>
      <c r="O53" s="462">
        <f>+INV!T51</f>
        <v>0</v>
      </c>
    </row>
    <row r="54" spans="1:16" s="460" customFormat="1">
      <c r="A54" s="456" t="s">
        <v>69</v>
      </c>
      <c r="B54" s="457" t="s">
        <v>66</v>
      </c>
      <c r="C54" s="458"/>
      <c r="D54" s="459">
        <f t="shared" ref="D54:O54" si="21">D48+D51</f>
        <v>0</v>
      </c>
      <c r="E54" s="459">
        <f t="shared" si="21"/>
        <v>0</v>
      </c>
      <c r="F54" s="459">
        <f t="shared" si="21"/>
        <v>210267.99999999997</v>
      </c>
      <c r="G54" s="459">
        <f t="shared" si="21"/>
        <v>252580</v>
      </c>
      <c r="H54" s="459">
        <f t="shared" si="21"/>
        <v>279785.71428571426</v>
      </c>
      <c r="I54" s="459">
        <f t="shared" si="21"/>
        <v>339410.71428571426</v>
      </c>
      <c r="J54" s="459">
        <f t="shared" si="21"/>
        <v>141160.71428571429</v>
      </c>
      <c r="K54" s="459">
        <f t="shared" si="21"/>
        <v>81535.714285714275</v>
      </c>
      <c r="L54" s="459">
        <f t="shared" si="21"/>
        <v>81535.714285714275</v>
      </c>
      <c r="M54" s="459">
        <f t="shared" si="21"/>
        <v>81535.714285714275</v>
      </c>
      <c r="N54" s="459">
        <f t="shared" si="21"/>
        <v>338035.71428571426</v>
      </c>
      <c r="O54" s="459">
        <f t="shared" si="21"/>
        <v>0</v>
      </c>
    </row>
    <row r="55" spans="1:16">
      <c r="A55" s="43" t="s">
        <v>472</v>
      </c>
      <c r="B55" s="39" t="s">
        <v>66</v>
      </c>
      <c r="C55" s="461"/>
      <c r="D55" s="462">
        <f>+D49+D52</f>
        <v>0</v>
      </c>
      <c r="E55" s="462">
        <f t="shared" ref="E55:O55" si="22">+E49+E52</f>
        <v>0</v>
      </c>
      <c r="F55" s="462">
        <f t="shared" si="22"/>
        <v>63080.399999999994</v>
      </c>
      <c r="G55" s="462">
        <f t="shared" si="22"/>
        <v>75774</v>
      </c>
      <c r="H55" s="462">
        <f t="shared" si="22"/>
        <v>83935.714285714275</v>
      </c>
      <c r="I55" s="462">
        <f t="shared" si="22"/>
        <v>101823.21428571428</v>
      </c>
      <c r="J55" s="462">
        <f t="shared" si="22"/>
        <v>42348.214285714283</v>
      </c>
      <c r="K55" s="462">
        <f t="shared" si="22"/>
        <v>24460.714285714283</v>
      </c>
      <c r="L55" s="462">
        <f t="shared" si="22"/>
        <v>24460.714285714283</v>
      </c>
      <c r="M55" s="462">
        <f t="shared" si="22"/>
        <v>24460.714285714283</v>
      </c>
      <c r="N55" s="462">
        <f t="shared" si="22"/>
        <v>101410.71428571428</v>
      </c>
      <c r="O55" s="462">
        <f t="shared" si="22"/>
        <v>0</v>
      </c>
    </row>
    <row r="56" spans="1:16">
      <c r="A56" s="43" t="s">
        <v>473</v>
      </c>
      <c r="B56" s="39" t="s">
        <v>66</v>
      </c>
      <c r="C56" s="461"/>
      <c r="D56" s="462">
        <f>+D50+D53</f>
        <v>0</v>
      </c>
      <c r="E56" s="462">
        <f t="shared" ref="E56:O56" si="23">+E50+E53</f>
        <v>0</v>
      </c>
      <c r="F56" s="462">
        <f t="shared" si="23"/>
        <v>147187.59999999998</v>
      </c>
      <c r="G56" s="462">
        <f t="shared" si="23"/>
        <v>176806</v>
      </c>
      <c r="H56" s="462">
        <f t="shared" si="23"/>
        <v>195849.99999999997</v>
      </c>
      <c r="I56" s="462">
        <f t="shared" si="23"/>
        <v>237587.49999999997</v>
      </c>
      <c r="J56" s="462">
        <f t="shared" si="23"/>
        <v>98812.5</v>
      </c>
      <c r="K56" s="462">
        <f t="shared" si="23"/>
        <v>57074.999999999993</v>
      </c>
      <c r="L56" s="462">
        <f t="shared" si="23"/>
        <v>57074.999999999993</v>
      </c>
      <c r="M56" s="462">
        <f t="shared" si="23"/>
        <v>57074.999999999993</v>
      </c>
      <c r="N56" s="462">
        <f t="shared" si="23"/>
        <v>236624.99999999997</v>
      </c>
      <c r="O56" s="462">
        <f t="shared" si="23"/>
        <v>0</v>
      </c>
    </row>
    <row r="57" spans="1:16">
      <c r="A57" s="465" t="s">
        <v>484</v>
      </c>
      <c r="B57" s="465" t="s">
        <v>3</v>
      </c>
      <c r="C57" s="465">
        <v>2014</v>
      </c>
      <c r="D57" s="465">
        <v>2015</v>
      </c>
      <c r="E57" s="465">
        <v>2016</v>
      </c>
      <c r="F57" s="465">
        <v>2017</v>
      </c>
      <c r="G57" s="465">
        <v>2018</v>
      </c>
      <c r="H57" s="465">
        <v>2019</v>
      </c>
      <c r="I57" s="465">
        <v>2020</v>
      </c>
      <c r="J57" s="465">
        <v>2021</v>
      </c>
      <c r="K57" s="465">
        <v>2022</v>
      </c>
      <c r="L57" s="465">
        <v>2023</v>
      </c>
      <c r="M57" s="465">
        <v>2024</v>
      </c>
      <c r="N57" s="465">
        <v>2025</v>
      </c>
      <c r="O57" s="465">
        <v>2026</v>
      </c>
    </row>
    <row r="58" spans="1:16">
      <c r="A58" s="466" t="s">
        <v>474</v>
      </c>
      <c r="B58" s="39" t="s">
        <v>66</v>
      </c>
      <c r="C58" s="462">
        <f>+SUM(OPV!E5:E9)+OPV!E14*0.3</f>
        <v>23060.287</v>
      </c>
      <c r="D58" s="462">
        <f>+C58+D55-D43+VALD_ÜVKPV_31122014!X54</f>
        <v>98981.348249999923</v>
      </c>
      <c r="E58" s="462">
        <f>+D58+E55-E43+VALD_ÜVKPV_31122014!AA54</f>
        <v>105695.55587030185</v>
      </c>
      <c r="F58" s="462">
        <f t="shared" ref="F58:O58" si="24">+E58+F55-F43</f>
        <v>166778.56737030184</v>
      </c>
      <c r="G58" s="462">
        <f t="shared" si="24"/>
        <v>234588.83625931287</v>
      </c>
      <c r="H58" s="462">
        <f>+G58+H55-H43+VALD_ÜVKPV_31122014!AD54</f>
        <v>306597.38193403813</v>
      </c>
      <c r="I58" s="462">
        <f>+H58+I55-I43+(VALD_ÜVKPV_31122014!F51*(1-VALD_ÜVKPV_31122014!G51)-5*((VALD_ÜVKPV_31122014!F51*(1-VALD_ÜVKPV_31122014!G51))/40))</f>
        <v>438107.42865043005</v>
      </c>
      <c r="J58" s="462">
        <f t="shared" si="24"/>
        <v>463610.66332515533</v>
      </c>
      <c r="K58" s="462">
        <f t="shared" si="24"/>
        <v>470333.58399988059</v>
      </c>
      <c r="L58" s="462">
        <f t="shared" si="24"/>
        <v>477056.50467460585</v>
      </c>
      <c r="M58" s="462">
        <f t="shared" si="24"/>
        <v>483779.42534933111</v>
      </c>
      <c r="N58" s="462">
        <f t="shared" si="24"/>
        <v>567452.34602405643</v>
      </c>
      <c r="O58" s="462">
        <f t="shared" si="24"/>
        <v>542910.17741306743</v>
      </c>
    </row>
    <row r="59" spans="1:16">
      <c r="A59" s="466" t="s">
        <v>475</v>
      </c>
      <c r="B59" s="39" t="s">
        <v>66</v>
      </c>
      <c r="C59" s="467"/>
      <c r="D59" s="462">
        <f>5%*D62</f>
        <v>1651.0640806144752</v>
      </c>
      <c r="E59" s="462">
        <f t="shared" ref="E59:O59" si="25">5%*E62</f>
        <v>1988.3650344654911</v>
      </c>
      <c r="F59" s="462">
        <f t="shared" si="25"/>
        <v>2099.4571404565318</v>
      </c>
      <c r="G59" s="462">
        <f t="shared" si="25"/>
        <v>2634.264354703073</v>
      </c>
      <c r="H59" s="462">
        <f t="shared" si="25"/>
        <v>3071.2004316406633</v>
      </c>
      <c r="I59" s="462">
        <f t="shared" si="25"/>
        <v>3473.0835813131912</v>
      </c>
      <c r="J59" s="462">
        <f t="shared" si="25"/>
        <v>3845.4700020809419</v>
      </c>
      <c r="K59" s="462">
        <f t="shared" si="25"/>
        <v>3945.5146084939693</v>
      </c>
      <c r="L59" s="462">
        <f t="shared" si="25"/>
        <v>4001.5793616243923</v>
      </c>
      <c r="M59" s="462">
        <f t="shared" si="25"/>
        <v>4058.4435110811924</v>
      </c>
      <c r="N59" s="462">
        <f t="shared" si="25"/>
        <v>4774.2336106357425</v>
      </c>
      <c r="O59" s="462">
        <f t="shared" si="25"/>
        <v>5281.1902169994664</v>
      </c>
    </row>
    <row r="60" spans="1:16">
      <c r="A60" s="466" t="s">
        <v>476</v>
      </c>
      <c r="B60" s="39" t="s">
        <v>66</v>
      </c>
      <c r="C60" s="467"/>
      <c r="D60" s="462">
        <f>+(D58+D59)*5.29%</f>
        <v>5323.4546122895026</v>
      </c>
      <c r="E60" s="462">
        <f>+(E58+E59)*5.45%</f>
        <v>5868.7736893098199</v>
      </c>
      <c r="F60" s="462">
        <f t="shared" ref="F60:O60" si="26">+(F58+F59)*5.45%</f>
        <v>9203.8523358363309</v>
      </c>
      <c r="G60" s="462">
        <f t="shared" si="26"/>
        <v>12928.658983463869</v>
      </c>
      <c r="H60" s="462">
        <f t="shared" si="26"/>
        <v>16876.937738929493</v>
      </c>
      <c r="I60" s="462">
        <f t="shared" si="26"/>
        <v>24066.137916630007</v>
      </c>
      <c r="J60" s="462">
        <f t="shared" si="26"/>
        <v>25476.359266334377</v>
      </c>
      <c r="K60" s="462">
        <f t="shared" si="26"/>
        <v>25848.210874156412</v>
      </c>
      <c r="L60" s="462">
        <f t="shared" si="26"/>
        <v>26217.665579974546</v>
      </c>
      <c r="M60" s="462">
        <f t="shared" si="26"/>
        <v>26587.16385289247</v>
      </c>
      <c r="N60" s="462">
        <f t="shared" si="26"/>
        <v>31186.348590090722</v>
      </c>
      <c r="O60" s="462">
        <f t="shared" si="26"/>
        <v>29876.429535838648</v>
      </c>
    </row>
    <row r="61" spans="1:16">
      <c r="A61" s="468" t="s">
        <v>477</v>
      </c>
      <c r="B61" s="457" t="s">
        <v>66</v>
      </c>
      <c r="C61" s="469"/>
      <c r="D61" s="459">
        <f>+D60+SUM(ÜVKAK_FIN!D44:D50)+D43</f>
        <v>33021.281612289502</v>
      </c>
      <c r="E61" s="459">
        <f>+E60+SUM(ÜVKAK_FIN!E44:E50)+E43</f>
        <v>39767.300689309821</v>
      </c>
      <c r="F61" s="459">
        <f>+F60+SUM(ÜVKAK_FIN!F44:F50)+F43</f>
        <v>41989.14280913063</v>
      </c>
      <c r="G61" s="459">
        <f>+G60+SUM(ÜVKAK_FIN!G44:G50)+G43</f>
        <v>52685.287094061452</v>
      </c>
      <c r="H61" s="459">
        <f>+H60+SUM(ÜVKAK_FIN!H44:H50)+H43</f>
        <v>61424.00863281326</v>
      </c>
      <c r="I61" s="459">
        <f>+I60+SUM(ÜVKAK_FIN!I44:I50)+I43</f>
        <v>69461.671626263822</v>
      </c>
      <c r="J61" s="459">
        <f>+J60+SUM(ÜVKAK_FIN!J44:J50)+J43</f>
        <v>76909.400041618836</v>
      </c>
      <c r="K61" s="459">
        <f>+K60+SUM(ÜVKAK_FIN!K44:K50)+K43</f>
        <v>78910.29216987938</v>
      </c>
      <c r="L61" s="459">
        <f>+L60+SUM(ÜVKAK_FIN!L44:L50)+L43</f>
        <v>80031.587232487844</v>
      </c>
      <c r="M61" s="459">
        <f>+M60+SUM(ÜVKAK_FIN!M44:M50)+M43</f>
        <v>81168.870221623845</v>
      </c>
      <c r="N61" s="459">
        <f>+N60+SUM(ÜVKAK_FIN!N44:N50)+N43</f>
        <v>95484.672212714839</v>
      </c>
      <c r="O61" s="459">
        <f>+O60+SUM(ÜVKAK_FIN!O44:O50)+O43</f>
        <v>105623.80433998932</v>
      </c>
    </row>
    <row r="62" spans="1:16">
      <c r="A62" s="468" t="s">
        <v>489</v>
      </c>
      <c r="B62" s="457" t="s">
        <v>66</v>
      </c>
      <c r="C62" s="469"/>
      <c r="D62" s="459">
        <v>33021.281612289502</v>
      </c>
      <c r="E62" s="459">
        <v>39767.300689309821</v>
      </c>
      <c r="F62" s="459">
        <v>41989.14280913063</v>
      </c>
      <c r="G62" s="459">
        <v>52685.287094061452</v>
      </c>
      <c r="H62" s="459">
        <v>61424.00863281326</v>
      </c>
      <c r="I62" s="459">
        <v>69461.671626263822</v>
      </c>
      <c r="J62" s="459">
        <v>76909.400041618836</v>
      </c>
      <c r="K62" s="459">
        <v>78910.29216987938</v>
      </c>
      <c r="L62" s="459">
        <v>80031.587232487844</v>
      </c>
      <c r="M62" s="459">
        <v>81168.870221623845</v>
      </c>
      <c r="N62" s="459">
        <v>95484.672212714839</v>
      </c>
      <c r="O62" s="459">
        <v>105623.80433998932</v>
      </c>
      <c r="P62" s="474" t="s">
        <v>491</v>
      </c>
    </row>
    <row r="63" spans="1:16">
      <c r="A63" s="468" t="s">
        <v>478</v>
      </c>
      <c r="B63" s="457" t="s">
        <v>66</v>
      </c>
      <c r="C63" s="469"/>
      <c r="D63" s="459">
        <f>+SUM(ÜVKAK_FIN!D27:D28)</f>
        <v>28829.125</v>
      </c>
      <c r="E63" s="459">
        <f>+SUM(ÜVKAK_FIN!E27:E28)</f>
        <v>32665.75</v>
      </c>
      <c r="F63" s="459">
        <f>+SUM(ÜVKAK_FIN!F27:F28)</f>
        <v>32654.069551238419</v>
      </c>
      <c r="G63" s="459">
        <f>+SUM(ÜVKAK_FIN!G27:G28)</f>
        <v>39869.405117512382</v>
      </c>
      <c r="H63" s="459">
        <f>+SUM(ÜVKAK_FIN!H27:H28)</f>
        <v>41543.859866701998</v>
      </c>
      <c r="I63" s="459">
        <f>+SUM(ÜVKAK_FIN!I27:I28)</f>
        <v>42584.081605295527</v>
      </c>
      <c r="J63" s="459">
        <f>+SUM(ÜVKAK_FIN!J27:J28)</f>
        <v>47784.948738308514</v>
      </c>
      <c r="K63" s="459">
        <f>+SUM(ÜVKAK_FIN!K27:K28)</f>
        <v>48896.558324496007</v>
      </c>
      <c r="L63" s="459">
        <f>+SUM(ÜVKAK_FIN!L27:L28)</f>
        <v>50011.845381967622</v>
      </c>
      <c r="M63" s="459">
        <f>+SUM(ÜVKAK_FIN!M27:M28)</f>
        <v>51027.861971305785</v>
      </c>
      <c r="N63" s="459">
        <f>+SUM(ÜVKAK_FIN!N27:N28)</f>
        <v>66079.582722485589</v>
      </c>
      <c r="O63" s="459">
        <f>+SUM(ÜVKAK_FIN!O27:O28)</f>
        <v>80843.616054568411</v>
      </c>
    </row>
    <row r="64" spans="1:16" s="474" customFormat="1">
      <c r="A64" s="470" t="s">
        <v>479</v>
      </c>
      <c r="B64" s="471" t="s">
        <v>66</v>
      </c>
      <c r="C64" s="472"/>
      <c r="D64" s="473">
        <f>+D61-D63</f>
        <v>4192.1566122895019</v>
      </c>
      <c r="E64" s="473">
        <f t="shared" ref="E64:O64" si="27">+E61-E63</f>
        <v>7101.5506893098209</v>
      </c>
      <c r="F64" s="473">
        <f t="shared" si="27"/>
        <v>9335.0732578922107</v>
      </c>
      <c r="G64" s="473">
        <f t="shared" si="27"/>
        <v>12815.88197654907</v>
      </c>
      <c r="H64" s="473">
        <f t="shared" si="27"/>
        <v>19880.148766111262</v>
      </c>
      <c r="I64" s="473">
        <f t="shared" si="27"/>
        <v>26877.590020968295</v>
      </c>
      <c r="J64" s="473">
        <f t="shared" si="27"/>
        <v>29124.451303310321</v>
      </c>
      <c r="K64" s="473">
        <f t="shared" si="27"/>
        <v>30013.733845383373</v>
      </c>
      <c r="L64" s="473">
        <f t="shared" si="27"/>
        <v>30019.741850520222</v>
      </c>
      <c r="M64" s="473">
        <f t="shared" si="27"/>
        <v>30141.00825031806</v>
      </c>
      <c r="N64" s="473">
        <f t="shared" si="27"/>
        <v>29405.089490229249</v>
      </c>
      <c r="O64" s="473">
        <f t="shared" si="27"/>
        <v>24780.188285420911</v>
      </c>
    </row>
    <row r="65" spans="4:9">
      <c r="D65" s="476"/>
    </row>
    <row r="67" spans="4:9">
      <c r="D67" s="476"/>
      <c r="E67" s="476"/>
      <c r="F67" s="476"/>
      <c r="G67" s="476"/>
      <c r="H67" s="476"/>
      <c r="I67" s="476"/>
    </row>
  </sheetData>
  <mergeCells count="4">
    <mergeCell ref="A1:A2"/>
    <mergeCell ref="A13:A14"/>
    <mergeCell ref="A33:A34"/>
    <mergeCell ref="A45:A46"/>
  </mergeCells>
  <phoneticPr fontId="0" type="noConversion"/>
  <conditionalFormatting sqref="D32:O32">
    <cfRule type="cellIs" dxfId="1" priority="2" operator="lessThan">
      <formula>0</formula>
    </cfRule>
  </conditionalFormatting>
  <conditionalFormatting sqref="D64:O64">
    <cfRule type="cellIs" dxfId="0" priority="1" operator="lessThan">
      <formula>0</formula>
    </cfRule>
  </conditionalFormatting>
  <pageMargins left="0.7" right="0.7" top="0.75" bottom="0.75" header="0.3" footer="0.3"/>
  <pageSetup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</sheetPr>
  <dimension ref="A1:Y20"/>
  <sheetViews>
    <sheetView showGridLines="0" workbookViewId="0">
      <selection sqref="A1:A2"/>
    </sheetView>
  </sheetViews>
  <sheetFormatPr defaultColWidth="8.85546875" defaultRowHeight="12.75"/>
  <cols>
    <col min="1" max="1" width="25.7109375" style="240" bestFit="1" customWidth="1"/>
    <col min="2" max="2" width="5.85546875" style="240" bestFit="1" customWidth="1"/>
    <col min="3" max="3" width="10.5703125" style="240" customWidth="1"/>
    <col min="4" max="4" width="9.85546875" style="240" bestFit="1" customWidth="1"/>
    <col min="5" max="5" width="24.5703125" style="240" customWidth="1"/>
    <col min="6" max="6" width="11.140625" style="240" bestFit="1" customWidth="1"/>
    <col min="7" max="7" width="7" style="240" customWidth="1"/>
    <col min="8" max="8" width="16.28515625" style="240" bestFit="1" customWidth="1"/>
    <col min="9" max="9" width="8.7109375" style="240" customWidth="1"/>
    <col min="10" max="20" width="9.42578125" style="240" bestFit="1" customWidth="1"/>
    <col min="21" max="21" width="9.85546875" style="240" bestFit="1" customWidth="1"/>
    <col min="22" max="22" width="8.7109375" style="240" customWidth="1"/>
    <col min="23" max="16384" width="8.85546875" style="240"/>
  </cols>
  <sheetData>
    <row r="1" spans="1:25">
      <c r="A1" s="740" t="s">
        <v>371</v>
      </c>
      <c r="B1" s="740" t="s">
        <v>372</v>
      </c>
      <c r="C1" s="742" t="s">
        <v>386</v>
      </c>
      <c r="D1" s="742" t="s">
        <v>387</v>
      </c>
      <c r="E1" s="742" t="s">
        <v>810</v>
      </c>
      <c r="F1" s="740" t="s">
        <v>385</v>
      </c>
      <c r="G1" s="742" t="s">
        <v>391</v>
      </c>
      <c r="H1" s="742" t="s">
        <v>388</v>
      </c>
      <c r="I1" s="412">
        <v>2015</v>
      </c>
      <c r="J1" s="412">
        <v>2016</v>
      </c>
      <c r="K1" s="412">
        <v>2017</v>
      </c>
      <c r="L1" s="412">
        <v>2018</v>
      </c>
      <c r="M1" s="412">
        <v>2019</v>
      </c>
      <c r="N1" s="412">
        <v>2020</v>
      </c>
      <c r="O1" s="412">
        <v>2021</v>
      </c>
      <c r="P1" s="412">
        <v>2022</v>
      </c>
      <c r="Q1" s="412">
        <v>2023</v>
      </c>
      <c r="R1" s="412">
        <v>2024</v>
      </c>
      <c r="S1" s="412">
        <v>2025</v>
      </c>
      <c r="T1" s="412">
        <v>2026</v>
      </c>
      <c r="U1" s="738" t="s">
        <v>315</v>
      </c>
      <c r="V1" s="738" t="s">
        <v>392</v>
      </c>
    </row>
    <row r="2" spans="1:25" ht="13.9" customHeight="1">
      <c r="A2" s="741"/>
      <c r="B2" s="741"/>
      <c r="C2" s="743"/>
      <c r="D2" s="743"/>
      <c r="E2" s="743"/>
      <c r="F2" s="741"/>
      <c r="G2" s="743"/>
      <c r="H2" s="744"/>
      <c r="I2" s="414" t="s">
        <v>390</v>
      </c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6"/>
      <c r="U2" s="739"/>
      <c r="V2" s="739" t="s">
        <v>392</v>
      </c>
    </row>
    <row r="3" spans="1:25">
      <c r="A3" s="408" t="s">
        <v>811</v>
      </c>
      <c r="B3" s="408">
        <v>2016</v>
      </c>
      <c r="C3" s="409">
        <v>17375</v>
      </c>
      <c r="D3" s="409">
        <f>+C3-E3</f>
        <v>506.77999999999884</v>
      </c>
      <c r="E3" s="409">
        <v>16868.22</v>
      </c>
      <c r="F3" s="408" t="s">
        <v>230</v>
      </c>
      <c r="G3" s="408">
        <v>2.5</v>
      </c>
      <c r="H3" s="409">
        <f>+C3*G3/100</f>
        <v>434.375</v>
      </c>
      <c r="I3" s="413">
        <v>0</v>
      </c>
      <c r="J3" s="413">
        <f>+H3/365*153</f>
        <v>182.08047945205479</v>
      </c>
      <c r="K3" s="413">
        <f>+$H3</f>
        <v>434.375</v>
      </c>
      <c r="L3" s="413">
        <f t="shared" ref="L3:T3" si="0">+$H3</f>
        <v>434.375</v>
      </c>
      <c r="M3" s="413">
        <f t="shared" si="0"/>
        <v>434.375</v>
      </c>
      <c r="N3" s="413">
        <f t="shared" si="0"/>
        <v>434.375</v>
      </c>
      <c r="O3" s="413">
        <f t="shared" si="0"/>
        <v>434.375</v>
      </c>
      <c r="P3" s="413">
        <f t="shared" si="0"/>
        <v>434.375</v>
      </c>
      <c r="Q3" s="413">
        <f t="shared" si="0"/>
        <v>434.375</v>
      </c>
      <c r="R3" s="413">
        <f t="shared" si="0"/>
        <v>434.375</v>
      </c>
      <c r="S3" s="413">
        <f t="shared" si="0"/>
        <v>434.375</v>
      </c>
      <c r="T3" s="413">
        <f t="shared" si="0"/>
        <v>434.375</v>
      </c>
      <c r="U3" s="409">
        <f>+E3-SUM(L3:T3)-K3/4</f>
        <v>12850.251250000001</v>
      </c>
      <c r="V3" s="409">
        <v>0</v>
      </c>
      <c r="W3" s="240" t="s">
        <v>813</v>
      </c>
      <c r="Y3" s="622">
        <f>5000/C3</f>
        <v>0.28776978417266186</v>
      </c>
    </row>
    <row r="4" spans="1:25">
      <c r="A4" s="408" t="s">
        <v>373</v>
      </c>
      <c r="B4" s="408">
        <v>2006</v>
      </c>
      <c r="C4" s="409">
        <v>18794.37</v>
      </c>
      <c r="D4" s="409">
        <f t="shared" ref="D4:D9" si="1">+C4-E4</f>
        <v>13547.619999999999</v>
      </c>
      <c r="E4" s="409">
        <v>5246.75</v>
      </c>
      <c r="F4" s="408" t="s">
        <v>230</v>
      </c>
      <c r="G4" s="408">
        <v>5</v>
      </c>
      <c r="H4" s="409">
        <f>+C4*G4/100</f>
        <v>939.71849999999995</v>
      </c>
      <c r="I4" s="413">
        <v>939.71849999999995</v>
      </c>
      <c r="J4" s="413">
        <v>939.71849999999995</v>
      </c>
      <c r="K4" s="413">
        <f t="shared" ref="K4:P4" si="2">+$H4</f>
        <v>939.71849999999995</v>
      </c>
      <c r="L4" s="413">
        <f t="shared" si="2"/>
        <v>939.71849999999995</v>
      </c>
      <c r="M4" s="413">
        <f t="shared" si="2"/>
        <v>939.71849999999995</v>
      </c>
      <c r="N4" s="413">
        <f t="shared" si="2"/>
        <v>939.71849999999995</v>
      </c>
      <c r="O4" s="413">
        <f t="shared" si="2"/>
        <v>939.71849999999995</v>
      </c>
      <c r="P4" s="413">
        <f t="shared" si="2"/>
        <v>939.71849999999995</v>
      </c>
      <c r="Q4" s="413">
        <f>626.49-313.26</f>
        <v>313.23</v>
      </c>
      <c r="R4" s="413">
        <f>+V4/40</f>
        <v>0</v>
      </c>
      <c r="S4" s="413">
        <f>+R4</f>
        <v>0</v>
      </c>
      <c r="T4" s="413">
        <f>+S4</f>
        <v>0</v>
      </c>
      <c r="U4" s="409">
        <f t="shared" ref="U4:U9" si="3">+E4-SUM(L4:T4)-K4/4</f>
        <v>-2.1250000002055458E-3</v>
      </c>
      <c r="V4" s="409">
        <v>0</v>
      </c>
    </row>
    <row r="5" spans="1:25">
      <c r="A5" s="408" t="s">
        <v>374</v>
      </c>
      <c r="B5" s="408">
        <v>2010</v>
      </c>
      <c r="C5" s="409">
        <v>13252.25</v>
      </c>
      <c r="D5" s="409">
        <f t="shared" si="1"/>
        <v>4583.0599999999995</v>
      </c>
      <c r="E5" s="409">
        <v>8669.19</v>
      </c>
      <c r="F5" s="408" t="s">
        <v>231</v>
      </c>
      <c r="G5" s="408">
        <v>5</v>
      </c>
      <c r="H5" s="409">
        <f t="shared" ref="H5:H14" si="4">+C5*G5/100</f>
        <v>662.61249999999995</v>
      </c>
      <c r="I5" s="409">
        <v>662.61249999999995</v>
      </c>
      <c r="J5" s="409">
        <v>662.61249999999995</v>
      </c>
      <c r="K5" s="409">
        <f t="shared" ref="K5:T6" si="5">+$H5</f>
        <v>662.61249999999995</v>
      </c>
      <c r="L5" s="409">
        <f t="shared" si="5"/>
        <v>662.61249999999995</v>
      </c>
      <c r="M5" s="409">
        <f t="shared" si="5"/>
        <v>662.61249999999995</v>
      </c>
      <c r="N5" s="409">
        <f t="shared" si="5"/>
        <v>662.61249999999995</v>
      </c>
      <c r="O5" s="409">
        <f t="shared" si="5"/>
        <v>662.61249999999995</v>
      </c>
      <c r="P5" s="409">
        <f t="shared" si="5"/>
        <v>662.61249999999995</v>
      </c>
      <c r="Q5" s="409">
        <f t="shared" si="5"/>
        <v>662.61249999999995</v>
      </c>
      <c r="R5" s="409">
        <f t="shared" si="5"/>
        <v>662.61249999999995</v>
      </c>
      <c r="S5" s="409">
        <f t="shared" si="5"/>
        <v>662.61249999999995</v>
      </c>
      <c r="T5" s="409">
        <f t="shared" si="5"/>
        <v>662.61249999999995</v>
      </c>
      <c r="U5" s="409">
        <f t="shared" si="3"/>
        <v>2540.024375</v>
      </c>
      <c r="V5" s="437"/>
    </row>
    <row r="6" spans="1:25">
      <c r="A6" s="408" t="s">
        <v>375</v>
      </c>
      <c r="B6" s="408">
        <v>2010</v>
      </c>
      <c r="C6" s="409">
        <v>11208</v>
      </c>
      <c r="D6" s="409">
        <f t="shared" si="1"/>
        <v>3876.1000000000004</v>
      </c>
      <c r="E6" s="409">
        <v>7331.9</v>
      </c>
      <c r="F6" s="408" t="s">
        <v>231</v>
      </c>
      <c r="G6" s="408">
        <v>5</v>
      </c>
      <c r="H6" s="409">
        <f t="shared" si="4"/>
        <v>560.4</v>
      </c>
      <c r="I6" s="409">
        <v>560.4</v>
      </c>
      <c r="J6" s="409">
        <v>560.4</v>
      </c>
      <c r="K6" s="409">
        <f t="shared" si="5"/>
        <v>560.4</v>
      </c>
      <c r="L6" s="409">
        <f t="shared" si="5"/>
        <v>560.4</v>
      </c>
      <c r="M6" s="409">
        <f t="shared" si="5"/>
        <v>560.4</v>
      </c>
      <c r="N6" s="409">
        <f t="shared" si="5"/>
        <v>560.4</v>
      </c>
      <c r="O6" s="409">
        <f t="shared" si="5"/>
        <v>560.4</v>
      </c>
      <c r="P6" s="409">
        <f t="shared" si="5"/>
        <v>560.4</v>
      </c>
      <c r="Q6" s="409">
        <f t="shared" si="5"/>
        <v>560.4</v>
      </c>
      <c r="R6" s="409">
        <f t="shared" si="5"/>
        <v>560.4</v>
      </c>
      <c r="S6" s="409">
        <f t="shared" si="5"/>
        <v>560.4</v>
      </c>
      <c r="T6" s="409">
        <f t="shared" si="5"/>
        <v>560.4</v>
      </c>
      <c r="U6" s="409">
        <f t="shared" si="3"/>
        <v>2148.2000000000003</v>
      </c>
      <c r="V6" s="437"/>
    </row>
    <row r="7" spans="1:25">
      <c r="A7" s="408" t="s">
        <v>376</v>
      </c>
      <c r="B7" s="408">
        <v>2010</v>
      </c>
      <c r="C7" s="409">
        <v>902.77</v>
      </c>
      <c r="D7" s="437"/>
      <c r="E7" s="409">
        <v>0</v>
      </c>
      <c r="F7" s="408" t="s">
        <v>231</v>
      </c>
      <c r="G7" s="408">
        <v>5</v>
      </c>
      <c r="H7" s="409">
        <f t="shared" si="4"/>
        <v>45.138500000000001</v>
      </c>
      <c r="I7" s="409">
        <v>45.138500000000001</v>
      </c>
      <c r="J7" s="409">
        <v>45.138500000000001</v>
      </c>
      <c r="K7" s="409">
        <v>0</v>
      </c>
      <c r="L7" s="409">
        <v>0</v>
      </c>
      <c r="M7" s="409">
        <v>0</v>
      </c>
      <c r="N7" s="409">
        <v>0</v>
      </c>
      <c r="O7" s="409">
        <v>0</v>
      </c>
      <c r="P7" s="409">
        <v>0</v>
      </c>
      <c r="Q7" s="409">
        <v>0</v>
      </c>
      <c r="R7" s="409">
        <v>0</v>
      </c>
      <c r="S7" s="409">
        <v>0</v>
      </c>
      <c r="T7" s="409">
        <v>0</v>
      </c>
      <c r="U7" s="409">
        <f t="shared" si="3"/>
        <v>0</v>
      </c>
      <c r="V7" s="437"/>
    </row>
    <row r="8" spans="1:25">
      <c r="A8" s="408" t="s">
        <v>377</v>
      </c>
      <c r="B8" s="408">
        <v>2010</v>
      </c>
      <c r="C8" s="409">
        <v>7669.4</v>
      </c>
      <c r="D8" s="409">
        <f t="shared" si="1"/>
        <v>2652.33</v>
      </c>
      <c r="E8" s="409">
        <v>5017.07</v>
      </c>
      <c r="F8" s="408" t="s">
        <v>231</v>
      </c>
      <c r="G8" s="408">
        <v>5</v>
      </c>
      <c r="H8" s="409">
        <f t="shared" si="4"/>
        <v>383.47</v>
      </c>
      <c r="I8" s="409">
        <v>383.47</v>
      </c>
      <c r="J8" s="409">
        <v>383.47</v>
      </c>
      <c r="K8" s="409">
        <f t="shared" ref="K8:T9" si="6">+$H8</f>
        <v>383.47</v>
      </c>
      <c r="L8" s="409">
        <f t="shared" si="6"/>
        <v>383.47</v>
      </c>
      <c r="M8" s="409">
        <f t="shared" si="6"/>
        <v>383.47</v>
      </c>
      <c r="N8" s="409">
        <f t="shared" si="6"/>
        <v>383.47</v>
      </c>
      <c r="O8" s="409">
        <f t="shared" si="6"/>
        <v>383.47</v>
      </c>
      <c r="P8" s="409">
        <f t="shared" si="6"/>
        <v>383.47</v>
      </c>
      <c r="Q8" s="409">
        <f t="shared" si="6"/>
        <v>383.47</v>
      </c>
      <c r="R8" s="409">
        <f t="shared" si="6"/>
        <v>383.47</v>
      </c>
      <c r="S8" s="409">
        <f t="shared" si="6"/>
        <v>383.47</v>
      </c>
      <c r="T8" s="409">
        <f t="shared" si="6"/>
        <v>383.47</v>
      </c>
      <c r="U8" s="409">
        <f t="shared" si="3"/>
        <v>1469.9724999999992</v>
      </c>
      <c r="V8" s="437"/>
    </row>
    <row r="9" spans="1:25">
      <c r="A9" s="408" t="s">
        <v>377</v>
      </c>
      <c r="B9" s="408">
        <v>2010</v>
      </c>
      <c r="C9" s="409">
        <v>1293.1199999999999</v>
      </c>
      <c r="D9" s="409">
        <f t="shared" si="1"/>
        <v>447.2399999999999</v>
      </c>
      <c r="E9" s="409">
        <v>845.88</v>
      </c>
      <c r="F9" s="408" t="s">
        <v>231</v>
      </c>
      <c r="G9" s="408">
        <v>5</v>
      </c>
      <c r="H9" s="409">
        <f t="shared" si="4"/>
        <v>64.655999999999992</v>
      </c>
      <c r="I9" s="409">
        <v>64.655999999999992</v>
      </c>
      <c r="J9" s="409">
        <v>64.655999999999992</v>
      </c>
      <c r="K9" s="409">
        <f t="shared" si="6"/>
        <v>64.655999999999992</v>
      </c>
      <c r="L9" s="409">
        <f t="shared" si="6"/>
        <v>64.655999999999992</v>
      </c>
      <c r="M9" s="409">
        <f t="shared" si="6"/>
        <v>64.655999999999992</v>
      </c>
      <c r="N9" s="409">
        <f t="shared" si="6"/>
        <v>64.655999999999992</v>
      </c>
      <c r="O9" s="409">
        <f t="shared" si="6"/>
        <v>64.655999999999992</v>
      </c>
      <c r="P9" s="409">
        <f t="shared" si="6"/>
        <v>64.655999999999992</v>
      </c>
      <c r="Q9" s="409">
        <f t="shared" si="6"/>
        <v>64.655999999999992</v>
      </c>
      <c r="R9" s="409">
        <f t="shared" si="6"/>
        <v>64.655999999999992</v>
      </c>
      <c r="S9" s="409">
        <f t="shared" si="6"/>
        <v>64.655999999999992</v>
      </c>
      <c r="T9" s="409">
        <f t="shared" si="6"/>
        <v>64.655999999999992</v>
      </c>
      <c r="U9" s="409">
        <f t="shared" si="3"/>
        <v>247.81200000000013</v>
      </c>
      <c r="V9" s="437"/>
    </row>
    <row r="10" spans="1:25">
      <c r="A10" s="410" t="s">
        <v>378</v>
      </c>
      <c r="B10" s="410"/>
      <c r="C10" s="411">
        <f>+SUM(C3:C9)</f>
        <v>70494.909999999989</v>
      </c>
      <c r="D10" s="411">
        <f>+SUM(D3:D9)</f>
        <v>25613.13</v>
      </c>
      <c r="E10" s="411">
        <f>+SUM(E3:E9)</f>
        <v>43979.01</v>
      </c>
      <c r="F10" s="442"/>
      <c r="G10" s="442"/>
      <c r="H10" s="436"/>
      <c r="I10" s="436"/>
      <c r="J10" s="436"/>
      <c r="K10" s="436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6"/>
    </row>
    <row r="11" spans="1:25">
      <c r="A11" s="408" t="s">
        <v>812</v>
      </c>
      <c r="B11" s="408">
        <v>2017</v>
      </c>
      <c r="C11" s="409">
        <v>6300</v>
      </c>
      <c r="D11" s="409">
        <f>+C11-E11</f>
        <v>420</v>
      </c>
      <c r="E11" s="409">
        <v>5880</v>
      </c>
      <c r="F11" s="408" t="s">
        <v>380</v>
      </c>
      <c r="G11" s="408">
        <v>20</v>
      </c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  <c r="U11" s="437"/>
      <c r="V11" s="437"/>
    </row>
    <row r="12" spans="1:25">
      <c r="A12" s="408" t="s">
        <v>379</v>
      </c>
      <c r="B12" s="408">
        <v>2014</v>
      </c>
      <c r="C12" s="409">
        <v>5842.5</v>
      </c>
      <c r="D12" s="409">
        <f>+C12-E12</f>
        <v>3895.01</v>
      </c>
      <c r="E12" s="409">
        <v>1947.49</v>
      </c>
      <c r="F12" s="408" t="s">
        <v>380</v>
      </c>
      <c r="G12" s="408">
        <v>20</v>
      </c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  <c r="U12" s="437"/>
      <c r="V12" s="437"/>
    </row>
    <row r="13" spans="1:25">
      <c r="A13" s="410" t="s">
        <v>381</v>
      </c>
      <c r="B13" s="410"/>
      <c r="C13" s="411">
        <f>+SUM(C11:C12)</f>
        <v>12142.5</v>
      </c>
      <c r="D13" s="411">
        <f>+SUM(D11:D12)</f>
        <v>4315.01</v>
      </c>
      <c r="E13" s="411">
        <f>+SUM(E11:E12)</f>
        <v>7827.49</v>
      </c>
      <c r="F13" s="444"/>
      <c r="G13" s="444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</row>
    <row r="14" spans="1:25">
      <c r="A14" s="408" t="s">
        <v>382</v>
      </c>
      <c r="B14" s="408">
        <v>2014</v>
      </c>
      <c r="C14" s="409">
        <v>7250</v>
      </c>
      <c r="D14" s="409">
        <f>+C14-E14</f>
        <v>3262.51</v>
      </c>
      <c r="E14" s="409">
        <v>3987.49</v>
      </c>
      <c r="F14" s="408" t="s">
        <v>383</v>
      </c>
      <c r="G14" s="408">
        <v>15</v>
      </c>
      <c r="H14" s="409">
        <f t="shared" si="4"/>
        <v>1087.5</v>
      </c>
      <c r="I14" s="409">
        <f t="shared" ref="I14:N14" si="7">+$H14</f>
        <v>1087.5</v>
      </c>
      <c r="J14" s="409">
        <f t="shared" si="7"/>
        <v>1087.5</v>
      </c>
      <c r="K14" s="409">
        <f t="shared" si="7"/>
        <v>1087.5</v>
      </c>
      <c r="L14" s="409">
        <f t="shared" si="7"/>
        <v>1087.5</v>
      </c>
      <c r="M14" s="409">
        <f t="shared" si="7"/>
        <v>1087.5</v>
      </c>
      <c r="N14" s="409">
        <f t="shared" si="7"/>
        <v>1087.5</v>
      </c>
      <c r="O14" s="409">
        <f>+$H14-634.38</f>
        <v>453.12</v>
      </c>
      <c r="P14" s="409">
        <f>+V14*G14/100</f>
        <v>0</v>
      </c>
      <c r="Q14" s="409">
        <f>+P14</f>
        <v>0</v>
      </c>
      <c r="R14" s="409">
        <f>+Q14</f>
        <v>0</v>
      </c>
      <c r="S14" s="409">
        <f>+R14</f>
        <v>0</v>
      </c>
      <c r="T14" s="409">
        <f>+S14</f>
        <v>0</v>
      </c>
      <c r="U14" s="409">
        <v>0</v>
      </c>
      <c r="V14" s="409">
        <v>0</v>
      </c>
    </row>
    <row r="15" spans="1:25">
      <c r="A15" s="410" t="s">
        <v>384</v>
      </c>
      <c r="B15" s="410"/>
      <c r="C15" s="411">
        <f>+C14</f>
        <v>7250</v>
      </c>
      <c r="D15" s="411">
        <f>+D14</f>
        <v>3262.51</v>
      </c>
      <c r="E15" s="411">
        <f>+E14</f>
        <v>3987.49</v>
      </c>
      <c r="F15" s="442"/>
      <c r="G15" s="444"/>
      <c r="H15" s="436"/>
      <c r="I15" s="436"/>
      <c r="J15" s="436"/>
      <c r="K15" s="436"/>
      <c r="L15" s="436"/>
      <c r="M15" s="436"/>
      <c r="N15" s="436"/>
      <c r="O15" s="436"/>
      <c r="P15" s="436"/>
      <c r="Q15" s="436"/>
      <c r="R15" s="436"/>
      <c r="S15" s="436"/>
      <c r="T15" s="436"/>
      <c r="U15" s="436"/>
      <c r="V15" s="436"/>
    </row>
    <row r="16" spans="1:25">
      <c r="A16" s="410" t="s">
        <v>389</v>
      </c>
      <c r="B16" s="410"/>
      <c r="C16" s="411">
        <v>47144.34</v>
      </c>
      <c r="D16" s="411">
        <v>47144.34</v>
      </c>
      <c r="E16" s="411">
        <v>47144.34</v>
      </c>
      <c r="F16" s="442"/>
      <c r="G16" s="442"/>
      <c r="H16" s="436"/>
      <c r="I16" s="411">
        <f>+SUM(I4:I15)</f>
        <v>3743.4955</v>
      </c>
      <c r="J16" s="411">
        <f t="shared" ref="J16:T16" si="8">+SUM(J4:J15)</f>
        <v>3743.4955</v>
      </c>
      <c r="K16" s="411">
        <f t="shared" si="8"/>
        <v>3698.357</v>
      </c>
      <c r="L16" s="411">
        <f t="shared" si="8"/>
        <v>3698.357</v>
      </c>
      <c r="M16" s="411">
        <f t="shared" si="8"/>
        <v>3698.357</v>
      </c>
      <c r="N16" s="411">
        <f t="shared" si="8"/>
        <v>3698.357</v>
      </c>
      <c r="O16" s="411">
        <f t="shared" si="8"/>
        <v>3063.9769999999999</v>
      </c>
      <c r="P16" s="411">
        <f t="shared" si="8"/>
        <v>2610.857</v>
      </c>
      <c r="Q16" s="411">
        <f t="shared" si="8"/>
        <v>1984.3684999999998</v>
      </c>
      <c r="R16" s="411">
        <f t="shared" si="8"/>
        <v>1671.1384999999998</v>
      </c>
      <c r="S16" s="411">
        <f t="shared" si="8"/>
        <v>1671.1384999999998</v>
      </c>
      <c r="T16" s="411">
        <f t="shared" si="8"/>
        <v>1671.1384999999998</v>
      </c>
      <c r="U16" s="436"/>
      <c r="V16" s="436"/>
    </row>
    <row r="17" spans="1:22" s="439" customFormat="1">
      <c r="A17" s="440" t="s">
        <v>448</v>
      </c>
      <c r="B17" s="443"/>
      <c r="C17" s="441"/>
      <c r="D17" s="441"/>
      <c r="E17" s="441"/>
      <c r="F17" s="443"/>
      <c r="G17" s="443"/>
      <c r="H17" s="441"/>
      <c r="I17" s="438">
        <f>+I4</f>
        <v>939.71849999999995</v>
      </c>
      <c r="J17" s="438">
        <f t="shared" ref="J17:T17" si="9">+J4</f>
        <v>939.71849999999995</v>
      </c>
      <c r="K17" s="438">
        <f t="shared" si="9"/>
        <v>939.71849999999995</v>
      </c>
      <c r="L17" s="438">
        <f t="shared" si="9"/>
        <v>939.71849999999995</v>
      </c>
      <c r="M17" s="438">
        <f t="shared" si="9"/>
        <v>939.71849999999995</v>
      </c>
      <c r="N17" s="438">
        <f t="shared" si="9"/>
        <v>939.71849999999995</v>
      </c>
      <c r="O17" s="438">
        <f t="shared" si="9"/>
        <v>939.71849999999995</v>
      </c>
      <c r="P17" s="438">
        <f t="shared" si="9"/>
        <v>939.71849999999995</v>
      </c>
      <c r="Q17" s="438">
        <f t="shared" si="9"/>
        <v>313.23</v>
      </c>
      <c r="R17" s="438">
        <f t="shared" si="9"/>
        <v>0</v>
      </c>
      <c r="S17" s="438">
        <f t="shared" si="9"/>
        <v>0</v>
      </c>
      <c r="T17" s="438">
        <f t="shared" si="9"/>
        <v>0</v>
      </c>
      <c r="U17" s="441"/>
      <c r="V17" s="441"/>
    </row>
    <row r="18" spans="1:22" s="439" customFormat="1">
      <c r="A18" s="440" t="s">
        <v>449</v>
      </c>
      <c r="B18" s="443"/>
      <c r="C18" s="441"/>
      <c r="D18" s="441"/>
      <c r="E18" s="441"/>
      <c r="F18" s="443"/>
      <c r="G18" s="443"/>
      <c r="H18" s="441"/>
      <c r="I18" s="438">
        <f>+SUM(I5:I9)</f>
        <v>1716.2769999999998</v>
      </c>
      <c r="J18" s="438">
        <f t="shared" ref="J18:T18" si="10">+SUM(J5:J9)</f>
        <v>1716.2769999999998</v>
      </c>
      <c r="K18" s="438">
        <f t="shared" si="10"/>
        <v>1671.1384999999998</v>
      </c>
      <c r="L18" s="438">
        <f t="shared" si="10"/>
        <v>1671.1384999999998</v>
      </c>
      <c r="M18" s="438">
        <f t="shared" si="10"/>
        <v>1671.1384999999998</v>
      </c>
      <c r="N18" s="438">
        <f t="shared" si="10"/>
        <v>1671.1384999999998</v>
      </c>
      <c r="O18" s="438">
        <f t="shared" si="10"/>
        <v>1671.1384999999998</v>
      </c>
      <c r="P18" s="438">
        <f t="shared" si="10"/>
        <v>1671.1384999999998</v>
      </c>
      <c r="Q18" s="438">
        <f t="shared" si="10"/>
        <v>1671.1384999999998</v>
      </c>
      <c r="R18" s="438">
        <f t="shared" si="10"/>
        <v>1671.1384999999998</v>
      </c>
      <c r="S18" s="438">
        <f t="shared" si="10"/>
        <v>1671.1384999999998</v>
      </c>
      <c r="T18" s="438">
        <f t="shared" si="10"/>
        <v>1671.1384999999998</v>
      </c>
      <c r="U18" s="441"/>
      <c r="V18" s="441"/>
    </row>
    <row r="19" spans="1:22" s="439" customFormat="1">
      <c r="A19" s="440" t="s">
        <v>450</v>
      </c>
      <c r="B19" s="443"/>
      <c r="C19" s="441"/>
      <c r="D19" s="441"/>
      <c r="E19" s="441"/>
      <c r="F19" s="443"/>
      <c r="G19" s="443"/>
      <c r="H19" s="441"/>
      <c r="I19" s="438">
        <f>0.4*I14</f>
        <v>435</v>
      </c>
      <c r="J19" s="438">
        <f t="shared" ref="J19:T19" si="11">0.4*J14</f>
        <v>435</v>
      </c>
      <c r="K19" s="438">
        <f t="shared" si="11"/>
        <v>435</v>
      </c>
      <c r="L19" s="438">
        <f t="shared" si="11"/>
        <v>435</v>
      </c>
      <c r="M19" s="438">
        <f t="shared" si="11"/>
        <v>435</v>
      </c>
      <c r="N19" s="438">
        <f t="shared" si="11"/>
        <v>435</v>
      </c>
      <c r="O19" s="438">
        <f t="shared" si="11"/>
        <v>181.24800000000002</v>
      </c>
      <c r="P19" s="438">
        <f t="shared" si="11"/>
        <v>0</v>
      </c>
      <c r="Q19" s="438">
        <f t="shared" si="11"/>
        <v>0</v>
      </c>
      <c r="R19" s="438">
        <f t="shared" si="11"/>
        <v>0</v>
      </c>
      <c r="S19" s="438">
        <f t="shared" si="11"/>
        <v>0</v>
      </c>
      <c r="T19" s="438">
        <f t="shared" si="11"/>
        <v>0</v>
      </c>
      <c r="U19" s="441"/>
      <c r="V19" s="441"/>
    </row>
    <row r="20" spans="1:22" s="439" customFormat="1">
      <c r="A20" s="440" t="s">
        <v>451</v>
      </c>
      <c r="B20" s="443"/>
      <c r="C20" s="441"/>
      <c r="D20" s="441"/>
      <c r="E20" s="441"/>
      <c r="F20" s="443"/>
      <c r="G20" s="443"/>
      <c r="H20" s="441"/>
      <c r="I20" s="438">
        <f>0.3*I14</f>
        <v>326.25</v>
      </c>
      <c r="J20" s="438">
        <f t="shared" ref="J20:T20" si="12">0.3*J14</f>
        <v>326.25</v>
      </c>
      <c r="K20" s="438">
        <f t="shared" si="12"/>
        <v>326.25</v>
      </c>
      <c r="L20" s="438">
        <f t="shared" si="12"/>
        <v>326.25</v>
      </c>
      <c r="M20" s="438">
        <f t="shared" si="12"/>
        <v>326.25</v>
      </c>
      <c r="N20" s="438">
        <f t="shared" si="12"/>
        <v>326.25</v>
      </c>
      <c r="O20" s="438">
        <f t="shared" si="12"/>
        <v>135.93600000000001</v>
      </c>
      <c r="P20" s="438">
        <f t="shared" si="12"/>
        <v>0</v>
      </c>
      <c r="Q20" s="438">
        <f t="shared" si="12"/>
        <v>0</v>
      </c>
      <c r="R20" s="438">
        <f t="shared" si="12"/>
        <v>0</v>
      </c>
      <c r="S20" s="438">
        <f t="shared" si="12"/>
        <v>0</v>
      </c>
      <c r="T20" s="438">
        <f t="shared" si="12"/>
        <v>0</v>
      </c>
      <c r="U20" s="441"/>
      <c r="V20" s="441"/>
    </row>
  </sheetData>
  <mergeCells count="10">
    <mergeCell ref="V1:V2"/>
    <mergeCell ref="A1:A2"/>
    <mergeCell ref="B1:B2"/>
    <mergeCell ref="C1:C2"/>
    <mergeCell ref="D1:D2"/>
    <mergeCell ref="E1:E2"/>
    <mergeCell ref="F1:F2"/>
    <mergeCell ref="G1:G2"/>
    <mergeCell ref="H1:H2"/>
    <mergeCell ref="U1:U2"/>
  </mergeCells>
  <phoneticPr fontId="0" type="noConversion"/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59999389629810485"/>
  </sheetPr>
  <dimension ref="A1:BD54"/>
  <sheetViews>
    <sheetView topLeftCell="H1" zoomScale="70" zoomScaleNormal="70" workbookViewId="0">
      <selection activeCell="AI55" sqref="AI55"/>
    </sheetView>
  </sheetViews>
  <sheetFormatPr defaultColWidth="8.85546875" defaultRowHeight="12.75" outlineLevelCol="1"/>
  <cols>
    <col min="1" max="1" width="6" style="175" customWidth="1"/>
    <col min="2" max="2" width="5.28515625" style="175" customWidth="1"/>
    <col min="3" max="3" width="50.28515625" style="175" bestFit="1" customWidth="1"/>
    <col min="4" max="4" width="12" style="175" customWidth="1"/>
    <col min="5" max="5" width="12" style="175" hidden="1" customWidth="1"/>
    <col min="6" max="6" width="11.28515625" style="175" bestFit="1" customWidth="1"/>
    <col min="7" max="7" width="10.42578125" style="175" bestFit="1" customWidth="1"/>
    <col min="8" max="8" width="7.85546875" style="175" bestFit="1" customWidth="1"/>
    <col min="9" max="9" width="10.140625" style="175" hidden="1" customWidth="1" outlineLevel="1"/>
    <col min="10" max="10" width="8.28515625" style="175" hidden="1" customWidth="1" outlineLevel="1"/>
    <col min="11" max="11" width="5" style="175" hidden="1" customWidth="1" outlineLevel="1"/>
    <col min="12" max="12" width="8.140625" style="175" hidden="1" customWidth="1" outlineLevel="1"/>
    <col min="13" max="13" width="9" style="175" bestFit="1" customWidth="1" collapsed="1"/>
    <col min="14" max="14" width="10.28515625" style="175" bestFit="1" customWidth="1"/>
    <col min="15" max="15" width="11.28515625" style="175" bestFit="1" customWidth="1"/>
    <col min="16" max="16" width="14.42578125" style="175" hidden="1" customWidth="1" outlineLevel="1"/>
    <col min="17" max="17" width="26.140625" style="175" hidden="1" customWidth="1" outlineLevel="1" collapsed="1"/>
    <col min="18" max="18" width="11.7109375" style="175" hidden="1" customWidth="1" outlineLevel="1"/>
    <col min="19" max="19" width="11" style="175" hidden="1" customWidth="1" outlineLevel="1"/>
    <col min="20" max="20" width="22.7109375" style="175" hidden="1" customWidth="1" outlineLevel="1"/>
    <col min="21" max="21" width="14.7109375" style="175" customWidth="1" collapsed="1"/>
    <col min="22" max="22" width="11.28515625" style="175" customWidth="1"/>
    <col min="23" max="23" width="11.28515625" style="175" bestFit="1" customWidth="1"/>
    <col min="24" max="24" width="11.28515625" style="528" bestFit="1" customWidth="1"/>
    <col min="25" max="25" width="12" style="528" bestFit="1" customWidth="1"/>
    <col min="26" max="26" width="11.28515625" style="175" bestFit="1" customWidth="1"/>
    <col min="27" max="28" width="11.28515625" style="528" customWidth="1"/>
    <col min="29" max="29" width="10.28515625" style="175" bestFit="1" customWidth="1"/>
    <col min="30" max="31" width="10.28515625" style="528" bestFit="1" customWidth="1"/>
    <col min="32" max="33" width="11.28515625" style="175" bestFit="1" customWidth="1"/>
    <col min="34" max="43" width="10.140625" style="175" bestFit="1" customWidth="1"/>
    <col min="44" max="44" width="10.140625" style="518" bestFit="1" customWidth="1"/>
    <col min="45" max="45" width="10.42578125" style="175" customWidth="1"/>
    <col min="46" max="56" width="10.140625" style="175" bestFit="1" customWidth="1"/>
    <col min="57" max="16384" width="8.85546875" style="175"/>
  </cols>
  <sheetData>
    <row r="1" spans="1:56">
      <c r="AG1" s="175" t="s">
        <v>781</v>
      </c>
      <c r="AS1" s="175" t="s">
        <v>780</v>
      </c>
    </row>
    <row r="2" spans="1:56">
      <c r="A2" s="484" t="s">
        <v>598</v>
      </c>
      <c r="B2" s="484" t="s">
        <v>599</v>
      </c>
      <c r="C2" s="484" t="s">
        <v>600</v>
      </c>
      <c r="D2" s="484" t="s">
        <v>601</v>
      </c>
      <c r="E2" s="484" t="s">
        <v>602</v>
      </c>
      <c r="F2" s="484" t="s">
        <v>603</v>
      </c>
      <c r="G2" s="484" t="s">
        <v>764</v>
      </c>
      <c r="H2" s="484" t="s">
        <v>604</v>
      </c>
      <c r="I2" s="484" t="s">
        <v>605</v>
      </c>
      <c r="J2" s="484" t="s">
        <v>606</v>
      </c>
      <c r="K2" s="484" t="s">
        <v>607</v>
      </c>
      <c r="L2" s="484" t="s">
        <v>608</v>
      </c>
      <c r="M2" s="484" t="s">
        <v>778</v>
      </c>
      <c r="N2" s="484" t="s">
        <v>609</v>
      </c>
      <c r="O2" s="484" t="s">
        <v>610</v>
      </c>
      <c r="P2" s="484" t="s">
        <v>611</v>
      </c>
      <c r="Q2" s="484" t="s">
        <v>612</v>
      </c>
      <c r="R2" s="484" t="s">
        <v>613</v>
      </c>
      <c r="S2" s="484" t="s">
        <v>614</v>
      </c>
      <c r="T2" s="484" t="s">
        <v>615</v>
      </c>
      <c r="U2" s="485" t="s">
        <v>616</v>
      </c>
      <c r="V2" s="485" t="s">
        <v>763</v>
      </c>
      <c r="W2" s="484" t="s">
        <v>765</v>
      </c>
      <c r="X2" s="519" t="s">
        <v>776</v>
      </c>
      <c r="Y2" s="519" t="s">
        <v>777</v>
      </c>
      <c r="Z2" s="484" t="s">
        <v>766</v>
      </c>
      <c r="AA2" s="519" t="s">
        <v>776</v>
      </c>
      <c r="AB2" s="519" t="s">
        <v>777</v>
      </c>
      <c r="AC2" s="484" t="s">
        <v>767</v>
      </c>
      <c r="AD2" s="519" t="s">
        <v>776</v>
      </c>
      <c r="AE2" s="519" t="s">
        <v>777</v>
      </c>
      <c r="AF2" s="484" t="s">
        <v>779</v>
      </c>
      <c r="AG2" s="484">
        <v>2016</v>
      </c>
      <c r="AH2" s="484">
        <v>2017</v>
      </c>
      <c r="AI2" s="484">
        <v>2018</v>
      </c>
      <c r="AJ2" s="484">
        <v>2019</v>
      </c>
      <c r="AK2" s="484">
        <v>2020</v>
      </c>
      <c r="AL2" s="484">
        <v>2021</v>
      </c>
      <c r="AM2" s="484">
        <v>2022</v>
      </c>
      <c r="AN2" s="484">
        <v>2023</v>
      </c>
      <c r="AO2" s="484">
        <v>2024</v>
      </c>
      <c r="AP2" s="484">
        <v>2025</v>
      </c>
      <c r="AQ2" s="484">
        <v>2026</v>
      </c>
      <c r="AR2" s="484" t="s">
        <v>315</v>
      </c>
      <c r="AS2" s="484">
        <v>2016</v>
      </c>
      <c r="AT2" s="484">
        <v>2017</v>
      </c>
      <c r="AU2" s="484">
        <v>2018</v>
      </c>
      <c r="AV2" s="484">
        <v>2019</v>
      </c>
      <c r="AW2" s="484">
        <v>2020</v>
      </c>
      <c r="AX2" s="484">
        <v>2021</v>
      </c>
      <c r="AY2" s="484">
        <v>2022</v>
      </c>
      <c r="AZ2" s="484">
        <v>2023</v>
      </c>
      <c r="BA2" s="484">
        <v>2024</v>
      </c>
      <c r="BB2" s="484">
        <v>2025</v>
      </c>
      <c r="BC2" s="484">
        <v>2026</v>
      </c>
      <c r="BD2" s="484" t="s">
        <v>315</v>
      </c>
    </row>
    <row r="3" spans="1:56" s="496" customFormat="1">
      <c r="A3" s="489">
        <v>206</v>
      </c>
      <c r="B3" s="489" t="s">
        <v>617</v>
      </c>
      <c r="C3" s="489" t="s">
        <v>618</v>
      </c>
      <c r="D3" s="489" t="s">
        <v>619</v>
      </c>
      <c r="E3" s="489" t="s">
        <v>619</v>
      </c>
      <c r="F3" s="490">
        <v>9816.83</v>
      </c>
      <c r="G3" s="491"/>
      <c r="H3" s="489">
        <v>5</v>
      </c>
      <c r="I3" s="489">
        <v>2945.04</v>
      </c>
      <c r="J3" s="489">
        <v>6871.79</v>
      </c>
      <c r="K3" s="489">
        <v>0</v>
      </c>
      <c r="L3" s="489">
        <v>449.94</v>
      </c>
      <c r="M3" s="490">
        <f t="shared" ref="M3:M50" si="0">+F3*H3/100</f>
        <v>490.8415</v>
      </c>
      <c r="N3" s="490">
        <v>3435.88</v>
      </c>
      <c r="O3" s="490">
        <f t="shared" ref="O3:O50" si="1">+F3-N3</f>
        <v>6380.95</v>
      </c>
      <c r="P3" s="492"/>
      <c r="Q3" s="489" t="s">
        <v>620</v>
      </c>
      <c r="R3" s="492"/>
      <c r="S3" s="492"/>
      <c r="T3" s="489" t="s">
        <v>621</v>
      </c>
      <c r="U3" s="493"/>
      <c r="V3" s="494">
        <v>42369</v>
      </c>
      <c r="W3" s="490">
        <f>+O3-(F3*(H3/100))</f>
        <v>5890.1085000000003</v>
      </c>
      <c r="X3" s="520">
        <f>+W3*(1-G3)</f>
        <v>5890.1085000000003</v>
      </c>
      <c r="Y3" s="520">
        <f>+W3-X3</f>
        <v>0</v>
      </c>
      <c r="Z3" s="495"/>
      <c r="AA3" s="524"/>
      <c r="AB3" s="524"/>
      <c r="AC3" s="495"/>
      <c r="AD3" s="524"/>
      <c r="AE3" s="524"/>
      <c r="AF3" s="530">
        <f>15*0.5+40*0.5</f>
        <v>27.5</v>
      </c>
      <c r="AG3" s="490">
        <f t="shared" ref="AG3:AG17" si="2">+$F3*(1-$G3)*(1/$AF3)</f>
        <v>356.97563636363634</v>
      </c>
      <c r="AH3" s="490">
        <f t="shared" ref="AH3:AQ3" si="3">+$F3*(1-$G3)*(1/$AF3)</f>
        <v>356.97563636363634</v>
      </c>
      <c r="AI3" s="490">
        <f t="shared" si="3"/>
        <v>356.97563636363634</v>
      </c>
      <c r="AJ3" s="490">
        <f t="shared" si="3"/>
        <v>356.97563636363634</v>
      </c>
      <c r="AK3" s="490">
        <f t="shared" si="3"/>
        <v>356.97563636363634</v>
      </c>
      <c r="AL3" s="490">
        <f t="shared" si="3"/>
        <v>356.97563636363634</v>
      </c>
      <c r="AM3" s="490">
        <f t="shared" si="3"/>
        <v>356.97563636363634</v>
      </c>
      <c r="AN3" s="490">
        <f t="shared" si="3"/>
        <v>356.97563636363634</v>
      </c>
      <c r="AO3" s="490">
        <f t="shared" si="3"/>
        <v>356.97563636363634</v>
      </c>
      <c r="AP3" s="490">
        <f t="shared" si="3"/>
        <v>356.97563636363634</v>
      </c>
      <c r="AQ3" s="490">
        <f t="shared" si="3"/>
        <v>356.97563636363634</v>
      </c>
      <c r="AR3" s="535">
        <f>+X3-SUM(AG3:AQ3)</f>
        <v>1963.3765000000012</v>
      </c>
      <c r="AS3" s="490">
        <f t="shared" ref="AS3:AS17" si="4">+$F3*$G3*(1/$AF3)</f>
        <v>0</v>
      </c>
      <c r="AT3" s="490">
        <f t="shared" ref="AT3:BC3" si="5">+$F3*$G3*(1/$AF3)</f>
        <v>0</v>
      </c>
      <c r="AU3" s="490">
        <f t="shared" si="5"/>
        <v>0</v>
      </c>
      <c r="AV3" s="490">
        <f t="shared" si="5"/>
        <v>0</v>
      </c>
      <c r="AW3" s="490">
        <f t="shared" si="5"/>
        <v>0</v>
      </c>
      <c r="AX3" s="490">
        <f t="shared" si="5"/>
        <v>0</v>
      </c>
      <c r="AY3" s="490">
        <f t="shared" si="5"/>
        <v>0</v>
      </c>
      <c r="AZ3" s="490">
        <f t="shared" si="5"/>
        <v>0</v>
      </c>
      <c r="BA3" s="490">
        <f t="shared" si="5"/>
        <v>0</v>
      </c>
      <c r="BB3" s="490">
        <f t="shared" si="5"/>
        <v>0</v>
      </c>
      <c r="BC3" s="490">
        <f t="shared" si="5"/>
        <v>0</v>
      </c>
      <c r="BD3" s="490">
        <f>+Y3-SUM(AS3:BC3)</f>
        <v>0</v>
      </c>
    </row>
    <row r="4" spans="1:56" s="504" customFormat="1">
      <c r="A4" s="497">
        <v>114</v>
      </c>
      <c r="B4" s="497" t="s">
        <v>622</v>
      </c>
      <c r="C4" s="497" t="s">
        <v>623</v>
      </c>
      <c r="D4" s="497" t="s">
        <v>624</v>
      </c>
      <c r="E4" s="497" t="s">
        <v>625</v>
      </c>
      <c r="F4" s="498">
        <v>1278.23</v>
      </c>
      <c r="G4" s="499"/>
      <c r="H4" s="497">
        <v>3</v>
      </c>
      <c r="I4" s="497">
        <v>310</v>
      </c>
      <c r="J4" s="497">
        <v>968.23</v>
      </c>
      <c r="K4" s="497">
        <v>0</v>
      </c>
      <c r="L4" s="497">
        <v>35.15</v>
      </c>
      <c r="M4" s="498">
        <f t="shared" si="0"/>
        <v>38.346899999999998</v>
      </c>
      <c r="N4" s="498">
        <v>348.35</v>
      </c>
      <c r="O4" s="498">
        <f t="shared" si="1"/>
        <v>929.88</v>
      </c>
      <c r="P4" s="500"/>
      <c r="Q4" s="497" t="s">
        <v>620</v>
      </c>
      <c r="R4" s="497" t="s">
        <v>626</v>
      </c>
      <c r="S4" s="500"/>
      <c r="T4" s="497" t="s">
        <v>627</v>
      </c>
      <c r="U4" s="501"/>
      <c r="V4" s="502">
        <v>42369</v>
      </c>
      <c r="W4" s="498">
        <f t="shared" ref="W4:W50" si="6">+O4-(F4*(H4/100))</f>
        <v>891.53309999999999</v>
      </c>
      <c r="X4" s="521">
        <f t="shared" ref="X4:X50" si="7">+W4*(1-G4)</f>
        <v>891.53309999999999</v>
      </c>
      <c r="Y4" s="521">
        <f t="shared" ref="Y4:Y50" si="8">+W4-X4</f>
        <v>0</v>
      </c>
      <c r="Z4" s="503"/>
      <c r="AA4" s="523"/>
      <c r="AB4" s="523"/>
      <c r="AC4" s="503"/>
      <c r="AD4" s="523"/>
      <c r="AE4" s="523"/>
      <c r="AF4" s="531">
        <v>40</v>
      </c>
      <c r="AG4" s="498">
        <f t="shared" si="2"/>
        <v>31.955750000000002</v>
      </c>
      <c r="AH4" s="498">
        <f t="shared" ref="AH4:AQ13" si="9">+$F4*(1-$G4)*(1/$AF4)</f>
        <v>31.955750000000002</v>
      </c>
      <c r="AI4" s="498">
        <f t="shared" si="9"/>
        <v>31.955750000000002</v>
      </c>
      <c r="AJ4" s="498">
        <f t="shared" si="9"/>
        <v>31.955750000000002</v>
      </c>
      <c r="AK4" s="498">
        <f t="shared" si="9"/>
        <v>31.955750000000002</v>
      </c>
      <c r="AL4" s="498">
        <f t="shared" si="9"/>
        <v>31.955750000000002</v>
      </c>
      <c r="AM4" s="498">
        <f t="shared" si="9"/>
        <v>31.955750000000002</v>
      </c>
      <c r="AN4" s="498">
        <f t="shared" si="9"/>
        <v>31.955750000000002</v>
      </c>
      <c r="AO4" s="498">
        <f t="shared" si="9"/>
        <v>31.955750000000002</v>
      </c>
      <c r="AP4" s="498">
        <f t="shared" si="9"/>
        <v>31.955750000000002</v>
      </c>
      <c r="AQ4" s="498">
        <f t="shared" si="9"/>
        <v>31.955750000000002</v>
      </c>
      <c r="AR4" s="536">
        <f t="shared" ref="AR4:AR50" si="10">+X4-SUM(AG4:AQ4)</f>
        <v>540.01984999999991</v>
      </c>
      <c r="AS4" s="498">
        <f t="shared" si="4"/>
        <v>0</v>
      </c>
      <c r="AT4" s="498">
        <f t="shared" ref="AT4:BC13" si="11">+$F4*$G4*(1/$AF4)</f>
        <v>0</v>
      </c>
      <c r="AU4" s="498">
        <f t="shared" si="11"/>
        <v>0</v>
      </c>
      <c r="AV4" s="498">
        <f t="shared" si="11"/>
        <v>0</v>
      </c>
      <c r="AW4" s="498">
        <f t="shared" si="11"/>
        <v>0</v>
      </c>
      <c r="AX4" s="498">
        <f t="shared" si="11"/>
        <v>0</v>
      </c>
      <c r="AY4" s="498">
        <f t="shared" si="11"/>
        <v>0</v>
      </c>
      <c r="AZ4" s="498">
        <f t="shared" si="11"/>
        <v>0</v>
      </c>
      <c r="BA4" s="498">
        <f t="shared" si="11"/>
        <v>0</v>
      </c>
      <c r="BB4" s="498">
        <f t="shared" si="11"/>
        <v>0</v>
      </c>
      <c r="BC4" s="498">
        <f t="shared" si="11"/>
        <v>0</v>
      </c>
      <c r="BD4" s="490">
        <f t="shared" ref="BD4:BD50" si="12">+Y4-SUM(AS4:BC4)</f>
        <v>0</v>
      </c>
    </row>
    <row r="5" spans="1:56" s="504" customFormat="1">
      <c r="A5" s="497">
        <v>327</v>
      </c>
      <c r="B5" s="497" t="s">
        <v>628</v>
      </c>
      <c r="C5" s="497" t="s">
        <v>629</v>
      </c>
      <c r="D5" s="497" t="s">
        <v>630</v>
      </c>
      <c r="E5" s="497" t="s">
        <v>630</v>
      </c>
      <c r="F5" s="498">
        <v>4190</v>
      </c>
      <c r="G5" s="499"/>
      <c r="H5" s="497">
        <v>5</v>
      </c>
      <c r="I5" s="497">
        <v>209.5</v>
      </c>
      <c r="J5" s="497">
        <v>3980.5</v>
      </c>
      <c r="K5" s="497">
        <v>0</v>
      </c>
      <c r="L5" s="497">
        <v>192.04</v>
      </c>
      <c r="M5" s="498">
        <f t="shared" si="0"/>
        <v>209.5</v>
      </c>
      <c r="N5" s="498">
        <v>419</v>
      </c>
      <c r="O5" s="498">
        <f t="shared" si="1"/>
        <v>3771</v>
      </c>
      <c r="P5" s="500"/>
      <c r="Q5" s="497" t="s">
        <v>631</v>
      </c>
      <c r="R5" s="497" t="s">
        <v>626</v>
      </c>
      <c r="S5" s="500"/>
      <c r="T5" s="497" t="s">
        <v>632</v>
      </c>
      <c r="U5" s="501"/>
      <c r="V5" s="502">
        <v>42369</v>
      </c>
      <c r="W5" s="498">
        <f t="shared" si="6"/>
        <v>3561.5</v>
      </c>
      <c r="X5" s="521">
        <f t="shared" si="7"/>
        <v>3561.5</v>
      </c>
      <c r="Y5" s="521">
        <f t="shared" si="8"/>
        <v>0</v>
      </c>
      <c r="Z5" s="503"/>
      <c r="AA5" s="523"/>
      <c r="AB5" s="523"/>
      <c r="AC5" s="503"/>
      <c r="AD5" s="523"/>
      <c r="AE5" s="523"/>
      <c r="AF5" s="531">
        <v>40</v>
      </c>
      <c r="AG5" s="498">
        <f t="shared" si="2"/>
        <v>104.75</v>
      </c>
      <c r="AH5" s="498">
        <f t="shared" si="9"/>
        <v>104.75</v>
      </c>
      <c r="AI5" s="498">
        <f t="shared" si="9"/>
        <v>104.75</v>
      </c>
      <c r="AJ5" s="498">
        <f t="shared" si="9"/>
        <v>104.75</v>
      </c>
      <c r="AK5" s="498">
        <f t="shared" si="9"/>
        <v>104.75</v>
      </c>
      <c r="AL5" s="498">
        <f t="shared" si="9"/>
        <v>104.75</v>
      </c>
      <c r="AM5" s="498">
        <f t="shared" si="9"/>
        <v>104.75</v>
      </c>
      <c r="AN5" s="498">
        <f t="shared" si="9"/>
        <v>104.75</v>
      </c>
      <c r="AO5" s="498">
        <f t="shared" si="9"/>
        <v>104.75</v>
      </c>
      <c r="AP5" s="498">
        <f t="shared" si="9"/>
        <v>104.75</v>
      </c>
      <c r="AQ5" s="498">
        <f t="shared" si="9"/>
        <v>104.75</v>
      </c>
      <c r="AR5" s="536">
        <f t="shared" si="10"/>
        <v>2409.25</v>
      </c>
      <c r="AS5" s="498">
        <f t="shared" si="4"/>
        <v>0</v>
      </c>
      <c r="AT5" s="498">
        <f t="shared" si="11"/>
        <v>0</v>
      </c>
      <c r="AU5" s="498">
        <f t="shared" si="11"/>
        <v>0</v>
      </c>
      <c r="AV5" s="498">
        <f t="shared" si="11"/>
        <v>0</v>
      </c>
      <c r="AW5" s="498">
        <f t="shared" si="11"/>
        <v>0</v>
      </c>
      <c r="AX5" s="498">
        <f t="shared" si="11"/>
        <v>0</v>
      </c>
      <c r="AY5" s="498">
        <f t="shared" si="11"/>
        <v>0</v>
      </c>
      <c r="AZ5" s="498">
        <f t="shared" si="11"/>
        <v>0</v>
      </c>
      <c r="BA5" s="498">
        <f t="shared" si="11"/>
        <v>0</v>
      </c>
      <c r="BB5" s="498">
        <f t="shared" si="11"/>
        <v>0</v>
      </c>
      <c r="BC5" s="498">
        <f t="shared" si="11"/>
        <v>0</v>
      </c>
      <c r="BD5" s="490">
        <f t="shared" si="12"/>
        <v>0</v>
      </c>
    </row>
    <row r="6" spans="1:56" s="496" customFormat="1">
      <c r="A6" s="489">
        <v>147</v>
      </c>
      <c r="B6" s="489" t="s">
        <v>633</v>
      </c>
      <c r="C6" s="489" t="s">
        <v>634</v>
      </c>
      <c r="D6" s="489" t="s">
        <v>635</v>
      </c>
      <c r="E6" s="489" t="s">
        <v>635</v>
      </c>
      <c r="F6" s="490">
        <v>100837.75</v>
      </c>
      <c r="G6" s="491"/>
      <c r="H6" s="489">
        <v>5</v>
      </c>
      <c r="I6" s="489">
        <v>41613.35</v>
      </c>
      <c r="J6" s="489">
        <v>59224.4</v>
      </c>
      <c r="K6" s="489">
        <v>0</v>
      </c>
      <c r="L6" s="489">
        <v>4621.7299999999996</v>
      </c>
      <c r="M6" s="490">
        <f t="shared" si="0"/>
        <v>5041.8874999999998</v>
      </c>
      <c r="N6" s="490">
        <v>46655.24</v>
      </c>
      <c r="O6" s="490">
        <f t="shared" si="1"/>
        <v>54182.51</v>
      </c>
      <c r="P6" s="492"/>
      <c r="Q6" s="489" t="s">
        <v>620</v>
      </c>
      <c r="R6" s="489" t="s">
        <v>626</v>
      </c>
      <c r="S6" s="492"/>
      <c r="T6" s="489" t="s">
        <v>636</v>
      </c>
      <c r="U6" s="493"/>
      <c r="V6" s="494">
        <v>42369</v>
      </c>
      <c r="W6" s="490">
        <f t="shared" si="6"/>
        <v>49140.622499999998</v>
      </c>
      <c r="X6" s="520">
        <f t="shared" si="7"/>
        <v>49140.622499999998</v>
      </c>
      <c r="Y6" s="520">
        <f t="shared" si="8"/>
        <v>0</v>
      </c>
      <c r="Z6" s="495"/>
      <c r="AA6" s="524"/>
      <c r="AB6" s="524"/>
      <c r="AC6" s="495"/>
      <c r="AD6" s="524"/>
      <c r="AE6" s="524"/>
      <c r="AF6" s="530">
        <v>40</v>
      </c>
      <c r="AG6" s="490">
        <f t="shared" si="2"/>
        <v>2520.9437500000004</v>
      </c>
      <c r="AH6" s="490">
        <f t="shared" si="9"/>
        <v>2520.9437500000004</v>
      </c>
      <c r="AI6" s="490">
        <f t="shared" si="9"/>
        <v>2520.9437500000004</v>
      </c>
      <c r="AJ6" s="490">
        <f t="shared" si="9"/>
        <v>2520.9437500000004</v>
      </c>
      <c r="AK6" s="490">
        <f t="shared" si="9"/>
        <v>2520.9437500000004</v>
      </c>
      <c r="AL6" s="490">
        <f t="shared" si="9"/>
        <v>2520.9437500000004</v>
      </c>
      <c r="AM6" s="490">
        <f t="shared" si="9"/>
        <v>2520.9437500000004</v>
      </c>
      <c r="AN6" s="490">
        <f t="shared" si="9"/>
        <v>2520.9437500000004</v>
      </c>
      <c r="AO6" s="490">
        <f t="shared" si="9"/>
        <v>2520.9437500000004</v>
      </c>
      <c r="AP6" s="490">
        <f t="shared" si="9"/>
        <v>2520.9437500000004</v>
      </c>
      <c r="AQ6" s="490">
        <f t="shared" si="9"/>
        <v>2520.9437500000004</v>
      </c>
      <c r="AR6" s="535">
        <f t="shared" si="10"/>
        <v>21410.241249999999</v>
      </c>
      <c r="AS6" s="490">
        <f t="shared" si="4"/>
        <v>0</v>
      </c>
      <c r="AT6" s="490">
        <f t="shared" si="11"/>
        <v>0</v>
      </c>
      <c r="AU6" s="490">
        <f t="shared" si="11"/>
        <v>0</v>
      </c>
      <c r="AV6" s="490">
        <f t="shared" si="11"/>
        <v>0</v>
      </c>
      <c r="AW6" s="490">
        <f t="shared" si="11"/>
        <v>0</v>
      </c>
      <c r="AX6" s="490">
        <f t="shared" si="11"/>
        <v>0</v>
      </c>
      <c r="AY6" s="490">
        <f t="shared" si="11"/>
        <v>0</v>
      </c>
      <c r="AZ6" s="490">
        <f t="shared" si="11"/>
        <v>0</v>
      </c>
      <c r="BA6" s="490">
        <f t="shared" si="11"/>
        <v>0</v>
      </c>
      <c r="BB6" s="490">
        <f t="shared" si="11"/>
        <v>0</v>
      </c>
      <c r="BC6" s="490">
        <f t="shared" si="11"/>
        <v>0</v>
      </c>
      <c r="BD6" s="490">
        <f t="shared" si="12"/>
        <v>0</v>
      </c>
    </row>
    <row r="7" spans="1:56" s="504" customFormat="1">
      <c r="A7" s="497">
        <v>146</v>
      </c>
      <c r="B7" s="497" t="s">
        <v>637</v>
      </c>
      <c r="C7" s="497" t="s">
        <v>638</v>
      </c>
      <c r="D7" s="497" t="s">
        <v>635</v>
      </c>
      <c r="E7" s="497" t="s">
        <v>635</v>
      </c>
      <c r="F7" s="498">
        <v>37334.18</v>
      </c>
      <c r="G7" s="499"/>
      <c r="H7" s="497">
        <v>5</v>
      </c>
      <c r="I7" s="497">
        <v>14933.68</v>
      </c>
      <c r="J7" s="497">
        <v>22400.5</v>
      </c>
      <c r="K7" s="497">
        <v>0</v>
      </c>
      <c r="L7" s="497">
        <v>1711.15</v>
      </c>
      <c r="M7" s="498">
        <f t="shared" si="0"/>
        <v>1866.7089999999998</v>
      </c>
      <c r="N7" s="498">
        <v>16800.39</v>
      </c>
      <c r="O7" s="498">
        <f t="shared" si="1"/>
        <v>20533.79</v>
      </c>
      <c r="P7" s="500"/>
      <c r="Q7" s="497" t="s">
        <v>620</v>
      </c>
      <c r="R7" s="497" t="s">
        <v>626</v>
      </c>
      <c r="S7" s="500"/>
      <c r="T7" s="497" t="s">
        <v>636</v>
      </c>
      <c r="U7" s="501"/>
      <c r="V7" s="502">
        <v>42369</v>
      </c>
      <c r="W7" s="498">
        <f t="shared" si="6"/>
        <v>18667.081000000002</v>
      </c>
      <c r="X7" s="521">
        <f t="shared" si="7"/>
        <v>18667.081000000002</v>
      </c>
      <c r="Y7" s="521">
        <f t="shared" si="8"/>
        <v>0</v>
      </c>
      <c r="Z7" s="503"/>
      <c r="AA7" s="523"/>
      <c r="AB7" s="523"/>
      <c r="AC7" s="503"/>
      <c r="AD7" s="523"/>
      <c r="AE7" s="523"/>
      <c r="AF7" s="531">
        <v>40</v>
      </c>
      <c r="AG7" s="498">
        <f t="shared" si="2"/>
        <v>933.35450000000003</v>
      </c>
      <c r="AH7" s="498">
        <f t="shared" si="9"/>
        <v>933.35450000000003</v>
      </c>
      <c r="AI7" s="498">
        <f t="shared" si="9"/>
        <v>933.35450000000003</v>
      </c>
      <c r="AJ7" s="498">
        <f t="shared" si="9"/>
        <v>933.35450000000003</v>
      </c>
      <c r="AK7" s="498">
        <f t="shared" si="9"/>
        <v>933.35450000000003</v>
      </c>
      <c r="AL7" s="498">
        <f t="shared" si="9"/>
        <v>933.35450000000003</v>
      </c>
      <c r="AM7" s="498">
        <f t="shared" si="9"/>
        <v>933.35450000000003</v>
      </c>
      <c r="AN7" s="498">
        <f t="shared" si="9"/>
        <v>933.35450000000003</v>
      </c>
      <c r="AO7" s="498">
        <f t="shared" si="9"/>
        <v>933.35450000000003</v>
      </c>
      <c r="AP7" s="498">
        <f t="shared" si="9"/>
        <v>933.35450000000003</v>
      </c>
      <c r="AQ7" s="498">
        <f t="shared" si="9"/>
        <v>933.35450000000003</v>
      </c>
      <c r="AR7" s="536">
        <f t="shared" si="10"/>
        <v>8400.1815000000024</v>
      </c>
      <c r="AS7" s="498">
        <f t="shared" si="4"/>
        <v>0</v>
      </c>
      <c r="AT7" s="498">
        <f t="shared" si="11"/>
        <v>0</v>
      </c>
      <c r="AU7" s="498">
        <f t="shared" si="11"/>
        <v>0</v>
      </c>
      <c r="AV7" s="498">
        <f t="shared" si="11"/>
        <v>0</v>
      </c>
      <c r="AW7" s="498">
        <f t="shared" si="11"/>
        <v>0</v>
      </c>
      <c r="AX7" s="498">
        <f t="shared" si="11"/>
        <v>0</v>
      </c>
      <c r="AY7" s="498">
        <f t="shared" si="11"/>
        <v>0</v>
      </c>
      <c r="AZ7" s="498">
        <f t="shared" si="11"/>
        <v>0</v>
      </c>
      <c r="BA7" s="498">
        <f t="shared" si="11"/>
        <v>0</v>
      </c>
      <c r="BB7" s="498">
        <f t="shared" si="11"/>
        <v>0</v>
      </c>
      <c r="BC7" s="498">
        <f t="shared" si="11"/>
        <v>0</v>
      </c>
      <c r="BD7" s="490">
        <f t="shared" si="12"/>
        <v>0</v>
      </c>
    </row>
    <row r="8" spans="1:56" s="504" customFormat="1">
      <c r="A8" s="497">
        <v>410</v>
      </c>
      <c r="B8" s="497" t="s">
        <v>639</v>
      </c>
      <c r="C8" s="497" t="s">
        <v>640</v>
      </c>
      <c r="D8" s="497" t="s">
        <v>641</v>
      </c>
      <c r="E8" s="497" t="s">
        <v>641</v>
      </c>
      <c r="F8" s="498">
        <v>3000</v>
      </c>
      <c r="G8" s="499"/>
      <c r="H8" s="497">
        <v>5</v>
      </c>
      <c r="I8" s="497">
        <v>0</v>
      </c>
      <c r="J8" s="497">
        <v>0</v>
      </c>
      <c r="K8" s="497">
        <v>0</v>
      </c>
      <c r="L8" s="497">
        <v>0</v>
      </c>
      <c r="M8" s="498">
        <f t="shared" si="0"/>
        <v>150</v>
      </c>
      <c r="N8" s="498">
        <v>12.5</v>
      </c>
      <c r="O8" s="498">
        <f t="shared" si="1"/>
        <v>2987.5</v>
      </c>
      <c r="P8" s="500"/>
      <c r="Q8" s="500"/>
      <c r="R8" s="497" t="s">
        <v>626</v>
      </c>
      <c r="S8" s="500"/>
      <c r="T8" s="497" t="s">
        <v>642</v>
      </c>
      <c r="U8" s="501"/>
      <c r="V8" s="502">
        <v>42369</v>
      </c>
      <c r="W8" s="498">
        <f t="shared" si="6"/>
        <v>2837.5</v>
      </c>
      <c r="X8" s="521">
        <f t="shared" si="7"/>
        <v>2837.5</v>
      </c>
      <c r="Y8" s="521">
        <f t="shared" si="8"/>
        <v>0</v>
      </c>
      <c r="Z8" s="503"/>
      <c r="AA8" s="523"/>
      <c r="AB8" s="523"/>
      <c r="AC8" s="503"/>
      <c r="AD8" s="523"/>
      <c r="AE8" s="523"/>
      <c r="AF8" s="531">
        <v>40</v>
      </c>
      <c r="AG8" s="498">
        <f t="shared" si="2"/>
        <v>75</v>
      </c>
      <c r="AH8" s="498">
        <f t="shared" si="9"/>
        <v>75</v>
      </c>
      <c r="AI8" s="498">
        <f t="shared" si="9"/>
        <v>75</v>
      </c>
      <c r="AJ8" s="498">
        <f t="shared" si="9"/>
        <v>75</v>
      </c>
      <c r="AK8" s="498">
        <f t="shared" si="9"/>
        <v>75</v>
      </c>
      <c r="AL8" s="498">
        <f t="shared" si="9"/>
        <v>75</v>
      </c>
      <c r="AM8" s="498">
        <f t="shared" si="9"/>
        <v>75</v>
      </c>
      <c r="AN8" s="498">
        <f t="shared" si="9"/>
        <v>75</v>
      </c>
      <c r="AO8" s="498">
        <f t="shared" si="9"/>
        <v>75</v>
      </c>
      <c r="AP8" s="498">
        <f t="shared" si="9"/>
        <v>75</v>
      </c>
      <c r="AQ8" s="498">
        <f t="shared" si="9"/>
        <v>75</v>
      </c>
      <c r="AR8" s="536">
        <f t="shared" si="10"/>
        <v>2012.5</v>
      </c>
      <c r="AS8" s="498">
        <f t="shared" si="4"/>
        <v>0</v>
      </c>
      <c r="AT8" s="498">
        <f t="shared" si="11"/>
        <v>0</v>
      </c>
      <c r="AU8" s="498">
        <f t="shared" si="11"/>
        <v>0</v>
      </c>
      <c r="AV8" s="498">
        <f t="shared" si="11"/>
        <v>0</v>
      </c>
      <c r="AW8" s="498">
        <f t="shared" si="11"/>
        <v>0</v>
      </c>
      <c r="AX8" s="498">
        <f t="shared" si="11"/>
        <v>0</v>
      </c>
      <c r="AY8" s="498">
        <f t="shared" si="11"/>
        <v>0</v>
      </c>
      <c r="AZ8" s="498">
        <f t="shared" si="11"/>
        <v>0</v>
      </c>
      <c r="BA8" s="498">
        <f t="shared" si="11"/>
        <v>0</v>
      </c>
      <c r="BB8" s="498">
        <f t="shared" si="11"/>
        <v>0</v>
      </c>
      <c r="BC8" s="498">
        <f t="shared" si="11"/>
        <v>0</v>
      </c>
      <c r="BD8" s="490">
        <f t="shared" si="12"/>
        <v>0</v>
      </c>
    </row>
    <row r="9" spans="1:56" s="504" customFormat="1">
      <c r="A9" s="497">
        <v>205</v>
      </c>
      <c r="B9" s="497" t="s">
        <v>643</v>
      </c>
      <c r="C9" s="497" t="s">
        <v>644</v>
      </c>
      <c r="D9" s="497" t="s">
        <v>619</v>
      </c>
      <c r="E9" s="497" t="s">
        <v>619</v>
      </c>
      <c r="F9" s="498">
        <v>20040.07</v>
      </c>
      <c r="G9" s="499"/>
      <c r="H9" s="497">
        <v>5</v>
      </c>
      <c r="I9" s="497">
        <v>6012</v>
      </c>
      <c r="J9" s="497">
        <v>14028.07</v>
      </c>
      <c r="K9" s="497">
        <v>0</v>
      </c>
      <c r="L9" s="497">
        <v>918.5</v>
      </c>
      <c r="M9" s="498">
        <f t="shared" si="0"/>
        <v>1002.0035</v>
      </c>
      <c r="N9" s="498">
        <v>7014</v>
      </c>
      <c r="O9" s="498">
        <f t="shared" si="1"/>
        <v>13026.07</v>
      </c>
      <c r="P9" s="500"/>
      <c r="Q9" s="497" t="s">
        <v>620</v>
      </c>
      <c r="R9" s="500"/>
      <c r="S9" s="500"/>
      <c r="T9" s="497" t="s">
        <v>621</v>
      </c>
      <c r="U9" s="501"/>
      <c r="V9" s="502">
        <v>42369</v>
      </c>
      <c r="W9" s="498">
        <f t="shared" si="6"/>
        <v>12024.066499999999</v>
      </c>
      <c r="X9" s="521">
        <f t="shared" si="7"/>
        <v>12024.066499999999</v>
      </c>
      <c r="Y9" s="521">
        <f t="shared" si="8"/>
        <v>0</v>
      </c>
      <c r="Z9" s="503"/>
      <c r="AA9" s="523"/>
      <c r="AB9" s="523"/>
      <c r="AC9" s="503"/>
      <c r="AD9" s="523"/>
      <c r="AE9" s="523"/>
      <c r="AF9" s="531">
        <v>40</v>
      </c>
      <c r="AG9" s="498">
        <f t="shared" si="2"/>
        <v>501.00175000000002</v>
      </c>
      <c r="AH9" s="498">
        <f t="shared" si="9"/>
        <v>501.00175000000002</v>
      </c>
      <c r="AI9" s="498">
        <f t="shared" si="9"/>
        <v>501.00175000000002</v>
      </c>
      <c r="AJ9" s="498">
        <f t="shared" si="9"/>
        <v>501.00175000000002</v>
      </c>
      <c r="AK9" s="498">
        <f t="shared" si="9"/>
        <v>501.00175000000002</v>
      </c>
      <c r="AL9" s="498">
        <f t="shared" si="9"/>
        <v>501.00175000000002</v>
      </c>
      <c r="AM9" s="498">
        <f t="shared" si="9"/>
        <v>501.00175000000002</v>
      </c>
      <c r="AN9" s="498">
        <f t="shared" si="9"/>
        <v>501.00175000000002</v>
      </c>
      <c r="AO9" s="498">
        <f t="shared" si="9"/>
        <v>501.00175000000002</v>
      </c>
      <c r="AP9" s="498">
        <f t="shared" si="9"/>
        <v>501.00175000000002</v>
      </c>
      <c r="AQ9" s="498">
        <f t="shared" si="9"/>
        <v>501.00175000000002</v>
      </c>
      <c r="AR9" s="536">
        <f t="shared" si="10"/>
        <v>6513.0472499999987</v>
      </c>
      <c r="AS9" s="498">
        <f t="shared" si="4"/>
        <v>0</v>
      </c>
      <c r="AT9" s="498">
        <f t="shared" si="11"/>
        <v>0</v>
      </c>
      <c r="AU9" s="498">
        <f t="shared" si="11"/>
        <v>0</v>
      </c>
      <c r="AV9" s="498">
        <f t="shared" si="11"/>
        <v>0</v>
      </c>
      <c r="AW9" s="498">
        <f t="shared" si="11"/>
        <v>0</v>
      </c>
      <c r="AX9" s="498">
        <f t="shared" si="11"/>
        <v>0</v>
      </c>
      <c r="AY9" s="498">
        <f t="shared" si="11"/>
        <v>0</v>
      </c>
      <c r="AZ9" s="498">
        <f t="shared" si="11"/>
        <v>0</v>
      </c>
      <c r="BA9" s="498">
        <f t="shared" si="11"/>
        <v>0</v>
      </c>
      <c r="BB9" s="498">
        <f t="shared" si="11"/>
        <v>0</v>
      </c>
      <c r="BC9" s="498">
        <f t="shared" si="11"/>
        <v>0</v>
      </c>
      <c r="BD9" s="490">
        <f t="shared" si="12"/>
        <v>0</v>
      </c>
    </row>
    <row r="10" spans="1:56" s="496" customFormat="1">
      <c r="A10" s="489">
        <v>149</v>
      </c>
      <c r="B10" s="489" t="s">
        <v>645</v>
      </c>
      <c r="C10" s="489" t="s">
        <v>646</v>
      </c>
      <c r="D10" s="489" t="s">
        <v>635</v>
      </c>
      <c r="E10" s="489" t="s">
        <v>635</v>
      </c>
      <c r="F10" s="490">
        <v>15866.71</v>
      </c>
      <c r="G10" s="491"/>
      <c r="H10" s="489">
        <v>5</v>
      </c>
      <c r="I10" s="489">
        <v>6346.72</v>
      </c>
      <c r="J10" s="489">
        <v>9519.99</v>
      </c>
      <c r="K10" s="489">
        <v>0</v>
      </c>
      <c r="L10" s="489">
        <v>727.23</v>
      </c>
      <c r="M10" s="490">
        <f t="shared" si="0"/>
        <v>793.33549999999991</v>
      </c>
      <c r="N10" s="490">
        <v>7140.06</v>
      </c>
      <c r="O10" s="490">
        <f t="shared" si="1"/>
        <v>8726.6499999999978</v>
      </c>
      <c r="P10" s="492"/>
      <c r="Q10" s="489" t="s">
        <v>620</v>
      </c>
      <c r="R10" s="492"/>
      <c r="S10" s="492"/>
      <c r="T10" s="489" t="s">
        <v>647</v>
      </c>
      <c r="U10" s="493"/>
      <c r="V10" s="494">
        <v>42369</v>
      </c>
      <c r="W10" s="490">
        <f t="shared" si="6"/>
        <v>7933.3144999999977</v>
      </c>
      <c r="X10" s="520">
        <f t="shared" si="7"/>
        <v>7933.3144999999977</v>
      </c>
      <c r="Y10" s="520">
        <f t="shared" si="8"/>
        <v>0</v>
      </c>
      <c r="Z10" s="495"/>
      <c r="AA10" s="524"/>
      <c r="AB10" s="524"/>
      <c r="AC10" s="495"/>
      <c r="AD10" s="524"/>
      <c r="AE10" s="524"/>
      <c r="AF10" s="530">
        <v>40</v>
      </c>
      <c r="AG10" s="490">
        <f t="shared" si="2"/>
        <v>396.66775000000001</v>
      </c>
      <c r="AH10" s="490">
        <f t="shared" si="9"/>
        <v>396.66775000000001</v>
      </c>
      <c r="AI10" s="490">
        <f t="shared" si="9"/>
        <v>396.66775000000001</v>
      </c>
      <c r="AJ10" s="490">
        <f t="shared" si="9"/>
        <v>396.66775000000001</v>
      </c>
      <c r="AK10" s="490">
        <f t="shared" si="9"/>
        <v>396.66775000000001</v>
      </c>
      <c r="AL10" s="490">
        <f t="shared" si="9"/>
        <v>396.66775000000001</v>
      </c>
      <c r="AM10" s="490">
        <f t="shared" si="9"/>
        <v>396.66775000000001</v>
      </c>
      <c r="AN10" s="490">
        <f t="shared" si="9"/>
        <v>396.66775000000001</v>
      </c>
      <c r="AO10" s="490">
        <f t="shared" si="9"/>
        <v>396.66775000000001</v>
      </c>
      <c r="AP10" s="490">
        <f t="shared" si="9"/>
        <v>396.66775000000001</v>
      </c>
      <c r="AQ10" s="490">
        <f t="shared" si="9"/>
        <v>396.66775000000001</v>
      </c>
      <c r="AR10" s="535">
        <f t="shared" si="10"/>
        <v>3569.9692499999974</v>
      </c>
      <c r="AS10" s="490">
        <f t="shared" si="4"/>
        <v>0</v>
      </c>
      <c r="AT10" s="490">
        <f t="shared" si="11"/>
        <v>0</v>
      </c>
      <c r="AU10" s="490">
        <f t="shared" si="11"/>
        <v>0</v>
      </c>
      <c r="AV10" s="490">
        <f t="shared" si="11"/>
        <v>0</v>
      </c>
      <c r="AW10" s="490">
        <f t="shared" si="11"/>
        <v>0</v>
      </c>
      <c r="AX10" s="490">
        <f t="shared" si="11"/>
        <v>0</v>
      </c>
      <c r="AY10" s="490">
        <f t="shared" si="11"/>
        <v>0</v>
      </c>
      <c r="AZ10" s="490">
        <f t="shared" si="11"/>
        <v>0</v>
      </c>
      <c r="BA10" s="490">
        <f t="shared" si="11"/>
        <v>0</v>
      </c>
      <c r="BB10" s="490">
        <f t="shared" si="11"/>
        <v>0</v>
      </c>
      <c r="BC10" s="490">
        <f t="shared" si="11"/>
        <v>0</v>
      </c>
      <c r="BD10" s="490">
        <f t="shared" si="12"/>
        <v>0</v>
      </c>
    </row>
    <row r="11" spans="1:56" s="504" customFormat="1">
      <c r="A11" s="497">
        <v>148</v>
      </c>
      <c r="B11" s="497" t="s">
        <v>648</v>
      </c>
      <c r="C11" s="497" t="s">
        <v>649</v>
      </c>
      <c r="D11" s="497" t="s">
        <v>635</v>
      </c>
      <c r="E11" s="497" t="s">
        <v>635</v>
      </c>
      <c r="F11" s="498">
        <v>3694.09</v>
      </c>
      <c r="G11" s="499"/>
      <c r="H11" s="497">
        <v>5</v>
      </c>
      <c r="I11" s="497">
        <v>1477.6</v>
      </c>
      <c r="J11" s="497">
        <v>2216.4899999999998</v>
      </c>
      <c r="K11" s="497">
        <v>0</v>
      </c>
      <c r="L11" s="497">
        <v>169.31</v>
      </c>
      <c r="M11" s="498">
        <f t="shared" si="0"/>
        <v>184.7045</v>
      </c>
      <c r="N11" s="498">
        <v>1662.3</v>
      </c>
      <c r="O11" s="498">
        <f t="shared" si="1"/>
        <v>2031.7900000000002</v>
      </c>
      <c r="P11" s="500"/>
      <c r="Q11" s="497" t="s">
        <v>620</v>
      </c>
      <c r="R11" s="497" t="s">
        <v>626</v>
      </c>
      <c r="S11" s="500"/>
      <c r="T11" s="497" t="s">
        <v>647</v>
      </c>
      <c r="U11" s="501"/>
      <c r="V11" s="502">
        <v>42369</v>
      </c>
      <c r="W11" s="498">
        <f t="shared" si="6"/>
        <v>1847.0855000000001</v>
      </c>
      <c r="X11" s="521">
        <f t="shared" si="7"/>
        <v>1847.0855000000001</v>
      </c>
      <c r="Y11" s="521">
        <f t="shared" si="8"/>
        <v>0</v>
      </c>
      <c r="Z11" s="503"/>
      <c r="AA11" s="523"/>
      <c r="AB11" s="523"/>
      <c r="AC11" s="503"/>
      <c r="AD11" s="523"/>
      <c r="AE11" s="523"/>
      <c r="AF11" s="531">
        <v>40</v>
      </c>
      <c r="AG11" s="498">
        <f t="shared" si="2"/>
        <v>92.352250000000012</v>
      </c>
      <c r="AH11" s="498">
        <f t="shared" si="9"/>
        <v>92.352250000000012</v>
      </c>
      <c r="AI11" s="498">
        <f t="shared" si="9"/>
        <v>92.352250000000012</v>
      </c>
      <c r="AJ11" s="498">
        <f t="shared" si="9"/>
        <v>92.352250000000012</v>
      </c>
      <c r="AK11" s="498">
        <f t="shared" si="9"/>
        <v>92.352250000000012</v>
      </c>
      <c r="AL11" s="498">
        <f t="shared" si="9"/>
        <v>92.352250000000012</v>
      </c>
      <c r="AM11" s="498">
        <f t="shared" si="9"/>
        <v>92.352250000000012</v>
      </c>
      <c r="AN11" s="498">
        <f t="shared" si="9"/>
        <v>92.352250000000012</v>
      </c>
      <c r="AO11" s="498">
        <f t="shared" si="9"/>
        <v>92.352250000000012</v>
      </c>
      <c r="AP11" s="498">
        <f t="shared" si="9"/>
        <v>92.352250000000012</v>
      </c>
      <c r="AQ11" s="498">
        <f t="shared" si="9"/>
        <v>92.352250000000012</v>
      </c>
      <c r="AR11" s="536">
        <f t="shared" si="10"/>
        <v>831.21074999999996</v>
      </c>
      <c r="AS11" s="498">
        <f t="shared" si="4"/>
        <v>0</v>
      </c>
      <c r="AT11" s="498">
        <f t="shared" si="11"/>
        <v>0</v>
      </c>
      <c r="AU11" s="498">
        <f t="shared" si="11"/>
        <v>0</v>
      </c>
      <c r="AV11" s="498">
        <f t="shared" si="11"/>
        <v>0</v>
      </c>
      <c r="AW11" s="498">
        <f t="shared" si="11"/>
        <v>0</v>
      </c>
      <c r="AX11" s="498">
        <f t="shared" si="11"/>
        <v>0</v>
      </c>
      <c r="AY11" s="498">
        <f t="shared" si="11"/>
        <v>0</v>
      </c>
      <c r="AZ11" s="498">
        <f t="shared" si="11"/>
        <v>0</v>
      </c>
      <c r="BA11" s="498">
        <f t="shared" si="11"/>
        <v>0</v>
      </c>
      <c r="BB11" s="498">
        <f t="shared" si="11"/>
        <v>0</v>
      </c>
      <c r="BC11" s="498">
        <f t="shared" si="11"/>
        <v>0</v>
      </c>
      <c r="BD11" s="490">
        <f t="shared" si="12"/>
        <v>0</v>
      </c>
    </row>
    <row r="12" spans="1:56" s="504" customFormat="1">
      <c r="A12" s="497">
        <v>238</v>
      </c>
      <c r="B12" s="497" t="s">
        <v>650</v>
      </c>
      <c r="C12" s="497" t="s">
        <v>651</v>
      </c>
      <c r="D12" s="497" t="s">
        <v>652</v>
      </c>
      <c r="E12" s="497" t="s">
        <v>652</v>
      </c>
      <c r="F12" s="498">
        <v>14699.68</v>
      </c>
      <c r="G12" s="505">
        <f>9979.04/F12</f>
        <v>0.67886103643072504</v>
      </c>
      <c r="H12" s="497">
        <v>5</v>
      </c>
      <c r="I12" s="497">
        <v>3307.41</v>
      </c>
      <c r="J12" s="497">
        <v>11392.27</v>
      </c>
      <c r="K12" s="497">
        <v>0</v>
      </c>
      <c r="L12" s="497">
        <v>673.73</v>
      </c>
      <c r="M12" s="498">
        <f t="shared" si="0"/>
        <v>734.98399999999992</v>
      </c>
      <c r="N12" s="498">
        <v>4042.39</v>
      </c>
      <c r="O12" s="498">
        <f t="shared" si="1"/>
        <v>10657.29</v>
      </c>
      <c r="P12" s="500"/>
      <c r="Q12" s="497" t="s">
        <v>620</v>
      </c>
      <c r="R12" s="497" t="s">
        <v>626</v>
      </c>
      <c r="S12" s="500"/>
      <c r="T12" s="497" t="s">
        <v>653</v>
      </c>
      <c r="U12" s="501" t="s">
        <v>654</v>
      </c>
      <c r="V12" s="502">
        <v>42369</v>
      </c>
      <c r="W12" s="498">
        <f t="shared" si="6"/>
        <v>9922.3060000000005</v>
      </c>
      <c r="X12" s="521">
        <f t="shared" si="7"/>
        <v>3186.4390650571986</v>
      </c>
      <c r="Y12" s="521">
        <f t="shared" si="8"/>
        <v>6735.8669349428019</v>
      </c>
      <c r="Z12" s="503"/>
      <c r="AA12" s="523"/>
      <c r="AB12" s="523"/>
      <c r="AC12" s="503"/>
      <c r="AD12" s="523"/>
      <c r="AE12" s="523"/>
      <c r="AF12" s="531">
        <v>40</v>
      </c>
      <c r="AG12" s="498">
        <f t="shared" si="2"/>
        <v>118.01599999999999</v>
      </c>
      <c r="AH12" s="498">
        <f t="shared" si="9"/>
        <v>118.01599999999999</v>
      </c>
      <c r="AI12" s="498">
        <f t="shared" si="9"/>
        <v>118.01599999999999</v>
      </c>
      <c r="AJ12" s="498">
        <f t="shared" si="9"/>
        <v>118.01599999999999</v>
      </c>
      <c r="AK12" s="498">
        <f t="shared" si="9"/>
        <v>118.01599999999999</v>
      </c>
      <c r="AL12" s="498">
        <f t="shared" si="9"/>
        <v>118.01599999999999</v>
      </c>
      <c r="AM12" s="498">
        <f t="shared" si="9"/>
        <v>118.01599999999999</v>
      </c>
      <c r="AN12" s="498">
        <f t="shared" si="9"/>
        <v>118.01599999999999</v>
      </c>
      <c r="AO12" s="498">
        <f t="shared" si="9"/>
        <v>118.01599999999999</v>
      </c>
      <c r="AP12" s="498">
        <f t="shared" si="9"/>
        <v>118.01599999999999</v>
      </c>
      <c r="AQ12" s="498">
        <f t="shared" si="9"/>
        <v>118.01599999999999</v>
      </c>
      <c r="AR12" s="536">
        <f t="shared" si="10"/>
        <v>1888.2630650571987</v>
      </c>
      <c r="AS12" s="498">
        <f t="shared" si="4"/>
        <v>249.47600000000003</v>
      </c>
      <c r="AT12" s="498">
        <f t="shared" si="11"/>
        <v>249.47600000000003</v>
      </c>
      <c r="AU12" s="498">
        <f t="shared" si="11"/>
        <v>249.47600000000003</v>
      </c>
      <c r="AV12" s="498">
        <f t="shared" si="11"/>
        <v>249.47600000000003</v>
      </c>
      <c r="AW12" s="498">
        <f t="shared" si="11"/>
        <v>249.47600000000003</v>
      </c>
      <c r="AX12" s="498">
        <f t="shared" si="11"/>
        <v>249.47600000000003</v>
      </c>
      <c r="AY12" s="498">
        <f t="shared" si="11"/>
        <v>249.47600000000003</v>
      </c>
      <c r="AZ12" s="498">
        <f t="shared" si="11"/>
        <v>249.47600000000003</v>
      </c>
      <c r="BA12" s="498">
        <f t="shared" si="11"/>
        <v>249.47600000000003</v>
      </c>
      <c r="BB12" s="498">
        <f t="shared" si="11"/>
        <v>249.47600000000003</v>
      </c>
      <c r="BC12" s="498">
        <f t="shared" si="11"/>
        <v>249.47600000000003</v>
      </c>
      <c r="BD12" s="490">
        <f t="shared" si="12"/>
        <v>3991.6309349428011</v>
      </c>
    </row>
    <row r="13" spans="1:56" s="504" customFormat="1">
      <c r="A13" s="497">
        <v>268</v>
      </c>
      <c r="B13" s="497" t="s">
        <v>655</v>
      </c>
      <c r="C13" s="497" t="s">
        <v>656</v>
      </c>
      <c r="D13" s="497" t="s">
        <v>657</v>
      </c>
      <c r="E13" s="497" t="s">
        <v>657</v>
      </c>
      <c r="F13" s="498">
        <v>13566.95</v>
      </c>
      <c r="G13" s="505">
        <f>13024.44/F13</f>
        <v>0.96001238303376957</v>
      </c>
      <c r="H13" s="497">
        <v>5</v>
      </c>
      <c r="I13" s="497">
        <v>2374.23</v>
      </c>
      <c r="J13" s="497">
        <v>11192.72</v>
      </c>
      <c r="K13" s="497">
        <v>0</v>
      </c>
      <c r="L13" s="497">
        <v>621.82000000000005</v>
      </c>
      <c r="M13" s="498">
        <f t="shared" si="0"/>
        <v>678.34749999999997</v>
      </c>
      <c r="N13" s="498">
        <v>3052.58</v>
      </c>
      <c r="O13" s="498">
        <f t="shared" si="1"/>
        <v>10514.37</v>
      </c>
      <c r="P13" s="500"/>
      <c r="Q13" s="497" t="s">
        <v>620</v>
      </c>
      <c r="R13" s="500"/>
      <c r="S13" s="500"/>
      <c r="T13" s="497" t="s">
        <v>658</v>
      </c>
      <c r="U13" s="501" t="s">
        <v>659</v>
      </c>
      <c r="V13" s="502">
        <v>42369</v>
      </c>
      <c r="W13" s="498">
        <f t="shared" si="6"/>
        <v>9836.0225000000009</v>
      </c>
      <c r="X13" s="521">
        <f t="shared" si="7"/>
        <v>393.31910020122433</v>
      </c>
      <c r="Y13" s="521">
        <f t="shared" si="8"/>
        <v>9442.7033997987764</v>
      </c>
      <c r="Z13" s="503"/>
      <c r="AA13" s="523"/>
      <c r="AB13" s="523"/>
      <c r="AC13" s="503"/>
      <c r="AD13" s="523"/>
      <c r="AE13" s="523"/>
      <c r="AF13" s="531">
        <v>40</v>
      </c>
      <c r="AG13" s="498">
        <f t="shared" si="2"/>
        <v>13.562750000000001</v>
      </c>
      <c r="AH13" s="498">
        <f t="shared" si="9"/>
        <v>13.562750000000001</v>
      </c>
      <c r="AI13" s="498">
        <f t="shared" si="9"/>
        <v>13.562750000000001</v>
      </c>
      <c r="AJ13" s="498">
        <f t="shared" si="9"/>
        <v>13.562750000000001</v>
      </c>
      <c r="AK13" s="498">
        <f t="shared" si="9"/>
        <v>13.562750000000001</v>
      </c>
      <c r="AL13" s="498">
        <f t="shared" si="9"/>
        <v>13.562750000000001</v>
      </c>
      <c r="AM13" s="498">
        <f t="shared" si="9"/>
        <v>13.562750000000001</v>
      </c>
      <c r="AN13" s="498">
        <f t="shared" si="9"/>
        <v>13.562750000000001</v>
      </c>
      <c r="AO13" s="498">
        <f t="shared" si="9"/>
        <v>13.562750000000001</v>
      </c>
      <c r="AP13" s="498">
        <f t="shared" si="9"/>
        <v>13.562750000000001</v>
      </c>
      <c r="AQ13" s="498">
        <f t="shared" si="9"/>
        <v>13.562750000000001</v>
      </c>
      <c r="AR13" s="536">
        <f t="shared" si="10"/>
        <v>244.12885020122437</v>
      </c>
      <c r="AS13" s="498">
        <f t="shared" si="4"/>
        <v>325.61100000000005</v>
      </c>
      <c r="AT13" s="498">
        <f t="shared" si="11"/>
        <v>325.61100000000005</v>
      </c>
      <c r="AU13" s="498">
        <f t="shared" si="11"/>
        <v>325.61100000000005</v>
      </c>
      <c r="AV13" s="498">
        <f t="shared" si="11"/>
        <v>325.61100000000005</v>
      </c>
      <c r="AW13" s="498">
        <f t="shared" si="11"/>
        <v>325.61100000000005</v>
      </c>
      <c r="AX13" s="498">
        <f t="shared" si="11"/>
        <v>325.61100000000005</v>
      </c>
      <c r="AY13" s="498">
        <f t="shared" si="11"/>
        <v>325.61100000000005</v>
      </c>
      <c r="AZ13" s="498">
        <f t="shared" si="11"/>
        <v>325.61100000000005</v>
      </c>
      <c r="BA13" s="498">
        <f t="shared" si="11"/>
        <v>325.61100000000005</v>
      </c>
      <c r="BB13" s="498">
        <f t="shared" si="11"/>
        <v>325.61100000000005</v>
      </c>
      <c r="BC13" s="498">
        <f t="shared" si="11"/>
        <v>325.61100000000005</v>
      </c>
      <c r="BD13" s="490">
        <f t="shared" si="12"/>
        <v>5860.9823997987769</v>
      </c>
    </row>
    <row r="14" spans="1:56" s="504" customFormat="1">
      <c r="A14" s="497">
        <v>352</v>
      </c>
      <c r="B14" s="497" t="s">
        <v>660</v>
      </c>
      <c r="C14" s="497" t="s">
        <v>661</v>
      </c>
      <c r="D14" s="497" t="s">
        <v>662</v>
      </c>
      <c r="E14" s="497" t="s">
        <v>662</v>
      </c>
      <c r="F14" s="498">
        <v>4000</v>
      </c>
      <c r="G14" s="499"/>
      <c r="H14" s="497">
        <v>5</v>
      </c>
      <c r="I14" s="497">
        <v>411</v>
      </c>
      <c r="J14" s="497">
        <v>3589</v>
      </c>
      <c r="K14" s="497">
        <v>0</v>
      </c>
      <c r="L14" s="497">
        <v>183.33</v>
      </c>
      <c r="M14" s="498">
        <f t="shared" si="0"/>
        <v>200</v>
      </c>
      <c r="N14" s="498">
        <v>611</v>
      </c>
      <c r="O14" s="498">
        <f t="shared" si="1"/>
        <v>3389</v>
      </c>
      <c r="P14" s="500"/>
      <c r="Q14" s="500"/>
      <c r="R14" s="500"/>
      <c r="S14" s="500"/>
      <c r="T14" s="497" t="s">
        <v>663</v>
      </c>
      <c r="U14" s="501"/>
      <c r="V14" s="502">
        <v>42369</v>
      </c>
      <c r="W14" s="498">
        <f t="shared" si="6"/>
        <v>3189</v>
      </c>
      <c r="X14" s="521">
        <f t="shared" si="7"/>
        <v>3189</v>
      </c>
      <c r="Y14" s="521">
        <f t="shared" si="8"/>
        <v>0</v>
      </c>
      <c r="Z14" s="503"/>
      <c r="AA14" s="523"/>
      <c r="AB14" s="523"/>
      <c r="AC14" s="503"/>
      <c r="AD14" s="523"/>
      <c r="AE14" s="523"/>
      <c r="AF14" s="531">
        <v>40</v>
      </c>
      <c r="AG14" s="498">
        <f t="shared" si="2"/>
        <v>100</v>
      </c>
      <c r="AH14" s="498">
        <f t="shared" ref="AH14:AQ22" si="13">+$F14*(1-$G14)*(1/$AF14)</f>
        <v>100</v>
      </c>
      <c r="AI14" s="498">
        <f t="shared" si="13"/>
        <v>100</v>
      </c>
      <c r="AJ14" s="498">
        <f t="shared" si="13"/>
        <v>100</v>
      </c>
      <c r="AK14" s="498">
        <f t="shared" si="13"/>
        <v>100</v>
      </c>
      <c r="AL14" s="498">
        <f t="shared" si="13"/>
        <v>100</v>
      </c>
      <c r="AM14" s="498">
        <f t="shared" si="13"/>
        <v>100</v>
      </c>
      <c r="AN14" s="498">
        <f t="shared" si="13"/>
        <v>100</v>
      </c>
      <c r="AO14" s="498">
        <f t="shared" si="13"/>
        <v>100</v>
      </c>
      <c r="AP14" s="498">
        <f t="shared" si="13"/>
        <v>100</v>
      </c>
      <c r="AQ14" s="498">
        <f t="shared" si="13"/>
        <v>100</v>
      </c>
      <c r="AR14" s="536">
        <f t="shared" si="10"/>
        <v>2089</v>
      </c>
      <c r="AS14" s="498">
        <f t="shared" si="4"/>
        <v>0</v>
      </c>
      <c r="AT14" s="498">
        <f t="shared" ref="AT14:BC23" si="14">+$F14*$G14*(1/$AF14)</f>
        <v>0</v>
      </c>
      <c r="AU14" s="498">
        <f t="shared" si="14"/>
        <v>0</v>
      </c>
      <c r="AV14" s="498">
        <f t="shared" si="14"/>
        <v>0</v>
      </c>
      <c r="AW14" s="498">
        <f t="shared" si="14"/>
        <v>0</v>
      </c>
      <c r="AX14" s="498">
        <f t="shared" si="14"/>
        <v>0</v>
      </c>
      <c r="AY14" s="498">
        <f t="shared" si="14"/>
        <v>0</v>
      </c>
      <c r="AZ14" s="498">
        <f t="shared" si="14"/>
        <v>0</v>
      </c>
      <c r="BA14" s="498">
        <f t="shared" si="14"/>
        <v>0</v>
      </c>
      <c r="BB14" s="498">
        <f t="shared" si="14"/>
        <v>0</v>
      </c>
      <c r="BC14" s="498">
        <f t="shared" si="14"/>
        <v>0</v>
      </c>
      <c r="BD14" s="490">
        <f t="shared" si="12"/>
        <v>0</v>
      </c>
    </row>
    <row r="15" spans="1:56" s="504" customFormat="1">
      <c r="A15" s="497">
        <v>161</v>
      </c>
      <c r="B15" s="497" t="s">
        <v>655</v>
      </c>
      <c r="C15" s="497" t="s">
        <v>664</v>
      </c>
      <c r="D15" s="497" t="s">
        <v>665</v>
      </c>
      <c r="E15" s="497" t="s">
        <v>666</v>
      </c>
      <c r="F15" s="498">
        <v>6033.26</v>
      </c>
      <c r="G15" s="499"/>
      <c r="H15" s="497">
        <v>5</v>
      </c>
      <c r="I15" s="497">
        <v>3083.08</v>
      </c>
      <c r="J15" s="497">
        <v>2950.18</v>
      </c>
      <c r="K15" s="497">
        <v>0</v>
      </c>
      <c r="L15" s="497">
        <v>276.52</v>
      </c>
      <c r="M15" s="498">
        <f t="shared" si="0"/>
        <v>301.66300000000001</v>
      </c>
      <c r="N15" s="498">
        <v>3384.74</v>
      </c>
      <c r="O15" s="498">
        <f t="shared" si="1"/>
        <v>2648.5200000000004</v>
      </c>
      <c r="P15" s="500"/>
      <c r="Q15" s="497" t="s">
        <v>620</v>
      </c>
      <c r="R15" s="497" t="s">
        <v>626</v>
      </c>
      <c r="S15" s="500"/>
      <c r="T15" s="497" t="s">
        <v>667</v>
      </c>
      <c r="U15" s="501"/>
      <c r="V15" s="502">
        <v>42369</v>
      </c>
      <c r="W15" s="498">
        <f t="shared" si="6"/>
        <v>2346.8570000000004</v>
      </c>
      <c r="X15" s="521">
        <f t="shared" si="7"/>
        <v>2346.8570000000004</v>
      </c>
      <c r="Y15" s="521">
        <f t="shared" si="8"/>
        <v>0</v>
      </c>
      <c r="Z15" s="503"/>
      <c r="AA15" s="523"/>
      <c r="AB15" s="523"/>
      <c r="AC15" s="503"/>
      <c r="AD15" s="523"/>
      <c r="AE15" s="523"/>
      <c r="AF15" s="531">
        <v>40</v>
      </c>
      <c r="AG15" s="498">
        <f t="shared" si="2"/>
        <v>150.83150000000001</v>
      </c>
      <c r="AH15" s="498">
        <f t="shared" si="13"/>
        <v>150.83150000000001</v>
      </c>
      <c r="AI15" s="498">
        <f t="shared" si="13"/>
        <v>150.83150000000001</v>
      </c>
      <c r="AJ15" s="498">
        <f t="shared" si="13"/>
        <v>150.83150000000001</v>
      </c>
      <c r="AK15" s="498">
        <f t="shared" si="13"/>
        <v>150.83150000000001</v>
      </c>
      <c r="AL15" s="498">
        <f t="shared" si="13"/>
        <v>150.83150000000001</v>
      </c>
      <c r="AM15" s="498">
        <f t="shared" si="13"/>
        <v>150.83150000000001</v>
      </c>
      <c r="AN15" s="498">
        <f t="shared" si="13"/>
        <v>150.83150000000001</v>
      </c>
      <c r="AO15" s="498">
        <f t="shared" si="13"/>
        <v>150.83150000000001</v>
      </c>
      <c r="AP15" s="498">
        <f t="shared" si="13"/>
        <v>150.83150000000001</v>
      </c>
      <c r="AQ15" s="498">
        <f t="shared" si="13"/>
        <v>150.83150000000001</v>
      </c>
      <c r="AR15" s="536">
        <f t="shared" si="10"/>
        <v>687.71050000000037</v>
      </c>
      <c r="AS15" s="498">
        <f t="shared" si="4"/>
        <v>0</v>
      </c>
      <c r="AT15" s="498">
        <f t="shared" si="14"/>
        <v>0</v>
      </c>
      <c r="AU15" s="498">
        <f t="shared" si="14"/>
        <v>0</v>
      </c>
      <c r="AV15" s="498">
        <f t="shared" si="14"/>
        <v>0</v>
      </c>
      <c r="AW15" s="498">
        <f t="shared" si="14"/>
        <v>0</v>
      </c>
      <c r="AX15" s="498">
        <f t="shared" si="14"/>
        <v>0</v>
      </c>
      <c r="AY15" s="498">
        <f t="shared" si="14"/>
        <v>0</v>
      </c>
      <c r="AZ15" s="498">
        <f t="shared" si="14"/>
        <v>0</v>
      </c>
      <c r="BA15" s="498">
        <f t="shared" si="14"/>
        <v>0</v>
      </c>
      <c r="BB15" s="498">
        <f t="shared" si="14"/>
        <v>0</v>
      </c>
      <c r="BC15" s="498">
        <f t="shared" si="14"/>
        <v>0</v>
      </c>
      <c r="BD15" s="490">
        <f t="shared" si="12"/>
        <v>0</v>
      </c>
    </row>
    <row r="16" spans="1:56" s="504" customFormat="1">
      <c r="A16" s="497">
        <v>115</v>
      </c>
      <c r="B16" s="497" t="s">
        <v>668</v>
      </c>
      <c r="C16" s="497" t="s">
        <v>669</v>
      </c>
      <c r="D16" s="497" t="s">
        <v>624</v>
      </c>
      <c r="E16" s="497" t="s">
        <v>625</v>
      </c>
      <c r="F16" s="498">
        <v>12650.67</v>
      </c>
      <c r="G16" s="499"/>
      <c r="H16" s="497">
        <v>5</v>
      </c>
      <c r="I16" s="497">
        <v>5060.24</v>
      </c>
      <c r="J16" s="497">
        <v>7590.43</v>
      </c>
      <c r="K16" s="497">
        <v>0</v>
      </c>
      <c r="L16" s="497">
        <v>579.82000000000005</v>
      </c>
      <c r="M16" s="498">
        <f t="shared" si="0"/>
        <v>632.5335</v>
      </c>
      <c r="N16" s="498">
        <v>5692.77</v>
      </c>
      <c r="O16" s="498">
        <f t="shared" si="1"/>
        <v>6957.9</v>
      </c>
      <c r="P16" s="500"/>
      <c r="Q16" s="497" t="s">
        <v>620</v>
      </c>
      <c r="R16" s="497" t="s">
        <v>626</v>
      </c>
      <c r="S16" s="500"/>
      <c r="T16" s="497" t="s">
        <v>670</v>
      </c>
      <c r="U16" s="501"/>
      <c r="V16" s="502">
        <v>42369</v>
      </c>
      <c r="W16" s="498">
        <f t="shared" si="6"/>
        <v>6325.3665000000001</v>
      </c>
      <c r="X16" s="521">
        <f t="shared" si="7"/>
        <v>6325.3665000000001</v>
      </c>
      <c r="Y16" s="521">
        <f t="shared" si="8"/>
        <v>0</v>
      </c>
      <c r="Z16" s="503"/>
      <c r="AA16" s="523"/>
      <c r="AB16" s="523"/>
      <c r="AC16" s="503"/>
      <c r="AD16" s="523"/>
      <c r="AE16" s="523"/>
      <c r="AF16" s="531">
        <v>40</v>
      </c>
      <c r="AG16" s="498">
        <f t="shared" si="2"/>
        <v>316.26675</v>
      </c>
      <c r="AH16" s="498">
        <f t="shared" si="13"/>
        <v>316.26675</v>
      </c>
      <c r="AI16" s="498">
        <f t="shared" si="13"/>
        <v>316.26675</v>
      </c>
      <c r="AJ16" s="498">
        <f t="shared" si="13"/>
        <v>316.26675</v>
      </c>
      <c r="AK16" s="498">
        <f t="shared" si="13"/>
        <v>316.26675</v>
      </c>
      <c r="AL16" s="498">
        <f t="shared" si="13"/>
        <v>316.26675</v>
      </c>
      <c r="AM16" s="498">
        <f t="shared" si="13"/>
        <v>316.26675</v>
      </c>
      <c r="AN16" s="498">
        <f t="shared" si="13"/>
        <v>316.26675</v>
      </c>
      <c r="AO16" s="498">
        <f t="shared" si="13"/>
        <v>316.26675</v>
      </c>
      <c r="AP16" s="498">
        <f t="shared" si="13"/>
        <v>316.26675</v>
      </c>
      <c r="AQ16" s="498">
        <f t="shared" si="13"/>
        <v>316.26675</v>
      </c>
      <c r="AR16" s="536">
        <f t="shared" si="10"/>
        <v>2846.4322500000007</v>
      </c>
      <c r="AS16" s="498">
        <f t="shared" si="4"/>
        <v>0</v>
      </c>
      <c r="AT16" s="498">
        <f t="shared" si="14"/>
        <v>0</v>
      </c>
      <c r="AU16" s="498">
        <f t="shared" si="14"/>
        <v>0</v>
      </c>
      <c r="AV16" s="498">
        <f t="shared" si="14"/>
        <v>0</v>
      </c>
      <c r="AW16" s="498">
        <f t="shared" si="14"/>
        <v>0</v>
      </c>
      <c r="AX16" s="498">
        <f t="shared" si="14"/>
        <v>0</v>
      </c>
      <c r="AY16" s="498">
        <f t="shared" si="14"/>
        <v>0</v>
      </c>
      <c r="AZ16" s="498">
        <f t="shared" si="14"/>
        <v>0</v>
      </c>
      <c r="BA16" s="498">
        <f t="shared" si="14"/>
        <v>0</v>
      </c>
      <c r="BB16" s="498">
        <f t="shared" si="14"/>
        <v>0</v>
      </c>
      <c r="BC16" s="498">
        <f t="shared" si="14"/>
        <v>0</v>
      </c>
      <c r="BD16" s="490">
        <f t="shared" si="12"/>
        <v>0</v>
      </c>
    </row>
    <row r="17" spans="1:56" s="504" customFormat="1">
      <c r="A17" s="497">
        <v>81</v>
      </c>
      <c r="B17" s="497" t="s">
        <v>668</v>
      </c>
      <c r="C17" s="497" t="s">
        <v>669</v>
      </c>
      <c r="D17" s="497" t="s">
        <v>671</v>
      </c>
      <c r="E17" s="497" t="s">
        <v>672</v>
      </c>
      <c r="F17" s="498">
        <v>6391.16</v>
      </c>
      <c r="G17" s="499"/>
      <c r="H17" s="497">
        <v>5</v>
      </c>
      <c r="I17" s="497">
        <v>2556.48</v>
      </c>
      <c r="J17" s="497">
        <v>3834.68</v>
      </c>
      <c r="K17" s="497">
        <v>0</v>
      </c>
      <c r="L17" s="497">
        <v>292.93</v>
      </c>
      <c r="M17" s="498">
        <f t="shared" si="0"/>
        <v>319.55799999999999</v>
      </c>
      <c r="N17" s="498">
        <v>2876.04</v>
      </c>
      <c r="O17" s="498">
        <f t="shared" si="1"/>
        <v>3515.12</v>
      </c>
      <c r="P17" s="500"/>
      <c r="Q17" s="497" t="s">
        <v>673</v>
      </c>
      <c r="R17" s="497" t="s">
        <v>626</v>
      </c>
      <c r="S17" s="500"/>
      <c r="T17" s="497" t="s">
        <v>674</v>
      </c>
      <c r="U17" s="501"/>
      <c r="V17" s="502">
        <v>42369</v>
      </c>
      <c r="W17" s="498">
        <f t="shared" si="6"/>
        <v>3195.5619999999999</v>
      </c>
      <c r="X17" s="521">
        <f t="shared" si="7"/>
        <v>3195.5619999999999</v>
      </c>
      <c r="Y17" s="521">
        <f t="shared" si="8"/>
        <v>0</v>
      </c>
      <c r="Z17" s="503"/>
      <c r="AA17" s="523"/>
      <c r="AB17" s="523"/>
      <c r="AC17" s="503"/>
      <c r="AD17" s="523"/>
      <c r="AE17" s="523"/>
      <c r="AF17" s="531">
        <v>40</v>
      </c>
      <c r="AG17" s="498">
        <f t="shared" si="2"/>
        <v>159.779</v>
      </c>
      <c r="AH17" s="498">
        <f t="shared" si="13"/>
        <v>159.779</v>
      </c>
      <c r="AI17" s="498">
        <f t="shared" si="13"/>
        <v>159.779</v>
      </c>
      <c r="AJ17" s="498">
        <f t="shared" si="13"/>
        <v>159.779</v>
      </c>
      <c r="AK17" s="498">
        <f t="shared" si="13"/>
        <v>159.779</v>
      </c>
      <c r="AL17" s="498">
        <f t="shared" si="13"/>
        <v>159.779</v>
      </c>
      <c r="AM17" s="498">
        <f t="shared" si="13"/>
        <v>159.779</v>
      </c>
      <c r="AN17" s="498">
        <f t="shared" si="13"/>
        <v>159.779</v>
      </c>
      <c r="AO17" s="498">
        <f t="shared" si="13"/>
        <v>159.779</v>
      </c>
      <c r="AP17" s="498">
        <f t="shared" si="13"/>
        <v>159.779</v>
      </c>
      <c r="AQ17" s="498">
        <f t="shared" si="13"/>
        <v>159.779</v>
      </c>
      <c r="AR17" s="536">
        <f t="shared" si="10"/>
        <v>1437.9929999999999</v>
      </c>
      <c r="AS17" s="498">
        <f t="shared" si="4"/>
        <v>0</v>
      </c>
      <c r="AT17" s="498">
        <f t="shared" si="14"/>
        <v>0</v>
      </c>
      <c r="AU17" s="498">
        <f t="shared" si="14"/>
        <v>0</v>
      </c>
      <c r="AV17" s="498">
        <f t="shared" si="14"/>
        <v>0</v>
      </c>
      <c r="AW17" s="498">
        <f t="shared" si="14"/>
        <v>0</v>
      </c>
      <c r="AX17" s="498">
        <f t="shared" si="14"/>
        <v>0</v>
      </c>
      <c r="AY17" s="498">
        <f t="shared" si="14"/>
        <v>0</v>
      </c>
      <c r="AZ17" s="498">
        <f t="shared" si="14"/>
        <v>0</v>
      </c>
      <c r="BA17" s="498">
        <f t="shared" si="14"/>
        <v>0</v>
      </c>
      <c r="BB17" s="498">
        <f t="shared" si="14"/>
        <v>0</v>
      </c>
      <c r="BC17" s="498">
        <f t="shared" si="14"/>
        <v>0</v>
      </c>
      <c r="BD17" s="490">
        <f t="shared" si="12"/>
        <v>0</v>
      </c>
    </row>
    <row r="18" spans="1:56">
      <c r="A18" s="480">
        <v>296</v>
      </c>
      <c r="B18" s="480" t="s">
        <v>675</v>
      </c>
      <c r="C18" s="480" t="s">
        <v>676</v>
      </c>
      <c r="D18" s="480" t="s">
        <v>677</v>
      </c>
      <c r="E18" s="480" t="s">
        <v>677</v>
      </c>
      <c r="F18" s="482">
        <v>176834.34</v>
      </c>
      <c r="G18" s="486">
        <f>295143.43/(F18+F29)</f>
        <v>0.90310016725242748</v>
      </c>
      <c r="H18" s="480">
        <v>5</v>
      </c>
      <c r="I18" s="480">
        <v>19893.87</v>
      </c>
      <c r="J18" s="480">
        <v>156940.47</v>
      </c>
      <c r="K18" s="480">
        <v>0</v>
      </c>
      <c r="L18" s="480">
        <v>8104.91</v>
      </c>
      <c r="M18" s="482">
        <f t="shared" si="0"/>
        <v>8841.7169999999987</v>
      </c>
      <c r="N18" s="482">
        <v>28735.59</v>
      </c>
      <c r="O18" s="482">
        <f t="shared" si="1"/>
        <v>148098.75</v>
      </c>
      <c r="P18" s="479"/>
      <c r="Q18" s="479"/>
      <c r="R18" s="479"/>
      <c r="S18" s="479"/>
      <c r="T18" s="480" t="s">
        <v>678</v>
      </c>
      <c r="U18" s="478" t="s">
        <v>679</v>
      </c>
      <c r="V18" s="487">
        <v>42735</v>
      </c>
      <c r="W18" s="488"/>
      <c r="X18" s="522"/>
      <c r="Y18" s="522"/>
      <c r="Z18" s="482">
        <f>+O18-(2*(F18*(H18/100)))</f>
        <v>130415.31599999999</v>
      </c>
      <c r="AA18" s="525">
        <f>+Z18*(1-G18)</f>
        <v>12637.222308121818</v>
      </c>
      <c r="AB18" s="525">
        <f>+Z18-AA18</f>
        <v>117778.09369187817</v>
      </c>
      <c r="AC18" s="488"/>
      <c r="AD18" s="522"/>
      <c r="AE18" s="522"/>
      <c r="AF18" s="532">
        <v>40</v>
      </c>
      <c r="AG18" s="482"/>
      <c r="AH18" s="482">
        <f t="shared" si="13"/>
        <v>428.38044925068436</v>
      </c>
      <c r="AI18" s="482">
        <f t="shared" si="13"/>
        <v>428.38044925068436</v>
      </c>
      <c r="AJ18" s="482">
        <f t="shared" si="13"/>
        <v>428.38044925068436</v>
      </c>
      <c r="AK18" s="482">
        <f t="shared" si="13"/>
        <v>428.38044925068436</v>
      </c>
      <c r="AL18" s="482">
        <f t="shared" si="13"/>
        <v>428.38044925068436</v>
      </c>
      <c r="AM18" s="482">
        <f t="shared" si="13"/>
        <v>428.38044925068436</v>
      </c>
      <c r="AN18" s="482">
        <f t="shared" si="13"/>
        <v>428.38044925068436</v>
      </c>
      <c r="AO18" s="482">
        <f t="shared" si="13"/>
        <v>428.38044925068436</v>
      </c>
      <c r="AP18" s="482">
        <f t="shared" si="13"/>
        <v>428.38044925068436</v>
      </c>
      <c r="AQ18" s="482">
        <f t="shared" si="13"/>
        <v>428.38044925068436</v>
      </c>
      <c r="AR18" s="537">
        <f>+AA18-SUM(AG18:AQ18)</f>
        <v>8353.4178156149756</v>
      </c>
      <c r="AS18" s="482"/>
      <c r="AT18" s="482">
        <f t="shared" si="14"/>
        <v>3992.4780507493156</v>
      </c>
      <c r="AU18" s="482">
        <f t="shared" si="14"/>
        <v>3992.4780507493156</v>
      </c>
      <c r="AV18" s="482">
        <f t="shared" si="14"/>
        <v>3992.4780507493156</v>
      </c>
      <c r="AW18" s="482">
        <f t="shared" si="14"/>
        <v>3992.4780507493156</v>
      </c>
      <c r="AX18" s="482">
        <f t="shared" si="14"/>
        <v>3992.4780507493156</v>
      </c>
      <c r="AY18" s="482">
        <f t="shared" si="14"/>
        <v>3992.4780507493156</v>
      </c>
      <c r="AZ18" s="482">
        <f t="shared" si="14"/>
        <v>3992.4780507493156</v>
      </c>
      <c r="BA18" s="482">
        <f t="shared" si="14"/>
        <v>3992.4780507493156</v>
      </c>
      <c r="BB18" s="482">
        <f t="shared" si="14"/>
        <v>3992.4780507493156</v>
      </c>
      <c r="BC18" s="482">
        <f t="shared" si="14"/>
        <v>3992.4780507493156</v>
      </c>
      <c r="BD18" s="490">
        <f>+AB18-SUM(AS18:BC18)</f>
        <v>77853.313184385013</v>
      </c>
    </row>
    <row r="19" spans="1:56" s="504" customFormat="1">
      <c r="A19" s="497">
        <v>21</v>
      </c>
      <c r="B19" s="497" t="s">
        <v>680</v>
      </c>
      <c r="C19" s="497" t="s">
        <v>681</v>
      </c>
      <c r="D19" s="497" t="s">
        <v>665</v>
      </c>
      <c r="E19" s="497" t="s">
        <v>682</v>
      </c>
      <c r="F19" s="498">
        <v>1357.48</v>
      </c>
      <c r="G19" s="499"/>
      <c r="H19" s="497">
        <v>5</v>
      </c>
      <c r="I19" s="497">
        <v>624.38</v>
      </c>
      <c r="J19" s="497">
        <v>733.1</v>
      </c>
      <c r="K19" s="497">
        <v>0</v>
      </c>
      <c r="L19" s="497">
        <v>62.21</v>
      </c>
      <c r="M19" s="498">
        <f t="shared" si="0"/>
        <v>67.873999999999995</v>
      </c>
      <c r="N19" s="498">
        <v>692.25</v>
      </c>
      <c r="O19" s="498">
        <f t="shared" si="1"/>
        <v>665.23</v>
      </c>
      <c r="P19" s="500"/>
      <c r="Q19" s="497" t="s">
        <v>683</v>
      </c>
      <c r="R19" s="497" t="s">
        <v>626</v>
      </c>
      <c r="S19" s="500"/>
      <c r="T19" s="497" t="s">
        <v>684</v>
      </c>
      <c r="U19" s="501"/>
      <c r="V19" s="502">
        <v>42369</v>
      </c>
      <c r="W19" s="498">
        <f t="shared" si="6"/>
        <v>597.35599999999999</v>
      </c>
      <c r="X19" s="521">
        <f t="shared" si="7"/>
        <v>597.35599999999999</v>
      </c>
      <c r="Y19" s="521">
        <f t="shared" si="8"/>
        <v>0</v>
      </c>
      <c r="Z19" s="503"/>
      <c r="AA19" s="523"/>
      <c r="AB19" s="523"/>
      <c r="AC19" s="503"/>
      <c r="AD19" s="523"/>
      <c r="AE19" s="523"/>
      <c r="AF19" s="531">
        <v>40</v>
      </c>
      <c r="AG19" s="498">
        <f t="shared" ref="AG19:AG28" si="15">+$F19*(1-$G19)*(1/$AF19)</f>
        <v>33.937000000000005</v>
      </c>
      <c r="AH19" s="498">
        <f t="shared" si="13"/>
        <v>33.937000000000005</v>
      </c>
      <c r="AI19" s="498">
        <f t="shared" si="13"/>
        <v>33.937000000000005</v>
      </c>
      <c r="AJ19" s="498">
        <f t="shared" si="13"/>
        <v>33.937000000000005</v>
      </c>
      <c r="AK19" s="498">
        <f t="shared" si="13"/>
        <v>33.937000000000005</v>
      </c>
      <c r="AL19" s="498">
        <f t="shared" si="13"/>
        <v>33.937000000000005</v>
      </c>
      <c r="AM19" s="498">
        <f t="shared" si="13"/>
        <v>33.937000000000005</v>
      </c>
      <c r="AN19" s="498">
        <f t="shared" si="13"/>
        <v>33.937000000000005</v>
      </c>
      <c r="AO19" s="498">
        <f t="shared" si="13"/>
        <v>33.937000000000005</v>
      </c>
      <c r="AP19" s="498">
        <f t="shared" si="13"/>
        <v>33.937000000000005</v>
      </c>
      <c r="AQ19" s="498">
        <f t="shared" si="13"/>
        <v>33.937000000000005</v>
      </c>
      <c r="AR19" s="536">
        <f t="shared" si="10"/>
        <v>224.04899999999992</v>
      </c>
      <c r="AS19" s="498">
        <f t="shared" ref="AS19:AS28" si="16">+$F19*$G19*(1/$AF19)</f>
        <v>0</v>
      </c>
      <c r="AT19" s="498">
        <f t="shared" si="14"/>
        <v>0</v>
      </c>
      <c r="AU19" s="498">
        <f t="shared" si="14"/>
        <v>0</v>
      </c>
      <c r="AV19" s="498">
        <f t="shared" si="14"/>
        <v>0</v>
      </c>
      <c r="AW19" s="498">
        <f t="shared" si="14"/>
        <v>0</v>
      </c>
      <c r="AX19" s="498">
        <f t="shared" si="14"/>
        <v>0</v>
      </c>
      <c r="AY19" s="498">
        <f t="shared" si="14"/>
        <v>0</v>
      </c>
      <c r="AZ19" s="498">
        <f t="shared" si="14"/>
        <v>0</v>
      </c>
      <c r="BA19" s="498">
        <f t="shared" si="14"/>
        <v>0</v>
      </c>
      <c r="BB19" s="498">
        <f t="shared" si="14"/>
        <v>0</v>
      </c>
      <c r="BC19" s="498">
        <f t="shared" si="14"/>
        <v>0</v>
      </c>
      <c r="BD19" s="490">
        <f t="shared" si="12"/>
        <v>0</v>
      </c>
    </row>
    <row r="20" spans="1:56" s="504" customFormat="1">
      <c r="A20" s="497">
        <v>237</v>
      </c>
      <c r="B20" s="497" t="s">
        <v>685</v>
      </c>
      <c r="C20" s="497" t="s">
        <v>686</v>
      </c>
      <c r="D20" s="497" t="s">
        <v>652</v>
      </c>
      <c r="E20" s="497" t="s">
        <v>652</v>
      </c>
      <c r="F20" s="498">
        <v>9238.43</v>
      </c>
      <c r="G20" s="505">
        <f>7940.74/F20</f>
        <v>0.85953349216262931</v>
      </c>
      <c r="H20" s="497">
        <v>5</v>
      </c>
      <c r="I20" s="497">
        <v>2078.64</v>
      </c>
      <c r="J20" s="497">
        <v>7159.79</v>
      </c>
      <c r="K20" s="497">
        <v>0</v>
      </c>
      <c r="L20" s="497">
        <v>423.43</v>
      </c>
      <c r="M20" s="498">
        <f t="shared" si="0"/>
        <v>461.92150000000004</v>
      </c>
      <c r="N20" s="498">
        <v>2540.56</v>
      </c>
      <c r="O20" s="498">
        <f t="shared" si="1"/>
        <v>6697.8700000000008</v>
      </c>
      <c r="P20" s="500"/>
      <c r="Q20" s="500"/>
      <c r="R20" s="497" t="s">
        <v>626</v>
      </c>
      <c r="S20" s="500"/>
      <c r="T20" s="497" t="s">
        <v>687</v>
      </c>
      <c r="U20" s="501" t="s">
        <v>688</v>
      </c>
      <c r="V20" s="502">
        <v>42369</v>
      </c>
      <c r="W20" s="498">
        <f t="shared" si="6"/>
        <v>6235.9485000000004</v>
      </c>
      <c r="X20" s="521">
        <f t="shared" si="7"/>
        <v>875.9419088486901</v>
      </c>
      <c r="Y20" s="521">
        <f t="shared" si="8"/>
        <v>5360.0065911513102</v>
      </c>
      <c r="Z20" s="503"/>
      <c r="AA20" s="523"/>
      <c r="AB20" s="523"/>
      <c r="AC20" s="503"/>
      <c r="AD20" s="523"/>
      <c r="AE20" s="523"/>
      <c r="AF20" s="531">
        <f>15*0.5+40*0.5</f>
        <v>27.5</v>
      </c>
      <c r="AG20" s="498">
        <f t="shared" si="15"/>
        <v>47.188727272727292</v>
      </c>
      <c r="AH20" s="498">
        <f t="shared" si="13"/>
        <v>47.188727272727292</v>
      </c>
      <c r="AI20" s="498">
        <f t="shared" si="13"/>
        <v>47.188727272727292</v>
      </c>
      <c r="AJ20" s="498">
        <f t="shared" si="13"/>
        <v>47.188727272727292</v>
      </c>
      <c r="AK20" s="498">
        <f t="shared" si="13"/>
        <v>47.188727272727292</v>
      </c>
      <c r="AL20" s="498">
        <f t="shared" si="13"/>
        <v>47.188727272727292</v>
      </c>
      <c r="AM20" s="498">
        <f t="shared" si="13"/>
        <v>47.188727272727292</v>
      </c>
      <c r="AN20" s="498">
        <f t="shared" si="13"/>
        <v>47.188727272727292</v>
      </c>
      <c r="AO20" s="498">
        <f t="shared" si="13"/>
        <v>47.188727272727292</v>
      </c>
      <c r="AP20" s="498">
        <f t="shared" si="13"/>
        <v>47.188727272727292</v>
      </c>
      <c r="AQ20" s="498">
        <f t="shared" si="13"/>
        <v>47.188727272727292</v>
      </c>
      <c r="AR20" s="536">
        <f t="shared" si="10"/>
        <v>356.86590884868986</v>
      </c>
      <c r="AS20" s="498">
        <f t="shared" si="16"/>
        <v>288.75418181818179</v>
      </c>
      <c r="AT20" s="498">
        <f t="shared" si="14"/>
        <v>288.75418181818179</v>
      </c>
      <c r="AU20" s="498">
        <f t="shared" si="14"/>
        <v>288.75418181818179</v>
      </c>
      <c r="AV20" s="498">
        <f t="shared" si="14"/>
        <v>288.75418181818179</v>
      </c>
      <c r="AW20" s="498">
        <f t="shared" si="14"/>
        <v>288.75418181818179</v>
      </c>
      <c r="AX20" s="498">
        <f t="shared" si="14"/>
        <v>288.75418181818179</v>
      </c>
      <c r="AY20" s="498">
        <f t="shared" si="14"/>
        <v>288.75418181818179</v>
      </c>
      <c r="AZ20" s="498">
        <f t="shared" si="14"/>
        <v>288.75418181818179</v>
      </c>
      <c r="BA20" s="498">
        <f t="shared" si="14"/>
        <v>288.75418181818179</v>
      </c>
      <c r="BB20" s="498">
        <f t="shared" si="14"/>
        <v>288.75418181818179</v>
      </c>
      <c r="BC20" s="498">
        <f t="shared" si="14"/>
        <v>288.75418181818179</v>
      </c>
      <c r="BD20" s="490">
        <f t="shared" si="12"/>
        <v>2183.7105911513113</v>
      </c>
    </row>
    <row r="21" spans="1:56" s="504" customFormat="1">
      <c r="A21" s="497">
        <v>80</v>
      </c>
      <c r="B21" s="497" t="s">
        <v>685</v>
      </c>
      <c r="C21" s="497" t="s">
        <v>686</v>
      </c>
      <c r="D21" s="497" t="s">
        <v>671</v>
      </c>
      <c r="E21" s="497" t="s">
        <v>672</v>
      </c>
      <c r="F21" s="498">
        <v>6604.57</v>
      </c>
      <c r="G21" s="499"/>
      <c r="H21" s="497">
        <v>5</v>
      </c>
      <c r="I21" s="497">
        <v>2641.84</v>
      </c>
      <c r="J21" s="497">
        <v>3962.73</v>
      </c>
      <c r="K21" s="497">
        <v>0</v>
      </c>
      <c r="L21" s="497">
        <v>302.70999999999998</v>
      </c>
      <c r="M21" s="498">
        <f t="shared" si="0"/>
        <v>330.2285</v>
      </c>
      <c r="N21" s="498">
        <v>2972.07</v>
      </c>
      <c r="O21" s="498">
        <f t="shared" si="1"/>
        <v>3632.4999999999995</v>
      </c>
      <c r="P21" s="500"/>
      <c r="Q21" s="497" t="s">
        <v>620</v>
      </c>
      <c r="R21" s="497" t="s">
        <v>626</v>
      </c>
      <c r="S21" s="500"/>
      <c r="T21" s="497" t="s">
        <v>689</v>
      </c>
      <c r="U21" s="501"/>
      <c r="V21" s="502">
        <v>42369</v>
      </c>
      <c r="W21" s="498">
        <f t="shared" si="6"/>
        <v>3302.2714999999994</v>
      </c>
      <c r="X21" s="521">
        <f t="shared" si="7"/>
        <v>3302.2714999999994</v>
      </c>
      <c r="Y21" s="521">
        <f t="shared" si="8"/>
        <v>0</v>
      </c>
      <c r="Z21" s="503"/>
      <c r="AA21" s="523"/>
      <c r="AB21" s="523"/>
      <c r="AC21" s="503"/>
      <c r="AD21" s="523"/>
      <c r="AE21" s="523"/>
      <c r="AF21" s="531">
        <f>15*0.5+40*0.5</f>
        <v>27.5</v>
      </c>
      <c r="AG21" s="498">
        <f t="shared" si="15"/>
        <v>240.1661818181818</v>
      </c>
      <c r="AH21" s="498">
        <f t="shared" si="13"/>
        <v>240.1661818181818</v>
      </c>
      <c r="AI21" s="498">
        <f t="shared" si="13"/>
        <v>240.1661818181818</v>
      </c>
      <c r="AJ21" s="498">
        <f t="shared" si="13"/>
        <v>240.1661818181818</v>
      </c>
      <c r="AK21" s="498">
        <f t="shared" si="13"/>
        <v>240.1661818181818</v>
      </c>
      <c r="AL21" s="498">
        <f t="shared" si="13"/>
        <v>240.1661818181818</v>
      </c>
      <c r="AM21" s="498">
        <f t="shared" si="13"/>
        <v>240.1661818181818</v>
      </c>
      <c r="AN21" s="498">
        <f t="shared" si="13"/>
        <v>240.1661818181818</v>
      </c>
      <c r="AO21" s="498">
        <f t="shared" si="13"/>
        <v>240.1661818181818</v>
      </c>
      <c r="AP21" s="498">
        <f t="shared" si="13"/>
        <v>240.1661818181818</v>
      </c>
      <c r="AQ21" s="498">
        <f t="shared" si="13"/>
        <v>240.1661818181818</v>
      </c>
      <c r="AR21" s="536">
        <f t="shared" si="10"/>
        <v>660.4434999999994</v>
      </c>
      <c r="AS21" s="498">
        <f t="shared" si="16"/>
        <v>0</v>
      </c>
      <c r="AT21" s="498">
        <f t="shared" si="14"/>
        <v>0</v>
      </c>
      <c r="AU21" s="498">
        <f t="shared" si="14"/>
        <v>0</v>
      </c>
      <c r="AV21" s="498">
        <f t="shared" si="14"/>
        <v>0</v>
      </c>
      <c r="AW21" s="498">
        <f t="shared" si="14"/>
        <v>0</v>
      </c>
      <c r="AX21" s="498">
        <f t="shared" si="14"/>
        <v>0</v>
      </c>
      <c r="AY21" s="498">
        <f t="shared" si="14"/>
        <v>0</v>
      </c>
      <c r="AZ21" s="498">
        <f t="shared" si="14"/>
        <v>0</v>
      </c>
      <c r="BA21" s="498">
        <f t="shared" si="14"/>
        <v>0</v>
      </c>
      <c r="BB21" s="498">
        <f t="shared" si="14"/>
        <v>0</v>
      </c>
      <c r="BC21" s="498">
        <f t="shared" si="14"/>
        <v>0</v>
      </c>
      <c r="BD21" s="490">
        <f t="shared" si="12"/>
        <v>0</v>
      </c>
    </row>
    <row r="22" spans="1:56" s="504" customFormat="1">
      <c r="A22" s="497">
        <v>74</v>
      </c>
      <c r="B22" s="497" t="s">
        <v>690</v>
      </c>
      <c r="C22" s="497" t="s">
        <v>691</v>
      </c>
      <c r="D22" s="497" t="s">
        <v>671</v>
      </c>
      <c r="E22" s="497" t="s">
        <v>672</v>
      </c>
      <c r="F22" s="498">
        <v>3802.74</v>
      </c>
      <c r="G22" s="499"/>
      <c r="H22" s="497">
        <v>5</v>
      </c>
      <c r="I22" s="497">
        <v>1521.12</v>
      </c>
      <c r="J22" s="497">
        <v>2281.62</v>
      </c>
      <c r="K22" s="497">
        <v>0</v>
      </c>
      <c r="L22" s="497">
        <v>174.3</v>
      </c>
      <c r="M22" s="498">
        <f t="shared" si="0"/>
        <v>190.13699999999997</v>
      </c>
      <c r="N22" s="498">
        <v>1711.26</v>
      </c>
      <c r="O22" s="498">
        <f t="shared" si="1"/>
        <v>2091.4799999999996</v>
      </c>
      <c r="P22" s="500"/>
      <c r="Q22" s="497" t="s">
        <v>673</v>
      </c>
      <c r="R22" s="497" t="s">
        <v>626</v>
      </c>
      <c r="S22" s="500"/>
      <c r="T22" s="497" t="s">
        <v>689</v>
      </c>
      <c r="U22" s="501"/>
      <c r="V22" s="502">
        <v>42369</v>
      </c>
      <c r="W22" s="498">
        <f t="shared" si="6"/>
        <v>1901.3429999999996</v>
      </c>
      <c r="X22" s="521">
        <f t="shared" si="7"/>
        <v>1901.3429999999996</v>
      </c>
      <c r="Y22" s="521">
        <f t="shared" si="8"/>
        <v>0</v>
      </c>
      <c r="Z22" s="503"/>
      <c r="AA22" s="523"/>
      <c r="AB22" s="523"/>
      <c r="AC22" s="503"/>
      <c r="AD22" s="523"/>
      <c r="AE22" s="523"/>
      <c r="AF22" s="531">
        <v>40</v>
      </c>
      <c r="AG22" s="498">
        <f t="shared" si="15"/>
        <v>95.0685</v>
      </c>
      <c r="AH22" s="498">
        <f t="shared" si="13"/>
        <v>95.0685</v>
      </c>
      <c r="AI22" s="498">
        <f t="shared" si="13"/>
        <v>95.0685</v>
      </c>
      <c r="AJ22" s="498">
        <f t="shared" si="13"/>
        <v>95.0685</v>
      </c>
      <c r="AK22" s="498">
        <f t="shared" si="13"/>
        <v>95.0685</v>
      </c>
      <c r="AL22" s="498">
        <f t="shared" si="13"/>
        <v>95.0685</v>
      </c>
      <c r="AM22" s="498">
        <f t="shared" si="13"/>
        <v>95.0685</v>
      </c>
      <c r="AN22" s="498">
        <f t="shared" si="13"/>
        <v>95.0685</v>
      </c>
      <c r="AO22" s="498">
        <f t="shared" si="13"/>
        <v>95.0685</v>
      </c>
      <c r="AP22" s="498">
        <f t="shared" si="13"/>
        <v>95.0685</v>
      </c>
      <c r="AQ22" s="498">
        <f t="shared" si="13"/>
        <v>95.0685</v>
      </c>
      <c r="AR22" s="536">
        <f t="shared" si="10"/>
        <v>855.58949999999982</v>
      </c>
      <c r="AS22" s="498">
        <f t="shared" si="16"/>
        <v>0</v>
      </c>
      <c r="AT22" s="498">
        <f t="shared" si="14"/>
        <v>0</v>
      </c>
      <c r="AU22" s="498">
        <f t="shared" si="14"/>
        <v>0</v>
      </c>
      <c r="AV22" s="498">
        <f t="shared" si="14"/>
        <v>0</v>
      </c>
      <c r="AW22" s="498">
        <f t="shared" si="14"/>
        <v>0</v>
      </c>
      <c r="AX22" s="498">
        <f t="shared" si="14"/>
        <v>0</v>
      </c>
      <c r="AY22" s="498">
        <f t="shared" si="14"/>
        <v>0</v>
      </c>
      <c r="AZ22" s="498">
        <f t="shared" si="14"/>
        <v>0</v>
      </c>
      <c r="BA22" s="498">
        <f t="shared" si="14"/>
        <v>0</v>
      </c>
      <c r="BB22" s="498">
        <f t="shared" si="14"/>
        <v>0</v>
      </c>
      <c r="BC22" s="498">
        <f t="shared" si="14"/>
        <v>0</v>
      </c>
      <c r="BD22" s="490">
        <f t="shared" si="12"/>
        <v>0</v>
      </c>
    </row>
    <row r="23" spans="1:56" s="504" customFormat="1">
      <c r="A23" s="497">
        <v>17</v>
      </c>
      <c r="B23" s="497" t="s">
        <v>692</v>
      </c>
      <c r="C23" s="497" t="s">
        <v>693</v>
      </c>
      <c r="D23" s="497" t="s">
        <v>665</v>
      </c>
      <c r="E23" s="497" t="s">
        <v>694</v>
      </c>
      <c r="F23" s="498">
        <v>229.44</v>
      </c>
      <c r="G23" s="499"/>
      <c r="H23" s="497">
        <v>0</v>
      </c>
      <c r="I23" s="497">
        <v>182.44</v>
      </c>
      <c r="J23" s="497">
        <v>47</v>
      </c>
      <c r="K23" s="497">
        <v>0</v>
      </c>
      <c r="L23" s="497">
        <v>0</v>
      </c>
      <c r="M23" s="498">
        <f t="shared" si="0"/>
        <v>0</v>
      </c>
      <c r="N23" s="498">
        <v>182.44</v>
      </c>
      <c r="O23" s="498">
        <f t="shared" si="1"/>
        <v>47</v>
      </c>
      <c r="P23" s="500"/>
      <c r="Q23" s="497" t="s">
        <v>620</v>
      </c>
      <c r="R23" s="497" t="s">
        <v>626</v>
      </c>
      <c r="S23" s="500"/>
      <c r="T23" s="497" t="s">
        <v>684</v>
      </c>
      <c r="U23" s="501"/>
      <c r="V23" s="502">
        <v>42369</v>
      </c>
      <c r="W23" s="498">
        <f t="shared" si="6"/>
        <v>47</v>
      </c>
      <c r="X23" s="521">
        <f t="shared" si="7"/>
        <v>47</v>
      </c>
      <c r="Y23" s="521">
        <f t="shared" si="8"/>
        <v>0</v>
      </c>
      <c r="Z23" s="503"/>
      <c r="AA23" s="523"/>
      <c r="AB23" s="523"/>
      <c r="AC23" s="503"/>
      <c r="AD23" s="523"/>
      <c r="AE23" s="523"/>
      <c r="AF23" s="531">
        <v>40</v>
      </c>
      <c r="AG23" s="498">
        <f t="shared" si="15"/>
        <v>5.7360000000000007</v>
      </c>
      <c r="AH23" s="498">
        <f t="shared" ref="AH23:AN24" si="17">+$F23*(1-$G23)*(1/$AF23)</f>
        <v>5.7360000000000007</v>
      </c>
      <c r="AI23" s="498">
        <f t="shared" si="17"/>
        <v>5.7360000000000007</v>
      </c>
      <c r="AJ23" s="498">
        <f t="shared" si="17"/>
        <v>5.7360000000000007</v>
      </c>
      <c r="AK23" s="498">
        <f t="shared" si="17"/>
        <v>5.7360000000000007</v>
      </c>
      <c r="AL23" s="498">
        <f t="shared" si="17"/>
        <v>5.7360000000000007</v>
      </c>
      <c r="AM23" s="498">
        <f t="shared" si="17"/>
        <v>5.7360000000000007</v>
      </c>
      <c r="AN23" s="498">
        <f t="shared" si="17"/>
        <v>5.7360000000000007</v>
      </c>
      <c r="AO23" s="498">
        <v>1.1100000000000001</v>
      </c>
      <c r="AP23" s="498"/>
      <c r="AQ23" s="498"/>
      <c r="AR23" s="536">
        <f t="shared" si="10"/>
        <v>1.9999999999953388E-3</v>
      </c>
      <c r="AS23" s="498">
        <f t="shared" si="16"/>
        <v>0</v>
      </c>
      <c r="AT23" s="498">
        <f t="shared" si="14"/>
        <v>0</v>
      </c>
      <c r="AU23" s="498">
        <f t="shared" si="14"/>
        <v>0</v>
      </c>
      <c r="AV23" s="498">
        <f t="shared" si="14"/>
        <v>0</v>
      </c>
      <c r="AW23" s="498">
        <f t="shared" si="14"/>
        <v>0</v>
      </c>
      <c r="AX23" s="498">
        <f t="shared" si="14"/>
        <v>0</v>
      </c>
      <c r="AY23" s="498">
        <f t="shared" si="14"/>
        <v>0</v>
      </c>
      <c r="AZ23" s="498">
        <f t="shared" si="14"/>
        <v>0</v>
      </c>
      <c r="BA23" s="498">
        <f t="shared" si="14"/>
        <v>0</v>
      </c>
      <c r="BB23" s="498">
        <f t="shared" si="14"/>
        <v>0</v>
      </c>
      <c r="BC23" s="498">
        <f t="shared" si="14"/>
        <v>0</v>
      </c>
      <c r="BD23" s="490">
        <f t="shared" si="12"/>
        <v>0</v>
      </c>
    </row>
    <row r="24" spans="1:56" s="504" customFormat="1">
      <c r="A24" s="497">
        <v>311</v>
      </c>
      <c r="B24" s="497" t="s">
        <v>695</v>
      </c>
      <c r="C24" s="497" t="s">
        <v>696</v>
      </c>
      <c r="D24" s="497" t="s">
        <v>662</v>
      </c>
      <c r="E24" s="497" t="s">
        <v>662</v>
      </c>
      <c r="F24" s="498">
        <v>200</v>
      </c>
      <c r="G24" s="499"/>
      <c r="H24" s="497">
        <v>5</v>
      </c>
      <c r="I24" s="497">
        <v>20</v>
      </c>
      <c r="J24" s="497">
        <v>180</v>
      </c>
      <c r="K24" s="497">
        <v>0</v>
      </c>
      <c r="L24" s="497">
        <v>9.17</v>
      </c>
      <c r="M24" s="498">
        <f t="shared" si="0"/>
        <v>10</v>
      </c>
      <c r="N24" s="498">
        <v>30</v>
      </c>
      <c r="O24" s="498">
        <f t="shared" si="1"/>
        <v>170</v>
      </c>
      <c r="P24" s="500"/>
      <c r="Q24" s="500"/>
      <c r="R24" s="500"/>
      <c r="S24" s="500"/>
      <c r="T24" s="497" t="s">
        <v>697</v>
      </c>
      <c r="U24" s="501"/>
      <c r="V24" s="502">
        <v>42369</v>
      </c>
      <c r="W24" s="498">
        <f t="shared" si="6"/>
        <v>160</v>
      </c>
      <c r="X24" s="521">
        <f t="shared" si="7"/>
        <v>160</v>
      </c>
      <c r="Y24" s="521">
        <f t="shared" si="8"/>
        <v>0</v>
      </c>
      <c r="Z24" s="503"/>
      <c r="AA24" s="523"/>
      <c r="AB24" s="523"/>
      <c r="AC24" s="503"/>
      <c r="AD24" s="523"/>
      <c r="AE24" s="523"/>
      <c r="AF24" s="531">
        <v>40</v>
      </c>
      <c r="AG24" s="498">
        <f t="shared" si="15"/>
        <v>5</v>
      </c>
      <c r="AH24" s="498">
        <f t="shared" si="17"/>
        <v>5</v>
      </c>
      <c r="AI24" s="498">
        <f t="shared" si="17"/>
        <v>5</v>
      </c>
      <c r="AJ24" s="498">
        <f t="shared" si="17"/>
        <v>5</v>
      </c>
      <c r="AK24" s="498">
        <f t="shared" si="17"/>
        <v>5</v>
      </c>
      <c r="AL24" s="498">
        <f t="shared" si="17"/>
        <v>5</v>
      </c>
      <c r="AM24" s="498">
        <f t="shared" si="17"/>
        <v>5</v>
      </c>
      <c r="AN24" s="498">
        <f t="shared" si="17"/>
        <v>5</v>
      </c>
      <c r="AO24" s="498">
        <f>+$F24*(1-$G24)*(1/$AF24)</f>
        <v>5</v>
      </c>
      <c r="AP24" s="498">
        <f t="shared" ref="AH24:AQ39" si="18">+$F24*(1-$G24)*(1/$AF24)</f>
        <v>5</v>
      </c>
      <c r="AQ24" s="498">
        <f t="shared" si="18"/>
        <v>5</v>
      </c>
      <c r="AR24" s="536">
        <f t="shared" si="10"/>
        <v>105</v>
      </c>
      <c r="AS24" s="498">
        <f t="shared" si="16"/>
        <v>0</v>
      </c>
      <c r="AT24" s="498">
        <f t="shared" ref="AT24:BA24" si="19">+$F24*$G24*(1/$AF24)</f>
        <v>0</v>
      </c>
      <c r="AU24" s="498">
        <f t="shared" si="19"/>
        <v>0</v>
      </c>
      <c r="AV24" s="498">
        <f t="shared" si="19"/>
        <v>0</v>
      </c>
      <c r="AW24" s="498">
        <f t="shared" si="19"/>
        <v>0</v>
      </c>
      <c r="AX24" s="498">
        <f t="shared" si="19"/>
        <v>0</v>
      </c>
      <c r="AY24" s="498">
        <f t="shared" si="19"/>
        <v>0</v>
      </c>
      <c r="AZ24" s="498">
        <f t="shared" si="19"/>
        <v>0</v>
      </c>
      <c r="BA24" s="498">
        <f t="shared" si="19"/>
        <v>0</v>
      </c>
      <c r="BB24" s="498">
        <f t="shared" ref="AT24:BC39" si="20">+$F24*$G24*(1/$AF24)</f>
        <v>0</v>
      </c>
      <c r="BC24" s="498">
        <f t="shared" si="20"/>
        <v>0</v>
      </c>
      <c r="BD24" s="490">
        <f t="shared" si="12"/>
        <v>0</v>
      </c>
    </row>
    <row r="25" spans="1:56" s="504" customFormat="1">
      <c r="A25" s="497">
        <v>351</v>
      </c>
      <c r="B25" s="497" t="s">
        <v>698</v>
      </c>
      <c r="C25" s="497" t="s">
        <v>699</v>
      </c>
      <c r="D25" s="497" t="s">
        <v>662</v>
      </c>
      <c r="E25" s="497" t="s">
        <v>662</v>
      </c>
      <c r="F25" s="498">
        <v>282.01</v>
      </c>
      <c r="G25" s="499"/>
      <c r="H25" s="497">
        <v>5</v>
      </c>
      <c r="I25" s="497">
        <v>28.2</v>
      </c>
      <c r="J25" s="497">
        <v>253.81</v>
      </c>
      <c r="K25" s="497">
        <v>0</v>
      </c>
      <c r="L25" s="497">
        <v>12.93</v>
      </c>
      <c r="M25" s="498">
        <f t="shared" si="0"/>
        <v>14.1005</v>
      </c>
      <c r="N25" s="498">
        <v>42.3</v>
      </c>
      <c r="O25" s="498">
        <f t="shared" si="1"/>
        <v>239.70999999999998</v>
      </c>
      <c r="P25" s="500"/>
      <c r="Q25" s="500"/>
      <c r="R25" s="500"/>
      <c r="S25" s="500"/>
      <c r="T25" s="497" t="s">
        <v>700</v>
      </c>
      <c r="U25" s="501"/>
      <c r="V25" s="502">
        <v>42369</v>
      </c>
      <c r="W25" s="498">
        <f t="shared" si="6"/>
        <v>225.60949999999997</v>
      </c>
      <c r="X25" s="521">
        <f t="shared" si="7"/>
        <v>225.60949999999997</v>
      </c>
      <c r="Y25" s="521">
        <f t="shared" si="8"/>
        <v>0</v>
      </c>
      <c r="Z25" s="503"/>
      <c r="AA25" s="523"/>
      <c r="AB25" s="523"/>
      <c r="AC25" s="503"/>
      <c r="AD25" s="523"/>
      <c r="AE25" s="523"/>
      <c r="AF25" s="531">
        <v>40</v>
      </c>
      <c r="AG25" s="498">
        <f t="shared" si="15"/>
        <v>7.0502500000000001</v>
      </c>
      <c r="AH25" s="498">
        <f t="shared" si="18"/>
        <v>7.0502500000000001</v>
      </c>
      <c r="AI25" s="498">
        <f t="shared" si="18"/>
        <v>7.0502500000000001</v>
      </c>
      <c r="AJ25" s="498">
        <f t="shared" si="18"/>
        <v>7.0502500000000001</v>
      </c>
      <c r="AK25" s="498">
        <f t="shared" si="18"/>
        <v>7.0502500000000001</v>
      </c>
      <c r="AL25" s="498">
        <f t="shared" si="18"/>
        <v>7.0502500000000001</v>
      </c>
      <c r="AM25" s="498">
        <f t="shared" si="18"/>
        <v>7.0502500000000001</v>
      </c>
      <c r="AN25" s="498">
        <f t="shared" si="18"/>
        <v>7.0502500000000001</v>
      </c>
      <c r="AO25" s="498">
        <f t="shared" si="18"/>
        <v>7.0502500000000001</v>
      </c>
      <c r="AP25" s="498">
        <f t="shared" si="18"/>
        <v>7.0502500000000001</v>
      </c>
      <c r="AQ25" s="498">
        <f t="shared" si="18"/>
        <v>7.0502500000000001</v>
      </c>
      <c r="AR25" s="536">
        <f t="shared" si="10"/>
        <v>148.05674999999997</v>
      </c>
      <c r="AS25" s="498">
        <f t="shared" si="16"/>
        <v>0</v>
      </c>
      <c r="AT25" s="498">
        <f t="shared" si="20"/>
        <v>0</v>
      </c>
      <c r="AU25" s="498">
        <f t="shared" si="20"/>
        <v>0</v>
      </c>
      <c r="AV25" s="498">
        <f t="shared" si="20"/>
        <v>0</v>
      </c>
      <c r="AW25" s="498">
        <f t="shared" si="20"/>
        <v>0</v>
      </c>
      <c r="AX25" s="498">
        <f t="shared" si="20"/>
        <v>0</v>
      </c>
      <c r="AY25" s="498">
        <f t="shared" si="20"/>
        <v>0</v>
      </c>
      <c r="AZ25" s="498">
        <f t="shared" si="20"/>
        <v>0</v>
      </c>
      <c r="BA25" s="498">
        <f t="shared" si="20"/>
        <v>0</v>
      </c>
      <c r="BB25" s="498">
        <f t="shared" si="20"/>
        <v>0</v>
      </c>
      <c r="BC25" s="498">
        <f t="shared" si="20"/>
        <v>0</v>
      </c>
      <c r="BD25" s="490">
        <f t="shared" si="12"/>
        <v>0</v>
      </c>
    </row>
    <row r="26" spans="1:56" s="504" customFormat="1">
      <c r="A26" s="497">
        <v>350</v>
      </c>
      <c r="B26" s="497" t="s">
        <v>698</v>
      </c>
      <c r="C26" s="497" t="s">
        <v>699</v>
      </c>
      <c r="D26" s="497" t="s">
        <v>701</v>
      </c>
      <c r="E26" s="497" t="s">
        <v>701</v>
      </c>
      <c r="F26" s="498">
        <v>2736.06</v>
      </c>
      <c r="G26" s="499"/>
      <c r="H26" s="497">
        <v>5</v>
      </c>
      <c r="I26" s="497">
        <v>410.4</v>
      </c>
      <c r="J26" s="497">
        <v>2325.66</v>
      </c>
      <c r="K26" s="497">
        <v>0</v>
      </c>
      <c r="L26" s="497">
        <v>125.4</v>
      </c>
      <c r="M26" s="498">
        <f t="shared" si="0"/>
        <v>136.803</v>
      </c>
      <c r="N26" s="498">
        <v>547.20000000000005</v>
      </c>
      <c r="O26" s="498">
        <f t="shared" si="1"/>
        <v>2188.8599999999997</v>
      </c>
      <c r="P26" s="500"/>
      <c r="Q26" s="500"/>
      <c r="R26" s="497" t="s">
        <v>626</v>
      </c>
      <c r="S26" s="500"/>
      <c r="T26" s="497" t="s">
        <v>700</v>
      </c>
      <c r="U26" s="501"/>
      <c r="V26" s="502">
        <v>42369</v>
      </c>
      <c r="W26" s="498">
        <f t="shared" si="6"/>
        <v>2052.0569999999998</v>
      </c>
      <c r="X26" s="521">
        <f t="shared" si="7"/>
        <v>2052.0569999999998</v>
      </c>
      <c r="Y26" s="521">
        <f t="shared" si="8"/>
        <v>0</v>
      </c>
      <c r="Z26" s="503"/>
      <c r="AA26" s="523"/>
      <c r="AB26" s="523"/>
      <c r="AC26" s="503"/>
      <c r="AD26" s="523"/>
      <c r="AE26" s="523"/>
      <c r="AF26" s="531">
        <v>40</v>
      </c>
      <c r="AG26" s="498">
        <f t="shared" si="15"/>
        <v>68.401499999999999</v>
      </c>
      <c r="AH26" s="498">
        <f t="shared" si="18"/>
        <v>68.401499999999999</v>
      </c>
      <c r="AI26" s="498">
        <f t="shared" si="18"/>
        <v>68.401499999999999</v>
      </c>
      <c r="AJ26" s="498">
        <f t="shared" si="18"/>
        <v>68.401499999999999</v>
      </c>
      <c r="AK26" s="498">
        <f t="shared" si="18"/>
        <v>68.401499999999999</v>
      </c>
      <c r="AL26" s="498">
        <f t="shared" si="18"/>
        <v>68.401499999999999</v>
      </c>
      <c r="AM26" s="498">
        <f t="shared" si="18"/>
        <v>68.401499999999999</v>
      </c>
      <c r="AN26" s="498">
        <f t="shared" si="18"/>
        <v>68.401499999999999</v>
      </c>
      <c r="AO26" s="498">
        <f t="shared" si="18"/>
        <v>68.401499999999999</v>
      </c>
      <c r="AP26" s="498">
        <f t="shared" si="18"/>
        <v>68.401499999999999</v>
      </c>
      <c r="AQ26" s="498">
        <f t="shared" si="18"/>
        <v>68.401499999999999</v>
      </c>
      <c r="AR26" s="536">
        <f t="shared" si="10"/>
        <v>1299.6405</v>
      </c>
      <c r="AS26" s="498">
        <f t="shared" si="16"/>
        <v>0</v>
      </c>
      <c r="AT26" s="498">
        <f t="shared" si="20"/>
        <v>0</v>
      </c>
      <c r="AU26" s="498">
        <f t="shared" si="20"/>
        <v>0</v>
      </c>
      <c r="AV26" s="498">
        <f t="shared" si="20"/>
        <v>0</v>
      </c>
      <c r="AW26" s="498">
        <f t="shared" si="20"/>
        <v>0</v>
      </c>
      <c r="AX26" s="498">
        <f t="shared" si="20"/>
        <v>0</v>
      </c>
      <c r="AY26" s="498">
        <f t="shared" si="20"/>
        <v>0</v>
      </c>
      <c r="AZ26" s="498">
        <f t="shared" si="20"/>
        <v>0</v>
      </c>
      <c r="BA26" s="498">
        <f t="shared" si="20"/>
        <v>0</v>
      </c>
      <c r="BB26" s="498">
        <f t="shared" si="20"/>
        <v>0</v>
      </c>
      <c r="BC26" s="498">
        <f t="shared" si="20"/>
        <v>0</v>
      </c>
      <c r="BD26" s="490">
        <f t="shared" si="12"/>
        <v>0</v>
      </c>
    </row>
    <row r="27" spans="1:56" s="504" customFormat="1">
      <c r="A27" s="497">
        <v>293</v>
      </c>
      <c r="B27" s="497" t="s">
        <v>702</v>
      </c>
      <c r="C27" s="497" t="s">
        <v>703</v>
      </c>
      <c r="D27" s="497" t="s">
        <v>701</v>
      </c>
      <c r="E27" s="497" t="s">
        <v>701</v>
      </c>
      <c r="F27" s="498">
        <v>1335.75</v>
      </c>
      <c r="G27" s="499"/>
      <c r="H27" s="497">
        <v>5</v>
      </c>
      <c r="I27" s="497">
        <v>200.37</v>
      </c>
      <c r="J27" s="497">
        <v>1135.3800000000001</v>
      </c>
      <c r="K27" s="497">
        <v>0</v>
      </c>
      <c r="L27" s="497">
        <v>61.22</v>
      </c>
      <c r="M27" s="498">
        <f t="shared" si="0"/>
        <v>66.787499999999994</v>
      </c>
      <c r="N27" s="498">
        <v>267.16000000000003</v>
      </c>
      <c r="O27" s="498">
        <f t="shared" si="1"/>
        <v>1068.5899999999999</v>
      </c>
      <c r="P27" s="500"/>
      <c r="Q27" s="500"/>
      <c r="R27" s="497" t="s">
        <v>626</v>
      </c>
      <c r="S27" s="500"/>
      <c r="T27" s="497" t="s">
        <v>704</v>
      </c>
      <c r="U27" s="501"/>
      <c r="V27" s="502">
        <v>42369</v>
      </c>
      <c r="W27" s="498">
        <f t="shared" si="6"/>
        <v>1001.8024999999999</v>
      </c>
      <c r="X27" s="521">
        <f t="shared" si="7"/>
        <v>1001.8024999999999</v>
      </c>
      <c r="Y27" s="521">
        <f t="shared" si="8"/>
        <v>0</v>
      </c>
      <c r="Z27" s="503"/>
      <c r="AA27" s="523"/>
      <c r="AB27" s="523"/>
      <c r="AC27" s="503"/>
      <c r="AD27" s="523"/>
      <c r="AE27" s="523"/>
      <c r="AF27" s="531">
        <v>40</v>
      </c>
      <c r="AG27" s="498">
        <f t="shared" si="15"/>
        <v>33.393750000000004</v>
      </c>
      <c r="AH27" s="498">
        <f t="shared" si="18"/>
        <v>33.393750000000004</v>
      </c>
      <c r="AI27" s="498">
        <f t="shared" si="18"/>
        <v>33.393750000000004</v>
      </c>
      <c r="AJ27" s="498">
        <f t="shared" si="18"/>
        <v>33.393750000000004</v>
      </c>
      <c r="AK27" s="498">
        <f t="shared" si="18"/>
        <v>33.393750000000004</v>
      </c>
      <c r="AL27" s="498">
        <f t="shared" si="18"/>
        <v>33.393750000000004</v>
      </c>
      <c r="AM27" s="498">
        <f t="shared" si="18"/>
        <v>33.393750000000004</v>
      </c>
      <c r="AN27" s="498">
        <f t="shared" si="18"/>
        <v>33.393750000000004</v>
      </c>
      <c r="AO27" s="498">
        <f t="shared" si="18"/>
        <v>33.393750000000004</v>
      </c>
      <c r="AP27" s="498">
        <f t="shared" si="18"/>
        <v>33.393750000000004</v>
      </c>
      <c r="AQ27" s="498">
        <f t="shared" si="18"/>
        <v>33.393750000000004</v>
      </c>
      <c r="AR27" s="536">
        <f t="shared" si="10"/>
        <v>634.47124999999983</v>
      </c>
      <c r="AS27" s="498">
        <f t="shared" si="16"/>
        <v>0</v>
      </c>
      <c r="AT27" s="498">
        <f t="shared" si="20"/>
        <v>0</v>
      </c>
      <c r="AU27" s="498">
        <f t="shared" si="20"/>
        <v>0</v>
      </c>
      <c r="AV27" s="498">
        <f t="shared" si="20"/>
        <v>0</v>
      </c>
      <c r="AW27" s="498">
        <f t="shared" si="20"/>
        <v>0</v>
      </c>
      <c r="AX27" s="498">
        <f t="shared" si="20"/>
        <v>0</v>
      </c>
      <c r="AY27" s="498">
        <f t="shared" si="20"/>
        <v>0</v>
      </c>
      <c r="AZ27" s="498">
        <f t="shared" si="20"/>
        <v>0</v>
      </c>
      <c r="BA27" s="498">
        <f t="shared" si="20"/>
        <v>0</v>
      </c>
      <c r="BB27" s="498">
        <f t="shared" si="20"/>
        <v>0</v>
      </c>
      <c r="BC27" s="498">
        <f t="shared" si="20"/>
        <v>0</v>
      </c>
      <c r="BD27" s="490">
        <f t="shared" si="12"/>
        <v>0</v>
      </c>
    </row>
    <row r="28" spans="1:56" s="504" customFormat="1">
      <c r="A28" s="497">
        <v>224</v>
      </c>
      <c r="B28" s="497" t="s">
        <v>705</v>
      </c>
      <c r="C28" s="497" t="s">
        <v>706</v>
      </c>
      <c r="D28" s="497" t="s">
        <v>707</v>
      </c>
      <c r="E28" s="497" t="s">
        <v>707</v>
      </c>
      <c r="F28" s="498">
        <v>837.24</v>
      </c>
      <c r="G28" s="499"/>
      <c r="H28" s="497">
        <v>5</v>
      </c>
      <c r="I28" s="497">
        <v>209.3</v>
      </c>
      <c r="J28" s="497">
        <v>627.94000000000005</v>
      </c>
      <c r="K28" s="497">
        <v>0</v>
      </c>
      <c r="L28" s="497">
        <v>38.369999999999997</v>
      </c>
      <c r="M28" s="498">
        <f t="shared" si="0"/>
        <v>41.861999999999995</v>
      </c>
      <c r="N28" s="498">
        <v>251.16</v>
      </c>
      <c r="O28" s="498">
        <f t="shared" si="1"/>
        <v>586.08000000000004</v>
      </c>
      <c r="P28" s="500"/>
      <c r="Q28" s="497" t="s">
        <v>620</v>
      </c>
      <c r="R28" s="497" t="s">
        <v>626</v>
      </c>
      <c r="S28" s="500"/>
      <c r="T28" s="497" t="s">
        <v>708</v>
      </c>
      <c r="U28" s="501"/>
      <c r="V28" s="502">
        <v>42369</v>
      </c>
      <c r="W28" s="498">
        <f t="shared" si="6"/>
        <v>544.21800000000007</v>
      </c>
      <c r="X28" s="521">
        <f t="shared" si="7"/>
        <v>544.21800000000007</v>
      </c>
      <c r="Y28" s="521">
        <f t="shared" si="8"/>
        <v>0</v>
      </c>
      <c r="Z28" s="503"/>
      <c r="AA28" s="523"/>
      <c r="AB28" s="523"/>
      <c r="AC28" s="503"/>
      <c r="AD28" s="523"/>
      <c r="AE28" s="523"/>
      <c r="AF28" s="531">
        <v>40</v>
      </c>
      <c r="AG28" s="498">
        <f t="shared" si="15"/>
        <v>20.931000000000001</v>
      </c>
      <c r="AH28" s="498">
        <f t="shared" si="18"/>
        <v>20.931000000000001</v>
      </c>
      <c r="AI28" s="498">
        <f t="shared" si="18"/>
        <v>20.931000000000001</v>
      </c>
      <c r="AJ28" s="498">
        <f t="shared" si="18"/>
        <v>20.931000000000001</v>
      </c>
      <c r="AK28" s="498">
        <f t="shared" si="18"/>
        <v>20.931000000000001</v>
      </c>
      <c r="AL28" s="498">
        <f t="shared" si="18"/>
        <v>20.931000000000001</v>
      </c>
      <c r="AM28" s="498">
        <f t="shared" si="18"/>
        <v>20.931000000000001</v>
      </c>
      <c r="AN28" s="498">
        <f t="shared" si="18"/>
        <v>20.931000000000001</v>
      </c>
      <c r="AO28" s="498">
        <f t="shared" si="18"/>
        <v>20.931000000000001</v>
      </c>
      <c r="AP28" s="498">
        <f t="shared" si="18"/>
        <v>20.931000000000001</v>
      </c>
      <c r="AQ28" s="498">
        <f t="shared" si="18"/>
        <v>20.931000000000001</v>
      </c>
      <c r="AR28" s="536">
        <f t="shared" si="10"/>
        <v>313.97700000000003</v>
      </c>
      <c r="AS28" s="498">
        <f t="shared" si="16"/>
        <v>0</v>
      </c>
      <c r="AT28" s="498">
        <f t="shared" si="20"/>
        <v>0</v>
      </c>
      <c r="AU28" s="498">
        <f t="shared" si="20"/>
        <v>0</v>
      </c>
      <c r="AV28" s="498">
        <f t="shared" si="20"/>
        <v>0</v>
      </c>
      <c r="AW28" s="498">
        <f t="shared" si="20"/>
        <v>0</v>
      </c>
      <c r="AX28" s="498">
        <f t="shared" si="20"/>
        <v>0</v>
      </c>
      <c r="AY28" s="498">
        <f t="shared" si="20"/>
        <v>0</v>
      </c>
      <c r="AZ28" s="498">
        <f t="shared" si="20"/>
        <v>0</v>
      </c>
      <c r="BA28" s="498">
        <f t="shared" si="20"/>
        <v>0</v>
      </c>
      <c r="BB28" s="498">
        <f t="shared" si="20"/>
        <v>0</v>
      </c>
      <c r="BC28" s="498">
        <f t="shared" si="20"/>
        <v>0</v>
      </c>
      <c r="BD28" s="490">
        <f t="shared" si="12"/>
        <v>0</v>
      </c>
    </row>
    <row r="29" spans="1:56" s="504" customFormat="1" ht="13.35" customHeight="1">
      <c r="A29" s="497">
        <v>297</v>
      </c>
      <c r="B29" s="497" t="s">
        <v>709</v>
      </c>
      <c r="C29" s="497" t="s">
        <v>710</v>
      </c>
      <c r="D29" s="497" t="s">
        <v>677</v>
      </c>
      <c r="E29" s="497" t="s">
        <v>677</v>
      </c>
      <c r="F29" s="498">
        <v>149977.06</v>
      </c>
      <c r="G29" s="506">
        <f>+G18</f>
        <v>0.90310016725242748</v>
      </c>
      <c r="H29" s="497">
        <v>5</v>
      </c>
      <c r="I29" s="497">
        <v>16872.41</v>
      </c>
      <c r="J29" s="497">
        <v>133104.65</v>
      </c>
      <c r="K29" s="497">
        <v>0</v>
      </c>
      <c r="L29" s="497">
        <v>6873.95</v>
      </c>
      <c r="M29" s="498">
        <f t="shared" si="0"/>
        <v>7498.8530000000001</v>
      </c>
      <c r="N29" s="498">
        <v>24371.26</v>
      </c>
      <c r="O29" s="498">
        <f t="shared" si="1"/>
        <v>125605.8</v>
      </c>
      <c r="P29" s="500"/>
      <c r="Q29" s="500"/>
      <c r="R29" s="500"/>
      <c r="S29" s="500"/>
      <c r="T29" s="497" t="s">
        <v>711</v>
      </c>
      <c r="U29" s="501" t="s">
        <v>679</v>
      </c>
      <c r="V29" s="507">
        <v>42735</v>
      </c>
      <c r="W29" s="503"/>
      <c r="X29" s="523"/>
      <c r="Y29" s="523"/>
      <c r="Z29" s="498">
        <f>+O29-(2*(F29*(H29/100)))</f>
        <v>110608.094</v>
      </c>
      <c r="AA29" s="521">
        <f>+Z29*(1-G29)</f>
        <v>10717.90580912778</v>
      </c>
      <c r="AB29" s="521">
        <f>+Z29-AA29</f>
        <v>99890.188190872213</v>
      </c>
      <c r="AC29" s="503"/>
      <c r="AD29" s="523"/>
      <c r="AE29" s="523"/>
      <c r="AF29" s="531">
        <v>40</v>
      </c>
      <c r="AG29" s="498"/>
      <c r="AH29" s="498">
        <f t="shared" si="18"/>
        <v>363.31880074931627</v>
      </c>
      <c r="AI29" s="498">
        <f t="shared" si="18"/>
        <v>363.31880074931627</v>
      </c>
      <c r="AJ29" s="498">
        <f t="shared" si="18"/>
        <v>363.31880074931627</v>
      </c>
      <c r="AK29" s="498">
        <f t="shared" si="18"/>
        <v>363.31880074931627</v>
      </c>
      <c r="AL29" s="498">
        <f t="shared" si="18"/>
        <v>363.31880074931627</v>
      </c>
      <c r="AM29" s="498">
        <f t="shared" si="18"/>
        <v>363.31880074931627</v>
      </c>
      <c r="AN29" s="498">
        <f t="shared" si="18"/>
        <v>363.31880074931627</v>
      </c>
      <c r="AO29" s="498">
        <f t="shared" si="18"/>
        <v>363.31880074931627</v>
      </c>
      <c r="AP29" s="498">
        <f t="shared" si="18"/>
        <v>363.31880074931627</v>
      </c>
      <c r="AQ29" s="498">
        <f t="shared" si="18"/>
        <v>363.31880074931627</v>
      </c>
      <c r="AR29" s="536">
        <f>+AA29-SUM(AG29:AQ29)</f>
        <v>7084.717801634617</v>
      </c>
      <c r="AS29" s="498"/>
      <c r="AT29" s="498">
        <f t="shared" si="20"/>
        <v>3386.1076992506842</v>
      </c>
      <c r="AU29" s="498">
        <f t="shared" si="20"/>
        <v>3386.1076992506842</v>
      </c>
      <c r="AV29" s="498">
        <f t="shared" si="20"/>
        <v>3386.1076992506842</v>
      </c>
      <c r="AW29" s="498">
        <f t="shared" si="20"/>
        <v>3386.1076992506842</v>
      </c>
      <c r="AX29" s="498">
        <f t="shared" si="20"/>
        <v>3386.1076992506842</v>
      </c>
      <c r="AY29" s="498">
        <f t="shared" si="20"/>
        <v>3386.1076992506842</v>
      </c>
      <c r="AZ29" s="498">
        <f t="shared" si="20"/>
        <v>3386.1076992506842</v>
      </c>
      <c r="BA29" s="498">
        <f t="shared" si="20"/>
        <v>3386.1076992506842</v>
      </c>
      <c r="BB29" s="498">
        <f t="shared" si="20"/>
        <v>3386.1076992506842</v>
      </c>
      <c r="BC29" s="498">
        <f t="shared" si="20"/>
        <v>3386.1076992506842</v>
      </c>
      <c r="BD29" s="490">
        <f>+AB29-SUM(AS29:BC29)</f>
        <v>66029.111198365368</v>
      </c>
    </row>
    <row r="30" spans="1:56" s="504" customFormat="1">
      <c r="A30" s="497">
        <v>283</v>
      </c>
      <c r="B30" s="497" t="s">
        <v>712</v>
      </c>
      <c r="C30" s="497" t="s">
        <v>713</v>
      </c>
      <c r="D30" s="497" t="s">
        <v>624</v>
      </c>
      <c r="E30" s="497" t="s">
        <v>625</v>
      </c>
      <c r="F30" s="498">
        <v>101827.23</v>
      </c>
      <c r="G30" s="506">
        <f>78801.51/(F30+F32)</f>
        <v>0.59273548880823257</v>
      </c>
      <c r="H30" s="497">
        <v>5</v>
      </c>
      <c r="I30" s="497">
        <v>18978.62</v>
      </c>
      <c r="J30" s="497">
        <v>82848.61</v>
      </c>
      <c r="K30" s="497">
        <v>0</v>
      </c>
      <c r="L30" s="497">
        <v>4667.08</v>
      </c>
      <c r="M30" s="498">
        <f t="shared" si="0"/>
        <v>5091.3615</v>
      </c>
      <c r="N30" s="498">
        <v>24069.98</v>
      </c>
      <c r="O30" s="498">
        <f t="shared" si="1"/>
        <v>77757.25</v>
      </c>
      <c r="P30" s="500"/>
      <c r="Q30" s="500"/>
      <c r="R30" s="500"/>
      <c r="S30" s="500"/>
      <c r="T30" s="497" t="s">
        <v>714</v>
      </c>
      <c r="U30" s="501" t="s">
        <v>715</v>
      </c>
      <c r="V30" s="502">
        <v>42369</v>
      </c>
      <c r="W30" s="498">
        <f t="shared" si="6"/>
        <v>72665.888500000001</v>
      </c>
      <c r="X30" s="521">
        <f t="shared" si="7"/>
        <v>29594.237560267975</v>
      </c>
      <c r="Y30" s="521">
        <f t="shared" si="8"/>
        <v>43071.650939732026</v>
      </c>
      <c r="Z30" s="503"/>
      <c r="AA30" s="523"/>
      <c r="AB30" s="523"/>
      <c r="AC30" s="503"/>
      <c r="AD30" s="523"/>
      <c r="AE30" s="523"/>
      <c r="AF30" s="531">
        <v>40</v>
      </c>
      <c r="AG30" s="498">
        <f>+$F30*(1-$G30)*(1/$AF30)</f>
        <v>1036.7654262990418</v>
      </c>
      <c r="AH30" s="498">
        <f t="shared" si="18"/>
        <v>1036.7654262990418</v>
      </c>
      <c r="AI30" s="498">
        <f t="shared" si="18"/>
        <v>1036.7654262990418</v>
      </c>
      <c r="AJ30" s="498">
        <f t="shared" si="18"/>
        <v>1036.7654262990418</v>
      </c>
      <c r="AK30" s="498">
        <f t="shared" si="18"/>
        <v>1036.7654262990418</v>
      </c>
      <c r="AL30" s="498">
        <f t="shared" si="18"/>
        <v>1036.7654262990418</v>
      </c>
      <c r="AM30" s="498">
        <f t="shared" si="18"/>
        <v>1036.7654262990418</v>
      </c>
      <c r="AN30" s="498">
        <f t="shared" si="18"/>
        <v>1036.7654262990418</v>
      </c>
      <c r="AO30" s="498">
        <f t="shared" si="18"/>
        <v>1036.7654262990418</v>
      </c>
      <c r="AP30" s="498">
        <f t="shared" si="18"/>
        <v>1036.7654262990418</v>
      </c>
      <c r="AQ30" s="498">
        <f t="shared" si="18"/>
        <v>1036.7654262990418</v>
      </c>
      <c r="AR30" s="536">
        <f t="shared" si="10"/>
        <v>18189.817870978513</v>
      </c>
      <c r="AS30" s="498">
        <f>+$F30*$G30*(1/$AF30)</f>
        <v>1508.9153237009582</v>
      </c>
      <c r="AT30" s="498">
        <f t="shared" si="20"/>
        <v>1508.9153237009582</v>
      </c>
      <c r="AU30" s="498">
        <f t="shared" si="20"/>
        <v>1508.9153237009582</v>
      </c>
      <c r="AV30" s="498">
        <f t="shared" si="20"/>
        <v>1508.9153237009582</v>
      </c>
      <c r="AW30" s="498">
        <f t="shared" si="20"/>
        <v>1508.9153237009582</v>
      </c>
      <c r="AX30" s="498">
        <f t="shared" si="20"/>
        <v>1508.9153237009582</v>
      </c>
      <c r="AY30" s="498">
        <f t="shared" si="20"/>
        <v>1508.9153237009582</v>
      </c>
      <c r="AZ30" s="498">
        <f t="shared" si="20"/>
        <v>1508.9153237009582</v>
      </c>
      <c r="BA30" s="498">
        <f t="shared" si="20"/>
        <v>1508.9153237009582</v>
      </c>
      <c r="BB30" s="498">
        <f t="shared" si="20"/>
        <v>1508.9153237009582</v>
      </c>
      <c r="BC30" s="498">
        <f t="shared" si="20"/>
        <v>1508.9153237009582</v>
      </c>
      <c r="BD30" s="490">
        <f t="shared" si="12"/>
        <v>26473.582379021489</v>
      </c>
    </row>
    <row r="31" spans="1:56" s="504" customFormat="1">
      <c r="A31" s="497">
        <v>203</v>
      </c>
      <c r="B31" s="497" t="s">
        <v>712</v>
      </c>
      <c r="C31" s="497" t="s">
        <v>713</v>
      </c>
      <c r="D31" s="497" t="s">
        <v>619</v>
      </c>
      <c r="E31" s="497" t="s">
        <v>619</v>
      </c>
      <c r="F31" s="498">
        <v>5368.58</v>
      </c>
      <c r="G31" s="499"/>
      <c r="H31" s="497">
        <v>5</v>
      </c>
      <c r="I31" s="497">
        <v>1610.58</v>
      </c>
      <c r="J31" s="497">
        <v>3758</v>
      </c>
      <c r="K31" s="497">
        <v>0</v>
      </c>
      <c r="L31" s="497">
        <v>246.06</v>
      </c>
      <c r="M31" s="498">
        <f t="shared" si="0"/>
        <v>268.42900000000003</v>
      </c>
      <c r="N31" s="498">
        <v>1879.01</v>
      </c>
      <c r="O31" s="498">
        <f t="shared" si="1"/>
        <v>3489.5699999999997</v>
      </c>
      <c r="P31" s="500"/>
      <c r="Q31" s="500"/>
      <c r="R31" s="500"/>
      <c r="S31" s="500"/>
      <c r="T31" s="497" t="s">
        <v>621</v>
      </c>
      <c r="U31" s="501"/>
      <c r="V31" s="502">
        <v>42369</v>
      </c>
      <c r="W31" s="498">
        <f t="shared" si="6"/>
        <v>3221.1409999999996</v>
      </c>
      <c r="X31" s="521">
        <f t="shared" si="7"/>
        <v>3221.1409999999996</v>
      </c>
      <c r="Y31" s="521">
        <f t="shared" si="8"/>
        <v>0</v>
      </c>
      <c r="Z31" s="503"/>
      <c r="AA31" s="523"/>
      <c r="AB31" s="523"/>
      <c r="AC31" s="503"/>
      <c r="AD31" s="523"/>
      <c r="AE31" s="523"/>
      <c r="AF31" s="531">
        <v>40</v>
      </c>
      <c r="AG31" s="498">
        <f>+$F31*(1-$G31)*(1/$AF31)</f>
        <v>134.21450000000002</v>
      </c>
      <c r="AH31" s="498">
        <f t="shared" si="18"/>
        <v>134.21450000000002</v>
      </c>
      <c r="AI31" s="498">
        <f t="shared" si="18"/>
        <v>134.21450000000002</v>
      </c>
      <c r="AJ31" s="498">
        <f t="shared" si="18"/>
        <v>134.21450000000002</v>
      </c>
      <c r="AK31" s="498">
        <f t="shared" si="18"/>
        <v>134.21450000000002</v>
      </c>
      <c r="AL31" s="498">
        <f t="shared" si="18"/>
        <v>134.21450000000002</v>
      </c>
      <c r="AM31" s="498">
        <f t="shared" si="18"/>
        <v>134.21450000000002</v>
      </c>
      <c r="AN31" s="498">
        <f t="shared" si="18"/>
        <v>134.21450000000002</v>
      </c>
      <c r="AO31" s="498">
        <f t="shared" si="18"/>
        <v>134.21450000000002</v>
      </c>
      <c r="AP31" s="498">
        <f t="shared" si="18"/>
        <v>134.21450000000002</v>
      </c>
      <c r="AQ31" s="498">
        <f t="shared" si="18"/>
        <v>134.21450000000002</v>
      </c>
      <c r="AR31" s="536">
        <f t="shared" si="10"/>
        <v>1744.7814999999994</v>
      </c>
      <c r="AS31" s="498">
        <f>+$F31*$G31*(1/$AF31)</f>
        <v>0</v>
      </c>
      <c r="AT31" s="498">
        <f t="shared" si="20"/>
        <v>0</v>
      </c>
      <c r="AU31" s="498">
        <f t="shared" si="20"/>
        <v>0</v>
      </c>
      <c r="AV31" s="498">
        <f t="shared" si="20"/>
        <v>0</v>
      </c>
      <c r="AW31" s="498">
        <f t="shared" si="20"/>
        <v>0</v>
      </c>
      <c r="AX31" s="498">
        <f t="shared" si="20"/>
        <v>0</v>
      </c>
      <c r="AY31" s="498">
        <f t="shared" si="20"/>
        <v>0</v>
      </c>
      <c r="AZ31" s="498">
        <f t="shared" si="20"/>
        <v>0</v>
      </c>
      <c r="BA31" s="498">
        <f t="shared" si="20"/>
        <v>0</v>
      </c>
      <c r="BB31" s="498">
        <f t="shared" si="20"/>
        <v>0</v>
      </c>
      <c r="BC31" s="498">
        <f t="shared" si="20"/>
        <v>0</v>
      </c>
      <c r="BD31" s="490">
        <f t="shared" si="12"/>
        <v>0</v>
      </c>
    </row>
    <row r="32" spans="1:56" s="504" customFormat="1">
      <c r="A32" s="497">
        <v>143</v>
      </c>
      <c r="B32" s="497" t="s">
        <v>712</v>
      </c>
      <c r="C32" s="497" t="s">
        <v>713</v>
      </c>
      <c r="D32" s="497" t="s">
        <v>635</v>
      </c>
      <c r="E32" s="497" t="s">
        <v>635</v>
      </c>
      <c r="F32" s="498">
        <v>31118.26</v>
      </c>
      <c r="G32" s="506">
        <f>+G30</f>
        <v>0.59273548880823257</v>
      </c>
      <c r="H32" s="497">
        <v>5</v>
      </c>
      <c r="I32" s="497">
        <v>12447.28</v>
      </c>
      <c r="J32" s="497">
        <v>18670.98</v>
      </c>
      <c r="K32" s="497">
        <v>0</v>
      </c>
      <c r="L32" s="497">
        <v>1426.25</v>
      </c>
      <c r="M32" s="498">
        <f t="shared" si="0"/>
        <v>1555.9129999999998</v>
      </c>
      <c r="N32" s="498">
        <v>14003.19</v>
      </c>
      <c r="O32" s="498">
        <f t="shared" si="1"/>
        <v>17115.07</v>
      </c>
      <c r="P32" s="500"/>
      <c r="Q32" s="497" t="s">
        <v>620</v>
      </c>
      <c r="R32" s="497" t="s">
        <v>626</v>
      </c>
      <c r="S32" s="500"/>
      <c r="T32" s="497" t="s">
        <v>636</v>
      </c>
      <c r="U32" s="501" t="s">
        <v>716</v>
      </c>
      <c r="V32" s="502">
        <v>42369</v>
      </c>
      <c r="W32" s="498">
        <f t="shared" si="6"/>
        <v>15559.156999999999</v>
      </c>
      <c r="X32" s="521">
        <f t="shared" si="7"/>
        <v>6336.692470160966</v>
      </c>
      <c r="Y32" s="521">
        <f t="shared" si="8"/>
        <v>9222.4645298390333</v>
      </c>
      <c r="Z32" s="503"/>
      <c r="AA32" s="523"/>
      <c r="AB32" s="523"/>
      <c r="AC32" s="503"/>
      <c r="AD32" s="523"/>
      <c r="AE32" s="523"/>
      <c r="AF32" s="531">
        <v>40</v>
      </c>
      <c r="AG32" s="498">
        <f>+$F32*(1-$G32)*(1/$AF32)</f>
        <v>316.83407370095824</v>
      </c>
      <c r="AH32" s="498">
        <f t="shared" si="18"/>
        <v>316.83407370095824</v>
      </c>
      <c r="AI32" s="498">
        <f t="shared" si="18"/>
        <v>316.83407370095824</v>
      </c>
      <c r="AJ32" s="498">
        <f t="shared" si="18"/>
        <v>316.83407370095824</v>
      </c>
      <c r="AK32" s="498">
        <f t="shared" si="18"/>
        <v>316.83407370095824</v>
      </c>
      <c r="AL32" s="498">
        <f t="shared" si="18"/>
        <v>316.83407370095824</v>
      </c>
      <c r="AM32" s="498">
        <f t="shared" si="18"/>
        <v>316.83407370095824</v>
      </c>
      <c r="AN32" s="498">
        <f t="shared" si="18"/>
        <v>316.83407370095824</v>
      </c>
      <c r="AO32" s="498">
        <f t="shared" si="18"/>
        <v>316.83407370095824</v>
      </c>
      <c r="AP32" s="498">
        <f t="shared" si="18"/>
        <v>316.83407370095824</v>
      </c>
      <c r="AQ32" s="498">
        <f t="shared" si="18"/>
        <v>316.83407370095824</v>
      </c>
      <c r="AR32" s="536">
        <f t="shared" si="10"/>
        <v>2851.5176594504246</v>
      </c>
      <c r="AS32" s="498">
        <f>+$F32*$G32*(1/$AF32)</f>
        <v>461.12242629904176</v>
      </c>
      <c r="AT32" s="498">
        <f t="shared" si="20"/>
        <v>461.12242629904176</v>
      </c>
      <c r="AU32" s="498">
        <f t="shared" si="20"/>
        <v>461.12242629904176</v>
      </c>
      <c r="AV32" s="498">
        <f t="shared" si="20"/>
        <v>461.12242629904176</v>
      </c>
      <c r="AW32" s="498">
        <f t="shared" si="20"/>
        <v>461.12242629904176</v>
      </c>
      <c r="AX32" s="498">
        <f t="shared" si="20"/>
        <v>461.12242629904176</v>
      </c>
      <c r="AY32" s="498">
        <f t="shared" si="20"/>
        <v>461.12242629904176</v>
      </c>
      <c r="AZ32" s="498">
        <f t="shared" si="20"/>
        <v>461.12242629904176</v>
      </c>
      <c r="BA32" s="498">
        <f t="shared" si="20"/>
        <v>461.12242629904176</v>
      </c>
      <c r="BB32" s="498">
        <f t="shared" si="20"/>
        <v>461.12242629904176</v>
      </c>
      <c r="BC32" s="498">
        <f t="shared" si="20"/>
        <v>461.12242629904176</v>
      </c>
      <c r="BD32" s="490">
        <f t="shared" si="12"/>
        <v>4150.1178405495739</v>
      </c>
    </row>
    <row r="33" spans="1:56" s="504" customFormat="1">
      <c r="A33" s="497">
        <v>35</v>
      </c>
      <c r="B33" s="497" t="s">
        <v>717</v>
      </c>
      <c r="C33" s="497" t="s">
        <v>718</v>
      </c>
      <c r="D33" s="497" t="s">
        <v>665</v>
      </c>
      <c r="E33" s="497" t="s">
        <v>666</v>
      </c>
      <c r="F33" s="498">
        <v>2169.9899999999998</v>
      </c>
      <c r="G33" s="499"/>
      <c r="H33" s="497">
        <v>5</v>
      </c>
      <c r="I33" s="497">
        <v>868</v>
      </c>
      <c r="J33" s="497">
        <v>1301.99</v>
      </c>
      <c r="K33" s="497">
        <v>0</v>
      </c>
      <c r="L33" s="497">
        <v>99.46</v>
      </c>
      <c r="M33" s="498">
        <f t="shared" si="0"/>
        <v>108.49949999999998</v>
      </c>
      <c r="N33" s="498">
        <v>976.5</v>
      </c>
      <c r="O33" s="498">
        <f t="shared" si="1"/>
        <v>1193.4899999999998</v>
      </c>
      <c r="P33" s="500"/>
      <c r="Q33" s="497" t="s">
        <v>620</v>
      </c>
      <c r="R33" s="497" t="s">
        <v>626</v>
      </c>
      <c r="S33" s="500"/>
      <c r="T33" s="497" t="s">
        <v>719</v>
      </c>
      <c r="U33" s="501"/>
      <c r="V33" s="502">
        <v>42369</v>
      </c>
      <c r="W33" s="498">
        <f t="shared" si="6"/>
        <v>1084.9904999999999</v>
      </c>
      <c r="X33" s="521">
        <f t="shared" si="7"/>
        <v>1084.9904999999999</v>
      </c>
      <c r="Y33" s="521">
        <f t="shared" si="8"/>
        <v>0</v>
      </c>
      <c r="Z33" s="503"/>
      <c r="AA33" s="523"/>
      <c r="AB33" s="523"/>
      <c r="AC33" s="503"/>
      <c r="AD33" s="523"/>
      <c r="AE33" s="523"/>
      <c r="AF33" s="531">
        <v>40</v>
      </c>
      <c r="AG33" s="498">
        <f>+$F33*(1-$G33)*(1/$AF33)</f>
        <v>54.249749999999999</v>
      </c>
      <c r="AH33" s="498">
        <f t="shared" si="18"/>
        <v>54.249749999999999</v>
      </c>
      <c r="AI33" s="498">
        <f t="shared" si="18"/>
        <v>54.249749999999999</v>
      </c>
      <c r="AJ33" s="498">
        <f t="shared" si="18"/>
        <v>54.249749999999999</v>
      </c>
      <c r="AK33" s="498">
        <f t="shared" si="18"/>
        <v>54.249749999999999</v>
      </c>
      <c r="AL33" s="498">
        <f t="shared" si="18"/>
        <v>54.249749999999999</v>
      </c>
      <c r="AM33" s="498">
        <f t="shared" si="18"/>
        <v>54.249749999999999</v>
      </c>
      <c r="AN33" s="498">
        <f t="shared" si="18"/>
        <v>54.249749999999999</v>
      </c>
      <c r="AO33" s="498">
        <f t="shared" si="18"/>
        <v>54.249749999999999</v>
      </c>
      <c r="AP33" s="498">
        <f t="shared" si="18"/>
        <v>54.249749999999999</v>
      </c>
      <c r="AQ33" s="498">
        <f t="shared" si="18"/>
        <v>54.249749999999999</v>
      </c>
      <c r="AR33" s="536">
        <f t="shared" si="10"/>
        <v>488.24324999999999</v>
      </c>
      <c r="AS33" s="498">
        <f>+$F33*$G33*(1/$AF33)</f>
        <v>0</v>
      </c>
      <c r="AT33" s="498">
        <f t="shared" si="20"/>
        <v>0</v>
      </c>
      <c r="AU33" s="498">
        <f t="shared" si="20"/>
        <v>0</v>
      </c>
      <c r="AV33" s="498">
        <f t="shared" si="20"/>
        <v>0</v>
      </c>
      <c r="AW33" s="498">
        <f t="shared" si="20"/>
        <v>0</v>
      </c>
      <c r="AX33" s="498">
        <f t="shared" si="20"/>
        <v>0</v>
      </c>
      <c r="AY33" s="498">
        <f t="shared" si="20"/>
        <v>0</v>
      </c>
      <c r="AZ33" s="498">
        <f t="shared" si="20"/>
        <v>0</v>
      </c>
      <c r="BA33" s="498">
        <f t="shared" si="20"/>
        <v>0</v>
      </c>
      <c r="BB33" s="498">
        <f t="shared" si="20"/>
        <v>0</v>
      </c>
      <c r="BC33" s="498">
        <f t="shared" si="20"/>
        <v>0</v>
      </c>
      <c r="BD33" s="490">
        <f t="shared" si="12"/>
        <v>0</v>
      </c>
    </row>
    <row r="34" spans="1:56" s="496" customFormat="1">
      <c r="A34" s="489">
        <v>416</v>
      </c>
      <c r="B34" s="489" t="s">
        <v>720</v>
      </c>
      <c r="C34" s="489" t="s">
        <v>721</v>
      </c>
      <c r="D34" s="489" t="s">
        <v>641</v>
      </c>
      <c r="E34" s="489" t="s">
        <v>641</v>
      </c>
      <c r="F34" s="490">
        <v>4700</v>
      </c>
      <c r="G34" s="529">
        <v>1</v>
      </c>
      <c r="H34" s="489">
        <v>0</v>
      </c>
      <c r="I34" s="489">
        <v>0</v>
      </c>
      <c r="J34" s="489">
        <v>0</v>
      </c>
      <c r="K34" s="489">
        <v>0</v>
      </c>
      <c r="L34" s="489">
        <v>0</v>
      </c>
      <c r="M34" s="490">
        <f t="shared" si="0"/>
        <v>0</v>
      </c>
      <c r="N34" s="490">
        <v>0</v>
      </c>
      <c r="O34" s="490">
        <f t="shared" si="1"/>
        <v>4700</v>
      </c>
      <c r="P34" s="492"/>
      <c r="Q34" s="492"/>
      <c r="R34" s="489" t="s">
        <v>626</v>
      </c>
      <c r="S34" s="492"/>
      <c r="T34" s="489" t="s">
        <v>722</v>
      </c>
      <c r="U34" s="493" t="s">
        <v>723</v>
      </c>
      <c r="V34" s="508">
        <v>43830</v>
      </c>
      <c r="W34" s="495"/>
      <c r="X34" s="524"/>
      <c r="Y34" s="524"/>
      <c r="Z34" s="495"/>
      <c r="AA34" s="524"/>
      <c r="AB34" s="524"/>
      <c r="AC34" s="490">
        <f>+O34</f>
        <v>4700</v>
      </c>
      <c r="AD34" s="520">
        <f>+AC34*(1-G34)</f>
        <v>0</v>
      </c>
      <c r="AE34" s="520">
        <f>+AC34-AD34</f>
        <v>4700</v>
      </c>
      <c r="AF34" s="530">
        <v>40</v>
      </c>
      <c r="AG34" s="490"/>
      <c r="AH34" s="490"/>
      <c r="AI34" s="490">
        <f t="shared" si="18"/>
        <v>0</v>
      </c>
      <c r="AJ34" s="490">
        <f t="shared" si="18"/>
        <v>0</v>
      </c>
      <c r="AK34" s="490">
        <f t="shared" si="18"/>
        <v>0</v>
      </c>
      <c r="AL34" s="490">
        <f t="shared" si="18"/>
        <v>0</v>
      </c>
      <c r="AM34" s="490">
        <f t="shared" si="18"/>
        <v>0</v>
      </c>
      <c r="AN34" s="490">
        <f t="shared" si="18"/>
        <v>0</v>
      </c>
      <c r="AO34" s="490">
        <f t="shared" si="18"/>
        <v>0</v>
      </c>
      <c r="AP34" s="490">
        <f t="shared" si="18"/>
        <v>0</v>
      </c>
      <c r="AQ34" s="490">
        <f t="shared" si="18"/>
        <v>0</v>
      </c>
      <c r="AR34" s="535">
        <f>+AD34-SUM(AG34:AQ34)</f>
        <v>0</v>
      </c>
      <c r="AS34" s="490"/>
      <c r="AT34" s="490"/>
      <c r="AU34" s="490">
        <f t="shared" si="20"/>
        <v>117.5</v>
      </c>
      <c r="AV34" s="490">
        <f t="shared" si="20"/>
        <v>117.5</v>
      </c>
      <c r="AW34" s="490">
        <f t="shared" si="20"/>
        <v>117.5</v>
      </c>
      <c r="AX34" s="490">
        <f t="shared" si="20"/>
        <v>117.5</v>
      </c>
      <c r="AY34" s="490">
        <f t="shared" si="20"/>
        <v>117.5</v>
      </c>
      <c r="AZ34" s="490">
        <f t="shared" si="20"/>
        <v>117.5</v>
      </c>
      <c r="BA34" s="490">
        <f t="shared" si="20"/>
        <v>117.5</v>
      </c>
      <c r="BB34" s="490">
        <f t="shared" si="20"/>
        <v>117.5</v>
      </c>
      <c r="BC34" s="490">
        <f t="shared" si="20"/>
        <v>117.5</v>
      </c>
      <c r="BD34" s="490">
        <f>+AE34-SUM(AS34:BC34)</f>
        <v>3642.5</v>
      </c>
    </row>
    <row r="35" spans="1:56" s="504" customFormat="1">
      <c r="A35" s="497">
        <v>322</v>
      </c>
      <c r="B35" s="497" t="s">
        <v>724</v>
      </c>
      <c r="C35" s="497" t="s">
        <v>725</v>
      </c>
      <c r="D35" s="497" t="s">
        <v>630</v>
      </c>
      <c r="E35" s="497" t="s">
        <v>630</v>
      </c>
      <c r="F35" s="498">
        <v>2380</v>
      </c>
      <c r="G35" s="499"/>
      <c r="H35" s="497">
        <v>5</v>
      </c>
      <c r="I35" s="497">
        <v>119</v>
      </c>
      <c r="J35" s="497">
        <v>2261</v>
      </c>
      <c r="K35" s="497">
        <v>0</v>
      </c>
      <c r="L35" s="497">
        <v>109.08</v>
      </c>
      <c r="M35" s="498">
        <f t="shared" si="0"/>
        <v>119</v>
      </c>
      <c r="N35" s="498">
        <v>238</v>
      </c>
      <c r="O35" s="498">
        <f t="shared" si="1"/>
        <v>2142</v>
      </c>
      <c r="P35" s="500"/>
      <c r="Q35" s="497" t="s">
        <v>620</v>
      </c>
      <c r="R35" s="497" t="s">
        <v>626</v>
      </c>
      <c r="S35" s="500"/>
      <c r="T35" s="497" t="s">
        <v>726</v>
      </c>
      <c r="U35" s="501"/>
      <c r="V35" s="502">
        <v>42369</v>
      </c>
      <c r="W35" s="498">
        <f t="shared" si="6"/>
        <v>2023</v>
      </c>
      <c r="X35" s="521">
        <f t="shared" si="7"/>
        <v>2023</v>
      </c>
      <c r="Y35" s="521">
        <f t="shared" si="8"/>
        <v>0</v>
      </c>
      <c r="Z35" s="503"/>
      <c r="AA35" s="523"/>
      <c r="AB35" s="523"/>
      <c r="AC35" s="503"/>
      <c r="AD35" s="523"/>
      <c r="AE35" s="523"/>
      <c r="AF35" s="531">
        <v>40</v>
      </c>
      <c r="AG35" s="498">
        <f>+$F35*(1-$G35)*(1/$AF35)</f>
        <v>59.5</v>
      </c>
      <c r="AH35" s="498">
        <f t="shared" si="18"/>
        <v>59.5</v>
      </c>
      <c r="AI35" s="498">
        <f t="shared" si="18"/>
        <v>59.5</v>
      </c>
      <c r="AJ35" s="498">
        <f t="shared" si="18"/>
        <v>59.5</v>
      </c>
      <c r="AK35" s="498">
        <f t="shared" si="18"/>
        <v>59.5</v>
      </c>
      <c r="AL35" s="498">
        <f t="shared" si="18"/>
        <v>59.5</v>
      </c>
      <c r="AM35" s="498">
        <f t="shared" si="18"/>
        <v>59.5</v>
      </c>
      <c r="AN35" s="498">
        <f t="shared" si="18"/>
        <v>59.5</v>
      </c>
      <c r="AO35" s="498">
        <f t="shared" si="18"/>
        <v>59.5</v>
      </c>
      <c r="AP35" s="498">
        <f t="shared" si="18"/>
        <v>59.5</v>
      </c>
      <c r="AQ35" s="498">
        <f t="shared" si="18"/>
        <v>59.5</v>
      </c>
      <c r="AR35" s="536">
        <f t="shared" si="10"/>
        <v>1368.5</v>
      </c>
      <c r="AS35" s="498">
        <f>+$F35*$G35*(1/$AF35)</f>
        <v>0</v>
      </c>
      <c r="AT35" s="498">
        <f t="shared" si="20"/>
        <v>0</v>
      </c>
      <c r="AU35" s="498">
        <f t="shared" si="20"/>
        <v>0</v>
      </c>
      <c r="AV35" s="498">
        <f t="shared" si="20"/>
        <v>0</v>
      </c>
      <c r="AW35" s="498">
        <f t="shared" si="20"/>
        <v>0</v>
      </c>
      <c r="AX35" s="498">
        <f t="shared" si="20"/>
        <v>0</v>
      </c>
      <c r="AY35" s="498">
        <f t="shared" si="20"/>
        <v>0</v>
      </c>
      <c r="AZ35" s="498">
        <f t="shared" si="20"/>
        <v>0</v>
      </c>
      <c r="BA35" s="498">
        <f t="shared" si="20"/>
        <v>0</v>
      </c>
      <c r="BB35" s="498">
        <f t="shared" si="20"/>
        <v>0</v>
      </c>
      <c r="BC35" s="498">
        <f t="shared" si="20"/>
        <v>0</v>
      </c>
      <c r="BD35" s="490">
        <f t="shared" si="12"/>
        <v>0</v>
      </c>
    </row>
    <row r="36" spans="1:56" s="504" customFormat="1">
      <c r="A36" s="497">
        <v>217</v>
      </c>
      <c r="B36" s="497" t="s">
        <v>727</v>
      </c>
      <c r="C36" s="497" t="s">
        <v>728</v>
      </c>
      <c r="D36" s="497" t="s">
        <v>707</v>
      </c>
      <c r="E36" s="497" t="s">
        <v>707</v>
      </c>
      <c r="F36" s="498">
        <v>2774.09</v>
      </c>
      <c r="G36" s="499"/>
      <c r="H36" s="497">
        <v>5</v>
      </c>
      <c r="I36" s="497">
        <v>693.5</v>
      </c>
      <c r="J36" s="497">
        <v>2080.59</v>
      </c>
      <c r="K36" s="497">
        <v>0</v>
      </c>
      <c r="L36" s="497">
        <v>127.14</v>
      </c>
      <c r="M36" s="498">
        <f t="shared" si="0"/>
        <v>138.7045</v>
      </c>
      <c r="N36" s="498">
        <v>832.2</v>
      </c>
      <c r="O36" s="498">
        <f t="shared" si="1"/>
        <v>1941.89</v>
      </c>
      <c r="P36" s="500"/>
      <c r="Q36" s="500"/>
      <c r="R36" s="497" t="s">
        <v>626</v>
      </c>
      <c r="S36" s="500"/>
      <c r="T36" s="497" t="s">
        <v>708</v>
      </c>
      <c r="U36" s="501"/>
      <c r="V36" s="502">
        <v>42369</v>
      </c>
      <c r="W36" s="498">
        <f t="shared" si="6"/>
        <v>1803.1855</v>
      </c>
      <c r="X36" s="521">
        <f t="shared" si="7"/>
        <v>1803.1855</v>
      </c>
      <c r="Y36" s="521">
        <f t="shared" si="8"/>
        <v>0</v>
      </c>
      <c r="Z36" s="503"/>
      <c r="AA36" s="523"/>
      <c r="AB36" s="523"/>
      <c r="AC36" s="503"/>
      <c r="AD36" s="523"/>
      <c r="AE36" s="523"/>
      <c r="AF36" s="531">
        <f>15*0.5+40*0.5</f>
        <v>27.5</v>
      </c>
      <c r="AG36" s="498">
        <f>+$F36*(1-$G36)*(1/$AF36)</f>
        <v>100.876</v>
      </c>
      <c r="AH36" s="498">
        <f t="shared" si="18"/>
        <v>100.876</v>
      </c>
      <c r="AI36" s="498">
        <f t="shared" si="18"/>
        <v>100.876</v>
      </c>
      <c r="AJ36" s="498">
        <f t="shared" si="18"/>
        <v>100.876</v>
      </c>
      <c r="AK36" s="498">
        <f t="shared" si="18"/>
        <v>100.876</v>
      </c>
      <c r="AL36" s="498">
        <f t="shared" si="18"/>
        <v>100.876</v>
      </c>
      <c r="AM36" s="498">
        <f t="shared" si="18"/>
        <v>100.876</v>
      </c>
      <c r="AN36" s="498">
        <f t="shared" si="18"/>
        <v>100.876</v>
      </c>
      <c r="AO36" s="498">
        <f t="shared" si="18"/>
        <v>100.876</v>
      </c>
      <c r="AP36" s="498">
        <f t="shared" si="18"/>
        <v>100.876</v>
      </c>
      <c r="AQ36" s="498">
        <f t="shared" si="18"/>
        <v>100.876</v>
      </c>
      <c r="AR36" s="536">
        <f t="shared" si="10"/>
        <v>693.54950000000008</v>
      </c>
      <c r="AS36" s="498">
        <f>+$F36*$G36*(1/$AF36)</f>
        <v>0</v>
      </c>
      <c r="AT36" s="498">
        <f t="shared" si="20"/>
        <v>0</v>
      </c>
      <c r="AU36" s="498">
        <f t="shared" si="20"/>
        <v>0</v>
      </c>
      <c r="AV36" s="498">
        <f t="shared" si="20"/>
        <v>0</v>
      </c>
      <c r="AW36" s="498">
        <f t="shared" si="20"/>
        <v>0</v>
      </c>
      <c r="AX36" s="498">
        <f t="shared" si="20"/>
        <v>0</v>
      </c>
      <c r="AY36" s="498">
        <f t="shared" si="20"/>
        <v>0</v>
      </c>
      <c r="AZ36" s="498">
        <f t="shared" si="20"/>
        <v>0</v>
      </c>
      <c r="BA36" s="498">
        <f t="shared" si="20"/>
        <v>0</v>
      </c>
      <c r="BB36" s="498">
        <f t="shared" si="20"/>
        <v>0</v>
      </c>
      <c r="BC36" s="498">
        <f t="shared" si="20"/>
        <v>0</v>
      </c>
      <c r="BD36" s="490">
        <f t="shared" si="12"/>
        <v>0</v>
      </c>
    </row>
    <row r="37" spans="1:56" s="504" customFormat="1">
      <c r="A37" s="497">
        <v>225</v>
      </c>
      <c r="B37" s="497" t="s">
        <v>729</v>
      </c>
      <c r="C37" s="497" t="s">
        <v>730</v>
      </c>
      <c r="D37" s="497" t="s">
        <v>707</v>
      </c>
      <c r="E37" s="497" t="s">
        <v>707</v>
      </c>
      <c r="F37" s="498">
        <v>101044.25</v>
      </c>
      <c r="G37" s="506">
        <f>56772.42/F37</f>
        <v>0.5618570081919555</v>
      </c>
      <c r="H37" s="497">
        <v>5</v>
      </c>
      <c r="I37" s="497">
        <v>25261.05</v>
      </c>
      <c r="J37" s="497">
        <v>75783.199999999997</v>
      </c>
      <c r="K37" s="497">
        <v>0</v>
      </c>
      <c r="L37" s="497">
        <v>4631.1899999999996</v>
      </c>
      <c r="M37" s="498">
        <f t="shared" si="0"/>
        <v>5052.2124999999996</v>
      </c>
      <c r="N37" s="498">
        <v>30313.26</v>
      </c>
      <c r="O37" s="498">
        <f t="shared" si="1"/>
        <v>70730.990000000005</v>
      </c>
      <c r="P37" s="500"/>
      <c r="Q37" s="497" t="s">
        <v>620</v>
      </c>
      <c r="R37" s="497" t="s">
        <v>626</v>
      </c>
      <c r="S37" s="500"/>
      <c r="T37" s="497" t="s">
        <v>708</v>
      </c>
      <c r="U37" s="501" t="s">
        <v>731</v>
      </c>
      <c r="V37" s="502">
        <v>42369</v>
      </c>
      <c r="W37" s="498">
        <f t="shared" si="6"/>
        <v>65678.777500000011</v>
      </c>
      <c r="X37" s="521">
        <f t="shared" si="7"/>
        <v>28776.696072144881</v>
      </c>
      <c r="Y37" s="521">
        <f t="shared" si="8"/>
        <v>36902.081427855126</v>
      </c>
      <c r="Z37" s="503"/>
      <c r="AA37" s="523"/>
      <c r="AB37" s="523"/>
      <c r="AC37" s="503"/>
      <c r="AD37" s="523"/>
      <c r="AE37" s="523"/>
      <c r="AF37" s="531">
        <v>40</v>
      </c>
      <c r="AG37" s="498">
        <f>+$F37*(1-$G37)*(1/$AF37)</f>
        <v>1106.79575</v>
      </c>
      <c r="AH37" s="498">
        <f t="shared" si="18"/>
        <v>1106.79575</v>
      </c>
      <c r="AI37" s="498">
        <f t="shared" si="18"/>
        <v>1106.79575</v>
      </c>
      <c r="AJ37" s="498">
        <f t="shared" si="18"/>
        <v>1106.79575</v>
      </c>
      <c r="AK37" s="498">
        <f t="shared" si="18"/>
        <v>1106.79575</v>
      </c>
      <c r="AL37" s="498">
        <f t="shared" si="18"/>
        <v>1106.79575</v>
      </c>
      <c r="AM37" s="498">
        <f t="shared" si="18"/>
        <v>1106.79575</v>
      </c>
      <c r="AN37" s="498">
        <f t="shared" si="18"/>
        <v>1106.79575</v>
      </c>
      <c r="AO37" s="498">
        <f t="shared" si="18"/>
        <v>1106.79575</v>
      </c>
      <c r="AP37" s="498">
        <f t="shared" si="18"/>
        <v>1106.79575</v>
      </c>
      <c r="AQ37" s="498">
        <f t="shared" si="18"/>
        <v>1106.79575</v>
      </c>
      <c r="AR37" s="536">
        <f t="shared" si="10"/>
        <v>16601.942822144883</v>
      </c>
      <c r="AS37" s="498">
        <f>+$F37*$G37*(1/$AF37)</f>
        <v>1419.3105</v>
      </c>
      <c r="AT37" s="498">
        <f t="shared" si="20"/>
        <v>1419.3105</v>
      </c>
      <c r="AU37" s="498">
        <f t="shared" si="20"/>
        <v>1419.3105</v>
      </c>
      <c r="AV37" s="498">
        <f t="shared" si="20"/>
        <v>1419.3105</v>
      </c>
      <c r="AW37" s="498">
        <f t="shared" si="20"/>
        <v>1419.3105</v>
      </c>
      <c r="AX37" s="498">
        <f t="shared" si="20"/>
        <v>1419.3105</v>
      </c>
      <c r="AY37" s="498">
        <f t="shared" si="20"/>
        <v>1419.3105</v>
      </c>
      <c r="AZ37" s="498">
        <f t="shared" si="20"/>
        <v>1419.3105</v>
      </c>
      <c r="BA37" s="498">
        <f t="shared" si="20"/>
        <v>1419.3105</v>
      </c>
      <c r="BB37" s="498">
        <f t="shared" si="20"/>
        <v>1419.3105</v>
      </c>
      <c r="BC37" s="498">
        <f t="shared" si="20"/>
        <v>1419.3105</v>
      </c>
      <c r="BD37" s="490">
        <f t="shared" si="12"/>
        <v>21289.665927855131</v>
      </c>
    </row>
    <row r="38" spans="1:56">
      <c r="A38" s="480">
        <v>116</v>
      </c>
      <c r="B38" s="480" t="s">
        <v>732</v>
      </c>
      <c r="C38" s="480" t="s">
        <v>733</v>
      </c>
      <c r="D38" s="480" t="s">
        <v>624</v>
      </c>
      <c r="E38" s="480" t="s">
        <v>625</v>
      </c>
      <c r="F38" s="482">
        <v>45131.91</v>
      </c>
      <c r="G38" s="481"/>
      <c r="H38" s="480">
        <v>5</v>
      </c>
      <c r="I38" s="480">
        <v>18052.8</v>
      </c>
      <c r="J38" s="480">
        <v>27079.11</v>
      </c>
      <c r="K38" s="480">
        <v>0</v>
      </c>
      <c r="L38" s="480">
        <v>2068.5500000000002</v>
      </c>
      <c r="M38" s="482">
        <f t="shared" si="0"/>
        <v>2256.5955000000004</v>
      </c>
      <c r="N38" s="482">
        <v>20309.400000000001</v>
      </c>
      <c r="O38" s="482">
        <f t="shared" si="1"/>
        <v>24822.510000000002</v>
      </c>
      <c r="P38" s="479"/>
      <c r="Q38" s="480" t="s">
        <v>620</v>
      </c>
      <c r="R38" s="480" t="s">
        <v>626</v>
      </c>
      <c r="S38" s="479"/>
      <c r="T38" s="480" t="s">
        <v>734</v>
      </c>
      <c r="U38" s="478"/>
      <c r="V38" s="483">
        <v>42369</v>
      </c>
      <c r="W38" s="482">
        <f t="shared" si="6"/>
        <v>22565.914500000003</v>
      </c>
      <c r="X38" s="525">
        <f t="shared" si="7"/>
        <v>22565.914500000003</v>
      </c>
      <c r="Y38" s="525">
        <f t="shared" si="8"/>
        <v>0</v>
      </c>
      <c r="Z38" s="488"/>
      <c r="AA38" s="522"/>
      <c r="AB38" s="522"/>
      <c r="AC38" s="488"/>
      <c r="AD38" s="522"/>
      <c r="AE38" s="522"/>
      <c r="AF38" s="532">
        <f>15*0.5+40*0.5</f>
        <v>27.5</v>
      </c>
      <c r="AG38" s="482">
        <f>+$F38*(1-$G38)*(1/$AF38)</f>
        <v>1641.1603636363636</v>
      </c>
      <c r="AH38" s="482">
        <f t="shared" si="18"/>
        <v>1641.1603636363636</v>
      </c>
      <c r="AI38" s="482">
        <f t="shared" si="18"/>
        <v>1641.1603636363636</v>
      </c>
      <c r="AJ38" s="482">
        <f t="shared" si="18"/>
        <v>1641.1603636363636</v>
      </c>
      <c r="AK38" s="482">
        <f t="shared" si="18"/>
        <v>1641.1603636363636</v>
      </c>
      <c r="AL38" s="482">
        <f t="shared" si="18"/>
        <v>1641.1603636363636</v>
      </c>
      <c r="AM38" s="482">
        <f t="shared" si="18"/>
        <v>1641.1603636363636</v>
      </c>
      <c r="AN38" s="482">
        <f t="shared" si="18"/>
        <v>1641.1603636363636</v>
      </c>
      <c r="AO38" s="482">
        <f t="shared" si="18"/>
        <v>1641.1603636363636</v>
      </c>
      <c r="AP38" s="482">
        <f t="shared" si="18"/>
        <v>1641.1603636363636</v>
      </c>
      <c r="AQ38" s="482">
        <f t="shared" si="18"/>
        <v>1641.1603636363636</v>
      </c>
      <c r="AR38" s="537">
        <f t="shared" si="10"/>
        <v>4513.1504999999997</v>
      </c>
      <c r="AS38" s="482">
        <f>+$F38*$G38*(1/$AF38)</f>
        <v>0</v>
      </c>
      <c r="AT38" s="482">
        <f t="shared" si="20"/>
        <v>0</v>
      </c>
      <c r="AU38" s="482">
        <f t="shared" si="20"/>
        <v>0</v>
      </c>
      <c r="AV38" s="482">
        <f t="shared" si="20"/>
        <v>0</v>
      </c>
      <c r="AW38" s="482">
        <f t="shared" si="20"/>
        <v>0</v>
      </c>
      <c r="AX38" s="482">
        <f t="shared" si="20"/>
        <v>0</v>
      </c>
      <c r="AY38" s="482">
        <f t="shared" si="20"/>
        <v>0</v>
      </c>
      <c r="AZ38" s="482">
        <f t="shared" si="20"/>
        <v>0</v>
      </c>
      <c r="BA38" s="482">
        <f t="shared" si="20"/>
        <v>0</v>
      </c>
      <c r="BB38" s="482">
        <f t="shared" si="20"/>
        <v>0</v>
      </c>
      <c r="BC38" s="482">
        <f t="shared" si="20"/>
        <v>0</v>
      </c>
      <c r="BD38" s="490">
        <f t="shared" si="12"/>
        <v>0</v>
      </c>
    </row>
    <row r="39" spans="1:56" s="504" customFormat="1">
      <c r="A39" s="497">
        <v>208</v>
      </c>
      <c r="B39" s="497" t="s">
        <v>735</v>
      </c>
      <c r="C39" s="497" t="s">
        <v>736</v>
      </c>
      <c r="D39" s="497" t="s">
        <v>619</v>
      </c>
      <c r="E39" s="497" t="s">
        <v>619</v>
      </c>
      <c r="F39" s="498">
        <v>6710.72</v>
      </c>
      <c r="G39" s="499"/>
      <c r="H39" s="497">
        <v>5</v>
      </c>
      <c r="I39" s="497">
        <v>2013.24</v>
      </c>
      <c r="J39" s="497">
        <v>4697.4799999999996</v>
      </c>
      <c r="K39" s="497">
        <v>0</v>
      </c>
      <c r="L39" s="497">
        <v>307.58</v>
      </c>
      <c r="M39" s="498">
        <f t="shared" si="0"/>
        <v>335.536</v>
      </c>
      <c r="N39" s="498">
        <v>2348.7800000000002</v>
      </c>
      <c r="O39" s="498">
        <f t="shared" si="1"/>
        <v>4361.9400000000005</v>
      </c>
      <c r="P39" s="500"/>
      <c r="Q39" s="497" t="s">
        <v>620</v>
      </c>
      <c r="R39" s="497" t="s">
        <v>626</v>
      </c>
      <c r="S39" s="500"/>
      <c r="T39" s="497" t="s">
        <v>737</v>
      </c>
      <c r="U39" s="501"/>
      <c r="V39" s="502">
        <v>42369</v>
      </c>
      <c r="W39" s="498">
        <f t="shared" si="6"/>
        <v>4026.4040000000005</v>
      </c>
      <c r="X39" s="521">
        <f t="shared" si="7"/>
        <v>4026.4040000000005</v>
      </c>
      <c r="Y39" s="521">
        <f t="shared" si="8"/>
        <v>0</v>
      </c>
      <c r="Z39" s="503"/>
      <c r="AA39" s="523"/>
      <c r="AB39" s="523"/>
      <c r="AC39" s="503"/>
      <c r="AD39" s="523"/>
      <c r="AE39" s="523"/>
      <c r="AF39" s="531">
        <f>15*0.5+40*0.5</f>
        <v>27.5</v>
      </c>
      <c r="AG39" s="498">
        <f>+$F39*(1-$G39)*(1/$AF39)</f>
        <v>244.02618181818181</v>
      </c>
      <c r="AH39" s="498">
        <f t="shared" si="18"/>
        <v>244.02618181818181</v>
      </c>
      <c r="AI39" s="498">
        <f t="shared" si="18"/>
        <v>244.02618181818181</v>
      </c>
      <c r="AJ39" s="498">
        <f t="shared" si="18"/>
        <v>244.02618181818181</v>
      </c>
      <c r="AK39" s="498">
        <f t="shared" si="18"/>
        <v>244.02618181818181</v>
      </c>
      <c r="AL39" s="498">
        <f t="shared" si="18"/>
        <v>244.02618181818181</v>
      </c>
      <c r="AM39" s="498">
        <f t="shared" si="18"/>
        <v>244.02618181818181</v>
      </c>
      <c r="AN39" s="498">
        <f t="shared" si="18"/>
        <v>244.02618181818181</v>
      </c>
      <c r="AO39" s="498">
        <f t="shared" si="18"/>
        <v>244.02618181818181</v>
      </c>
      <c r="AP39" s="498">
        <f t="shared" si="18"/>
        <v>244.02618181818181</v>
      </c>
      <c r="AQ39" s="498">
        <f t="shared" si="18"/>
        <v>244.02618181818181</v>
      </c>
      <c r="AR39" s="536">
        <f t="shared" si="10"/>
        <v>1342.1160000000009</v>
      </c>
      <c r="AS39" s="498">
        <f>+$F39*$G39*(1/$AF39)</f>
        <v>0</v>
      </c>
      <c r="AT39" s="498">
        <f t="shared" si="20"/>
        <v>0</v>
      </c>
      <c r="AU39" s="498">
        <f t="shared" si="20"/>
        <v>0</v>
      </c>
      <c r="AV39" s="498">
        <f t="shared" si="20"/>
        <v>0</v>
      </c>
      <c r="AW39" s="498">
        <f t="shared" si="20"/>
        <v>0</v>
      </c>
      <c r="AX39" s="498">
        <f t="shared" si="20"/>
        <v>0</v>
      </c>
      <c r="AY39" s="498">
        <f t="shared" si="20"/>
        <v>0</v>
      </c>
      <c r="AZ39" s="498">
        <f t="shared" si="20"/>
        <v>0</v>
      </c>
      <c r="BA39" s="498">
        <f t="shared" si="20"/>
        <v>0</v>
      </c>
      <c r="BB39" s="498">
        <f t="shared" si="20"/>
        <v>0</v>
      </c>
      <c r="BC39" s="498">
        <f t="shared" si="20"/>
        <v>0</v>
      </c>
      <c r="BD39" s="490">
        <f t="shared" si="12"/>
        <v>0</v>
      </c>
    </row>
    <row r="40" spans="1:56" s="496" customFormat="1">
      <c r="A40" s="489">
        <v>294</v>
      </c>
      <c r="B40" s="489" t="s">
        <v>738</v>
      </c>
      <c r="C40" s="489" t="s">
        <v>739</v>
      </c>
      <c r="D40" s="489" t="s">
        <v>740</v>
      </c>
      <c r="E40" s="489" t="s">
        <v>740</v>
      </c>
      <c r="F40" s="490">
        <v>22571.03</v>
      </c>
      <c r="G40" s="509">
        <f>19173.74/F40</f>
        <v>0.84948449406163573</v>
      </c>
      <c r="H40" s="489">
        <v>5</v>
      </c>
      <c r="I40" s="489">
        <v>2986.89</v>
      </c>
      <c r="J40" s="489">
        <v>19584.14</v>
      </c>
      <c r="K40" s="489">
        <v>0</v>
      </c>
      <c r="L40" s="489">
        <v>1034.5</v>
      </c>
      <c r="M40" s="490">
        <f t="shared" si="0"/>
        <v>1128.5515</v>
      </c>
      <c r="N40" s="490">
        <v>4115.4399999999996</v>
      </c>
      <c r="O40" s="490">
        <f t="shared" si="1"/>
        <v>18455.59</v>
      </c>
      <c r="P40" s="492"/>
      <c r="Q40" s="492"/>
      <c r="R40" s="492"/>
      <c r="S40" s="492"/>
      <c r="T40" s="489" t="s">
        <v>741</v>
      </c>
      <c r="U40" s="493" t="s">
        <v>742</v>
      </c>
      <c r="V40" s="508">
        <v>42735</v>
      </c>
      <c r="W40" s="495"/>
      <c r="X40" s="524"/>
      <c r="Y40" s="524"/>
      <c r="Z40" s="490">
        <f>+O40-(2*(F40*(H40/100)))</f>
        <v>16198.487000000001</v>
      </c>
      <c r="AA40" s="520">
        <f>+Z40*(1-G40)</f>
        <v>2438.1234662410166</v>
      </c>
      <c r="AB40" s="520">
        <f>+Z40-AA40</f>
        <v>13760.363533758984</v>
      </c>
      <c r="AC40" s="495"/>
      <c r="AD40" s="524"/>
      <c r="AE40" s="524"/>
      <c r="AF40" s="530">
        <f>15*0.5+40*0.5</f>
        <v>27.5</v>
      </c>
      <c r="AG40" s="490"/>
      <c r="AH40" s="490">
        <f t="shared" ref="AH40:AQ50" si="21">+$F40*(1-$G40)*(1/$AF40)</f>
        <v>123.5378181818181</v>
      </c>
      <c r="AI40" s="490">
        <f t="shared" si="21"/>
        <v>123.5378181818181</v>
      </c>
      <c r="AJ40" s="490">
        <f t="shared" si="21"/>
        <v>123.5378181818181</v>
      </c>
      <c r="AK40" s="490">
        <f t="shared" si="21"/>
        <v>123.5378181818181</v>
      </c>
      <c r="AL40" s="490">
        <f t="shared" si="21"/>
        <v>123.5378181818181</v>
      </c>
      <c r="AM40" s="490">
        <f t="shared" si="21"/>
        <v>123.5378181818181</v>
      </c>
      <c r="AN40" s="490">
        <f t="shared" si="21"/>
        <v>123.5378181818181</v>
      </c>
      <c r="AO40" s="490">
        <f t="shared" si="21"/>
        <v>123.5378181818181</v>
      </c>
      <c r="AP40" s="490">
        <f t="shared" si="21"/>
        <v>123.5378181818181</v>
      </c>
      <c r="AQ40" s="490">
        <f t="shared" si="21"/>
        <v>123.5378181818181</v>
      </c>
      <c r="AR40" s="535">
        <f>+AA40-SUM(AG40:AQ40)</f>
        <v>1202.7452844228355</v>
      </c>
      <c r="AS40" s="490"/>
      <c r="AT40" s="490">
        <f t="shared" ref="AT40:BC50" si="22">+$F40*$G40*(1/$AF40)</f>
        <v>697.22690909090909</v>
      </c>
      <c r="AU40" s="490">
        <f t="shared" si="22"/>
        <v>697.22690909090909</v>
      </c>
      <c r="AV40" s="490">
        <f t="shared" si="22"/>
        <v>697.22690909090909</v>
      </c>
      <c r="AW40" s="490">
        <f t="shared" si="22"/>
        <v>697.22690909090909</v>
      </c>
      <c r="AX40" s="490">
        <f t="shared" si="22"/>
        <v>697.22690909090909</v>
      </c>
      <c r="AY40" s="490">
        <f t="shared" si="22"/>
        <v>697.22690909090909</v>
      </c>
      <c r="AZ40" s="490">
        <f t="shared" si="22"/>
        <v>697.22690909090909</v>
      </c>
      <c r="BA40" s="490">
        <f t="shared" si="22"/>
        <v>697.22690909090909</v>
      </c>
      <c r="BB40" s="490">
        <f t="shared" si="22"/>
        <v>697.22690909090909</v>
      </c>
      <c r="BC40" s="490">
        <f t="shared" si="22"/>
        <v>697.22690909090909</v>
      </c>
      <c r="BD40" s="490">
        <f>+AB40-SUM(AS40:BC40)</f>
        <v>6788.0944428498915</v>
      </c>
    </row>
    <row r="41" spans="1:56" s="496" customFormat="1">
      <c r="A41" s="489">
        <v>295</v>
      </c>
      <c r="B41" s="489" t="s">
        <v>743</v>
      </c>
      <c r="C41" s="489" t="s">
        <v>744</v>
      </c>
      <c r="D41" s="489" t="s">
        <v>740</v>
      </c>
      <c r="E41" s="489" t="s">
        <v>740</v>
      </c>
      <c r="F41" s="490">
        <v>4821.49</v>
      </c>
      <c r="G41" s="491"/>
      <c r="H41" s="489">
        <v>5</v>
      </c>
      <c r="I41" s="489">
        <v>622.76</v>
      </c>
      <c r="J41" s="489">
        <v>4198.7299999999996</v>
      </c>
      <c r="K41" s="489">
        <v>0</v>
      </c>
      <c r="L41" s="489">
        <v>220.98</v>
      </c>
      <c r="M41" s="490">
        <f t="shared" si="0"/>
        <v>241.07449999999997</v>
      </c>
      <c r="N41" s="490">
        <v>863.83</v>
      </c>
      <c r="O41" s="490">
        <f t="shared" si="1"/>
        <v>3957.66</v>
      </c>
      <c r="P41" s="492"/>
      <c r="Q41" s="492"/>
      <c r="R41" s="489" t="s">
        <v>626</v>
      </c>
      <c r="S41" s="492"/>
      <c r="T41" s="489" t="s">
        <v>745</v>
      </c>
      <c r="U41" s="493"/>
      <c r="V41" s="494">
        <v>42369</v>
      </c>
      <c r="W41" s="490">
        <f t="shared" si="6"/>
        <v>3716.5854999999997</v>
      </c>
      <c r="X41" s="520">
        <f t="shared" si="7"/>
        <v>3716.5854999999997</v>
      </c>
      <c r="Y41" s="520">
        <f t="shared" si="8"/>
        <v>0</v>
      </c>
      <c r="Z41" s="495"/>
      <c r="AA41" s="524"/>
      <c r="AB41" s="524"/>
      <c r="AC41" s="495"/>
      <c r="AD41" s="524"/>
      <c r="AE41" s="524"/>
      <c r="AF41" s="530">
        <v>40</v>
      </c>
      <c r="AG41" s="490">
        <f t="shared" ref="AG41:AG46" si="23">+$F41*(1-$G41)*(1/$AF41)</f>
        <v>120.53725</v>
      </c>
      <c r="AH41" s="490">
        <f t="shared" si="21"/>
        <v>120.53725</v>
      </c>
      <c r="AI41" s="490">
        <f t="shared" si="21"/>
        <v>120.53725</v>
      </c>
      <c r="AJ41" s="490">
        <f t="shared" si="21"/>
        <v>120.53725</v>
      </c>
      <c r="AK41" s="490">
        <f t="shared" si="21"/>
        <v>120.53725</v>
      </c>
      <c r="AL41" s="490">
        <f t="shared" si="21"/>
        <v>120.53725</v>
      </c>
      <c r="AM41" s="490">
        <f t="shared" si="21"/>
        <v>120.53725</v>
      </c>
      <c r="AN41" s="490">
        <f t="shared" si="21"/>
        <v>120.53725</v>
      </c>
      <c r="AO41" s="490">
        <f t="shared" si="21"/>
        <v>120.53725</v>
      </c>
      <c r="AP41" s="490">
        <f t="shared" si="21"/>
        <v>120.53725</v>
      </c>
      <c r="AQ41" s="490">
        <f t="shared" si="21"/>
        <v>120.53725</v>
      </c>
      <c r="AR41" s="535">
        <f t="shared" si="10"/>
        <v>2390.6757499999994</v>
      </c>
      <c r="AS41" s="490">
        <f t="shared" ref="AS41:AS46" si="24">+$F41*$G41*(1/$AF41)</f>
        <v>0</v>
      </c>
      <c r="AT41" s="490">
        <f t="shared" si="22"/>
        <v>0</v>
      </c>
      <c r="AU41" s="490">
        <f t="shared" si="22"/>
        <v>0</v>
      </c>
      <c r="AV41" s="490">
        <f t="shared" si="22"/>
        <v>0</v>
      </c>
      <c r="AW41" s="490">
        <f t="shared" si="22"/>
        <v>0</v>
      </c>
      <c r="AX41" s="490">
        <f t="shared" si="22"/>
        <v>0</v>
      </c>
      <c r="AY41" s="490">
        <f t="shared" si="22"/>
        <v>0</v>
      </c>
      <c r="AZ41" s="490">
        <f t="shared" si="22"/>
        <v>0</v>
      </c>
      <c r="BA41" s="490">
        <f t="shared" si="22"/>
        <v>0</v>
      </c>
      <c r="BB41" s="490">
        <f t="shared" si="22"/>
        <v>0</v>
      </c>
      <c r="BC41" s="490">
        <f t="shared" si="22"/>
        <v>0</v>
      </c>
      <c r="BD41" s="490">
        <f t="shared" si="12"/>
        <v>0</v>
      </c>
    </row>
    <row r="42" spans="1:56" s="504" customFormat="1">
      <c r="A42" s="497">
        <v>318</v>
      </c>
      <c r="B42" s="497" t="s">
        <v>746</v>
      </c>
      <c r="C42" s="497" t="s">
        <v>747</v>
      </c>
      <c r="D42" s="497" t="s">
        <v>630</v>
      </c>
      <c r="E42" s="497" t="s">
        <v>630</v>
      </c>
      <c r="F42" s="498">
        <v>4080</v>
      </c>
      <c r="G42" s="499"/>
      <c r="H42" s="497">
        <v>5</v>
      </c>
      <c r="I42" s="497">
        <v>204</v>
      </c>
      <c r="J42" s="497">
        <v>3876</v>
      </c>
      <c r="K42" s="497">
        <v>0</v>
      </c>
      <c r="L42" s="497">
        <v>187</v>
      </c>
      <c r="M42" s="498">
        <f t="shared" si="0"/>
        <v>204</v>
      </c>
      <c r="N42" s="498">
        <v>408</v>
      </c>
      <c r="O42" s="498">
        <f t="shared" si="1"/>
        <v>3672</v>
      </c>
      <c r="P42" s="500"/>
      <c r="Q42" s="497" t="s">
        <v>620</v>
      </c>
      <c r="R42" s="497" t="s">
        <v>626</v>
      </c>
      <c r="S42" s="500"/>
      <c r="T42" s="497" t="s">
        <v>726</v>
      </c>
      <c r="U42" s="501"/>
      <c r="V42" s="502">
        <v>42369</v>
      </c>
      <c r="W42" s="498">
        <f t="shared" si="6"/>
        <v>3468</v>
      </c>
      <c r="X42" s="521">
        <f t="shared" si="7"/>
        <v>3468</v>
      </c>
      <c r="Y42" s="521">
        <f t="shared" si="8"/>
        <v>0</v>
      </c>
      <c r="Z42" s="503"/>
      <c r="AA42" s="523"/>
      <c r="AB42" s="523"/>
      <c r="AC42" s="503"/>
      <c r="AD42" s="523"/>
      <c r="AE42" s="523"/>
      <c r="AF42" s="531">
        <v>40</v>
      </c>
      <c r="AG42" s="498">
        <f t="shared" si="23"/>
        <v>102</v>
      </c>
      <c r="AH42" s="498">
        <f t="shared" si="21"/>
        <v>102</v>
      </c>
      <c r="AI42" s="498">
        <f t="shared" si="21"/>
        <v>102</v>
      </c>
      <c r="AJ42" s="498">
        <f t="shared" si="21"/>
        <v>102</v>
      </c>
      <c r="AK42" s="498">
        <f t="shared" si="21"/>
        <v>102</v>
      </c>
      <c r="AL42" s="498">
        <f t="shared" si="21"/>
        <v>102</v>
      </c>
      <c r="AM42" s="498">
        <f t="shared" si="21"/>
        <v>102</v>
      </c>
      <c r="AN42" s="498">
        <f t="shared" si="21"/>
        <v>102</v>
      </c>
      <c r="AO42" s="498">
        <f t="shared" si="21"/>
        <v>102</v>
      </c>
      <c r="AP42" s="498">
        <f t="shared" si="21"/>
        <v>102</v>
      </c>
      <c r="AQ42" s="498">
        <f t="shared" si="21"/>
        <v>102</v>
      </c>
      <c r="AR42" s="536">
        <f t="shared" si="10"/>
        <v>2346</v>
      </c>
      <c r="AS42" s="498">
        <f t="shared" si="24"/>
        <v>0</v>
      </c>
      <c r="AT42" s="498">
        <f t="shared" si="22"/>
        <v>0</v>
      </c>
      <c r="AU42" s="498">
        <f t="shared" si="22"/>
        <v>0</v>
      </c>
      <c r="AV42" s="498">
        <f t="shared" si="22"/>
        <v>0</v>
      </c>
      <c r="AW42" s="498">
        <f t="shared" si="22"/>
        <v>0</v>
      </c>
      <c r="AX42" s="498">
        <f t="shared" si="22"/>
        <v>0</v>
      </c>
      <c r="AY42" s="498">
        <f t="shared" si="22"/>
        <v>0</v>
      </c>
      <c r="AZ42" s="498">
        <f t="shared" si="22"/>
        <v>0</v>
      </c>
      <c r="BA42" s="498">
        <f t="shared" si="22"/>
        <v>0</v>
      </c>
      <c r="BB42" s="498">
        <f t="shared" si="22"/>
        <v>0</v>
      </c>
      <c r="BC42" s="498">
        <f t="shared" si="22"/>
        <v>0</v>
      </c>
      <c r="BD42" s="490">
        <f t="shared" si="12"/>
        <v>0</v>
      </c>
    </row>
    <row r="43" spans="1:56" s="504" customFormat="1">
      <c r="A43" s="497">
        <v>197</v>
      </c>
      <c r="B43" s="497" t="s">
        <v>748</v>
      </c>
      <c r="C43" s="497" t="s">
        <v>749</v>
      </c>
      <c r="D43" s="497" t="s">
        <v>619</v>
      </c>
      <c r="E43" s="497" t="s">
        <v>619</v>
      </c>
      <c r="F43" s="498">
        <v>65593.36</v>
      </c>
      <c r="G43" s="506">
        <f>95446.36/(F43+F50)</f>
        <v>0.81771905854115079</v>
      </c>
      <c r="H43" s="497">
        <v>5</v>
      </c>
      <c r="I43" s="497">
        <v>19678.02</v>
      </c>
      <c r="J43" s="497">
        <v>45915.34</v>
      </c>
      <c r="K43" s="497">
        <v>0</v>
      </c>
      <c r="L43" s="497">
        <v>3006.36</v>
      </c>
      <c r="M43" s="498">
        <f t="shared" si="0"/>
        <v>3279.6679999999997</v>
      </c>
      <c r="N43" s="498">
        <v>22957.69</v>
      </c>
      <c r="O43" s="498">
        <f t="shared" si="1"/>
        <v>42635.67</v>
      </c>
      <c r="P43" s="500"/>
      <c r="Q43" s="497" t="s">
        <v>620</v>
      </c>
      <c r="R43" s="500"/>
      <c r="S43" s="500"/>
      <c r="T43" s="497" t="s">
        <v>621</v>
      </c>
      <c r="U43" s="501" t="s">
        <v>750</v>
      </c>
      <c r="V43" s="502">
        <v>42369</v>
      </c>
      <c r="W43" s="498">
        <f t="shared" si="6"/>
        <v>39356.002</v>
      </c>
      <c r="X43" s="521">
        <f t="shared" si="7"/>
        <v>7173.8490966163527</v>
      </c>
      <c r="Y43" s="521">
        <f t="shared" si="8"/>
        <v>32182.152903383649</v>
      </c>
      <c r="Z43" s="503"/>
      <c r="AA43" s="523"/>
      <c r="AB43" s="523"/>
      <c r="AC43" s="503"/>
      <c r="AD43" s="523"/>
      <c r="AE43" s="523"/>
      <c r="AF43" s="531">
        <v>40</v>
      </c>
      <c r="AG43" s="498">
        <f t="shared" si="23"/>
        <v>298.91048535623054</v>
      </c>
      <c r="AH43" s="498">
        <f t="shared" si="21"/>
        <v>298.91048535623054</v>
      </c>
      <c r="AI43" s="498">
        <f t="shared" si="21"/>
        <v>298.91048535623054</v>
      </c>
      <c r="AJ43" s="498">
        <f t="shared" si="21"/>
        <v>298.91048535623054</v>
      </c>
      <c r="AK43" s="498">
        <f t="shared" si="21"/>
        <v>298.91048535623054</v>
      </c>
      <c r="AL43" s="498">
        <f t="shared" si="21"/>
        <v>298.91048535623054</v>
      </c>
      <c r="AM43" s="498">
        <f t="shared" si="21"/>
        <v>298.91048535623054</v>
      </c>
      <c r="AN43" s="498">
        <f t="shared" si="21"/>
        <v>298.91048535623054</v>
      </c>
      <c r="AO43" s="498">
        <f t="shared" si="21"/>
        <v>298.91048535623054</v>
      </c>
      <c r="AP43" s="498">
        <f t="shared" si="21"/>
        <v>298.91048535623054</v>
      </c>
      <c r="AQ43" s="498">
        <f t="shared" si="21"/>
        <v>298.91048535623054</v>
      </c>
      <c r="AR43" s="536">
        <f t="shared" si="10"/>
        <v>3885.8337576978174</v>
      </c>
      <c r="AS43" s="498">
        <f t="shared" si="24"/>
        <v>1340.9235146437695</v>
      </c>
      <c r="AT43" s="498">
        <f t="shared" si="22"/>
        <v>1340.9235146437695</v>
      </c>
      <c r="AU43" s="498">
        <f t="shared" si="22"/>
        <v>1340.9235146437695</v>
      </c>
      <c r="AV43" s="498">
        <f t="shared" si="22"/>
        <v>1340.9235146437695</v>
      </c>
      <c r="AW43" s="498">
        <f t="shared" si="22"/>
        <v>1340.9235146437695</v>
      </c>
      <c r="AX43" s="498">
        <f t="shared" si="22"/>
        <v>1340.9235146437695</v>
      </c>
      <c r="AY43" s="498">
        <f t="shared" si="22"/>
        <v>1340.9235146437695</v>
      </c>
      <c r="AZ43" s="498">
        <f t="shared" si="22"/>
        <v>1340.9235146437695</v>
      </c>
      <c r="BA43" s="498">
        <f t="shared" si="22"/>
        <v>1340.9235146437695</v>
      </c>
      <c r="BB43" s="498">
        <f t="shared" si="22"/>
        <v>1340.9235146437695</v>
      </c>
      <c r="BC43" s="498">
        <f t="shared" si="22"/>
        <v>1340.9235146437695</v>
      </c>
      <c r="BD43" s="490">
        <f t="shared" si="12"/>
        <v>17431.994242302186</v>
      </c>
    </row>
    <row r="44" spans="1:56" s="504" customFormat="1">
      <c r="A44" s="497">
        <v>30</v>
      </c>
      <c r="B44" s="497" t="s">
        <v>751</v>
      </c>
      <c r="C44" s="497" t="s">
        <v>752</v>
      </c>
      <c r="D44" s="497" t="s">
        <v>665</v>
      </c>
      <c r="E44" s="497" t="s">
        <v>666</v>
      </c>
      <c r="F44" s="498">
        <v>2162.4499999999998</v>
      </c>
      <c r="G44" s="499"/>
      <c r="H44" s="497">
        <v>5</v>
      </c>
      <c r="I44" s="497">
        <v>940.7</v>
      </c>
      <c r="J44" s="497">
        <v>1221.75</v>
      </c>
      <c r="K44" s="497">
        <v>0</v>
      </c>
      <c r="L44" s="497">
        <v>99.11</v>
      </c>
      <c r="M44" s="498">
        <f t="shared" si="0"/>
        <v>108.1225</v>
      </c>
      <c r="N44" s="498">
        <v>1048.82</v>
      </c>
      <c r="O44" s="498">
        <f t="shared" si="1"/>
        <v>1113.6299999999999</v>
      </c>
      <c r="P44" s="500"/>
      <c r="Q44" s="497" t="s">
        <v>620</v>
      </c>
      <c r="R44" s="497" t="s">
        <v>626</v>
      </c>
      <c r="S44" s="500"/>
      <c r="T44" s="497" t="s">
        <v>684</v>
      </c>
      <c r="U44" s="501"/>
      <c r="V44" s="502">
        <v>42369</v>
      </c>
      <c r="W44" s="498">
        <f t="shared" si="6"/>
        <v>1005.5074999999999</v>
      </c>
      <c r="X44" s="521">
        <f t="shared" si="7"/>
        <v>1005.5074999999999</v>
      </c>
      <c r="Y44" s="521">
        <f t="shared" si="8"/>
        <v>0</v>
      </c>
      <c r="Z44" s="503"/>
      <c r="AA44" s="523"/>
      <c r="AB44" s="523"/>
      <c r="AC44" s="503"/>
      <c r="AD44" s="523"/>
      <c r="AE44" s="523"/>
      <c r="AF44" s="531">
        <v>40</v>
      </c>
      <c r="AG44" s="498">
        <f t="shared" si="23"/>
        <v>54.061250000000001</v>
      </c>
      <c r="AH44" s="498">
        <f t="shared" si="21"/>
        <v>54.061250000000001</v>
      </c>
      <c r="AI44" s="498">
        <f t="shared" si="21"/>
        <v>54.061250000000001</v>
      </c>
      <c r="AJ44" s="498">
        <f t="shared" si="21"/>
        <v>54.061250000000001</v>
      </c>
      <c r="AK44" s="498">
        <f t="shared" si="21"/>
        <v>54.061250000000001</v>
      </c>
      <c r="AL44" s="498">
        <f t="shared" si="21"/>
        <v>54.061250000000001</v>
      </c>
      <c r="AM44" s="498">
        <f t="shared" si="21"/>
        <v>54.061250000000001</v>
      </c>
      <c r="AN44" s="498">
        <f t="shared" si="21"/>
        <v>54.061250000000001</v>
      </c>
      <c r="AO44" s="498">
        <f t="shared" si="21"/>
        <v>54.061250000000001</v>
      </c>
      <c r="AP44" s="498">
        <f t="shared" si="21"/>
        <v>54.061250000000001</v>
      </c>
      <c r="AQ44" s="498">
        <f t="shared" si="21"/>
        <v>54.061250000000001</v>
      </c>
      <c r="AR44" s="536">
        <f t="shared" si="10"/>
        <v>410.83375000000012</v>
      </c>
      <c r="AS44" s="498">
        <f t="shared" si="24"/>
        <v>0</v>
      </c>
      <c r="AT44" s="498">
        <f t="shared" si="22"/>
        <v>0</v>
      </c>
      <c r="AU44" s="498">
        <f t="shared" si="22"/>
        <v>0</v>
      </c>
      <c r="AV44" s="498">
        <f t="shared" si="22"/>
        <v>0</v>
      </c>
      <c r="AW44" s="498">
        <f t="shared" si="22"/>
        <v>0</v>
      </c>
      <c r="AX44" s="498">
        <f t="shared" si="22"/>
        <v>0</v>
      </c>
      <c r="AY44" s="498">
        <f t="shared" si="22"/>
        <v>0</v>
      </c>
      <c r="AZ44" s="498">
        <f t="shared" si="22"/>
        <v>0</v>
      </c>
      <c r="BA44" s="498">
        <f t="shared" si="22"/>
        <v>0</v>
      </c>
      <c r="BB44" s="498">
        <f t="shared" si="22"/>
        <v>0</v>
      </c>
      <c r="BC44" s="498">
        <f t="shared" si="22"/>
        <v>0</v>
      </c>
      <c r="BD44" s="490">
        <f t="shared" si="12"/>
        <v>0</v>
      </c>
    </row>
    <row r="45" spans="1:56" s="504" customFormat="1">
      <c r="A45" s="497">
        <v>25</v>
      </c>
      <c r="B45" s="497" t="s">
        <v>753</v>
      </c>
      <c r="C45" s="497" t="s">
        <v>754</v>
      </c>
      <c r="D45" s="497" t="s">
        <v>665</v>
      </c>
      <c r="E45" s="497" t="s">
        <v>682</v>
      </c>
      <c r="F45" s="498">
        <v>47930.41</v>
      </c>
      <c r="G45" s="506">
        <v>1</v>
      </c>
      <c r="H45" s="497">
        <v>5</v>
      </c>
      <c r="I45" s="497">
        <v>20458.830000000002</v>
      </c>
      <c r="J45" s="497">
        <v>27471.58</v>
      </c>
      <c r="K45" s="497">
        <v>0</v>
      </c>
      <c r="L45" s="497">
        <v>2196.81</v>
      </c>
      <c r="M45" s="498">
        <f t="shared" si="0"/>
        <v>2396.5205000000001</v>
      </c>
      <c r="N45" s="498">
        <v>22855.35</v>
      </c>
      <c r="O45" s="498">
        <f t="shared" si="1"/>
        <v>25075.060000000005</v>
      </c>
      <c r="P45" s="500"/>
      <c r="Q45" s="497" t="s">
        <v>673</v>
      </c>
      <c r="R45" s="497" t="s">
        <v>626</v>
      </c>
      <c r="S45" s="500"/>
      <c r="T45" s="497" t="s">
        <v>684</v>
      </c>
      <c r="U45" s="501" t="s">
        <v>755</v>
      </c>
      <c r="V45" s="502">
        <v>42369</v>
      </c>
      <c r="W45" s="498">
        <f t="shared" si="6"/>
        <v>22678.539500000006</v>
      </c>
      <c r="X45" s="521">
        <f t="shared" si="7"/>
        <v>0</v>
      </c>
      <c r="Y45" s="521">
        <f t="shared" si="8"/>
        <v>22678.539500000006</v>
      </c>
      <c r="Z45" s="503"/>
      <c r="AA45" s="523"/>
      <c r="AB45" s="523"/>
      <c r="AC45" s="503"/>
      <c r="AD45" s="523"/>
      <c r="AE45" s="523"/>
      <c r="AF45" s="531">
        <f>15*0.5+40*0.5</f>
        <v>27.5</v>
      </c>
      <c r="AG45" s="498">
        <f t="shared" si="23"/>
        <v>0</v>
      </c>
      <c r="AH45" s="498">
        <f t="shared" si="21"/>
        <v>0</v>
      </c>
      <c r="AI45" s="498">
        <f t="shared" si="21"/>
        <v>0</v>
      </c>
      <c r="AJ45" s="498">
        <f t="shared" si="21"/>
        <v>0</v>
      </c>
      <c r="AK45" s="498">
        <f t="shared" si="21"/>
        <v>0</v>
      </c>
      <c r="AL45" s="498">
        <f t="shared" si="21"/>
        <v>0</v>
      </c>
      <c r="AM45" s="498">
        <f t="shared" si="21"/>
        <v>0</v>
      </c>
      <c r="AN45" s="498">
        <f t="shared" si="21"/>
        <v>0</v>
      </c>
      <c r="AO45" s="498">
        <f t="shared" si="21"/>
        <v>0</v>
      </c>
      <c r="AP45" s="498">
        <f t="shared" si="21"/>
        <v>0</v>
      </c>
      <c r="AQ45" s="498">
        <f t="shared" si="21"/>
        <v>0</v>
      </c>
      <c r="AR45" s="536">
        <f t="shared" si="10"/>
        <v>0</v>
      </c>
      <c r="AS45" s="498">
        <f t="shared" si="24"/>
        <v>1742.924</v>
      </c>
      <c r="AT45" s="498">
        <f t="shared" si="22"/>
        <v>1742.924</v>
      </c>
      <c r="AU45" s="498">
        <f t="shared" si="22"/>
        <v>1742.924</v>
      </c>
      <c r="AV45" s="498">
        <f t="shared" si="22"/>
        <v>1742.924</v>
      </c>
      <c r="AW45" s="498">
        <f t="shared" si="22"/>
        <v>1742.924</v>
      </c>
      <c r="AX45" s="498">
        <f t="shared" si="22"/>
        <v>1742.924</v>
      </c>
      <c r="AY45" s="498">
        <f t="shared" si="22"/>
        <v>1742.924</v>
      </c>
      <c r="AZ45" s="498">
        <f t="shared" si="22"/>
        <v>1742.924</v>
      </c>
      <c r="BA45" s="498">
        <f t="shared" si="22"/>
        <v>1742.924</v>
      </c>
      <c r="BB45" s="498">
        <f t="shared" si="22"/>
        <v>1742.924</v>
      </c>
      <c r="BC45" s="498">
        <f t="shared" si="22"/>
        <v>1742.924</v>
      </c>
      <c r="BD45" s="490">
        <f t="shared" si="12"/>
        <v>3506.3755000000128</v>
      </c>
    </row>
    <row r="46" spans="1:56" s="504" customFormat="1">
      <c r="A46" s="497">
        <v>33</v>
      </c>
      <c r="B46" s="497" t="s">
        <v>735</v>
      </c>
      <c r="C46" s="497" t="s">
        <v>756</v>
      </c>
      <c r="D46" s="497" t="s">
        <v>665</v>
      </c>
      <c r="E46" s="497" t="s">
        <v>666</v>
      </c>
      <c r="F46" s="498">
        <v>1277.53</v>
      </c>
      <c r="G46" s="499"/>
      <c r="H46" s="497">
        <v>5</v>
      </c>
      <c r="I46" s="497">
        <v>511.04</v>
      </c>
      <c r="J46" s="497">
        <v>766.49</v>
      </c>
      <c r="K46" s="497">
        <v>0</v>
      </c>
      <c r="L46" s="497">
        <v>58.56</v>
      </c>
      <c r="M46" s="498">
        <f t="shared" si="0"/>
        <v>63.876499999999993</v>
      </c>
      <c r="N46" s="498">
        <v>574.91999999999996</v>
      </c>
      <c r="O46" s="498">
        <f t="shared" si="1"/>
        <v>702.61</v>
      </c>
      <c r="P46" s="500"/>
      <c r="Q46" s="497" t="s">
        <v>620</v>
      </c>
      <c r="R46" s="497" t="s">
        <v>626</v>
      </c>
      <c r="S46" s="500"/>
      <c r="T46" s="497" t="s">
        <v>719</v>
      </c>
      <c r="U46" s="501"/>
      <c r="V46" s="502">
        <v>42369</v>
      </c>
      <c r="W46" s="498">
        <f t="shared" si="6"/>
        <v>638.73350000000005</v>
      </c>
      <c r="X46" s="521">
        <f t="shared" si="7"/>
        <v>638.73350000000005</v>
      </c>
      <c r="Y46" s="521">
        <f t="shared" si="8"/>
        <v>0</v>
      </c>
      <c r="Z46" s="503"/>
      <c r="AA46" s="523"/>
      <c r="AB46" s="523"/>
      <c r="AC46" s="503"/>
      <c r="AD46" s="523"/>
      <c r="AE46" s="523"/>
      <c r="AF46" s="531">
        <f>15*0.5+40*0.5</f>
        <v>27.5</v>
      </c>
      <c r="AG46" s="498">
        <f t="shared" si="23"/>
        <v>46.455636363636359</v>
      </c>
      <c r="AH46" s="498">
        <f t="shared" si="21"/>
        <v>46.455636363636359</v>
      </c>
      <c r="AI46" s="498">
        <f t="shared" si="21"/>
        <v>46.455636363636359</v>
      </c>
      <c r="AJ46" s="498">
        <f t="shared" si="21"/>
        <v>46.455636363636359</v>
      </c>
      <c r="AK46" s="498">
        <f t="shared" si="21"/>
        <v>46.455636363636359</v>
      </c>
      <c r="AL46" s="498">
        <f t="shared" si="21"/>
        <v>46.455636363636359</v>
      </c>
      <c r="AM46" s="498">
        <f t="shared" si="21"/>
        <v>46.455636363636359</v>
      </c>
      <c r="AN46" s="498">
        <f t="shared" si="21"/>
        <v>46.455636363636359</v>
      </c>
      <c r="AO46" s="498">
        <f t="shared" si="21"/>
        <v>46.455636363636359</v>
      </c>
      <c r="AP46" s="498">
        <f t="shared" si="21"/>
        <v>46.455636363636359</v>
      </c>
      <c r="AQ46" s="498">
        <f t="shared" si="21"/>
        <v>46.455636363636359</v>
      </c>
      <c r="AR46" s="536">
        <f t="shared" si="10"/>
        <v>127.72150000000011</v>
      </c>
      <c r="AS46" s="498">
        <f t="shared" si="24"/>
        <v>0</v>
      </c>
      <c r="AT46" s="498">
        <f t="shared" si="22"/>
        <v>0</v>
      </c>
      <c r="AU46" s="498">
        <f t="shared" si="22"/>
        <v>0</v>
      </c>
      <c r="AV46" s="498">
        <f t="shared" si="22"/>
        <v>0</v>
      </c>
      <c r="AW46" s="498">
        <f t="shared" si="22"/>
        <v>0</v>
      </c>
      <c r="AX46" s="498">
        <f t="shared" si="22"/>
        <v>0</v>
      </c>
      <c r="AY46" s="498">
        <f t="shared" si="22"/>
        <v>0</v>
      </c>
      <c r="AZ46" s="498">
        <f t="shared" si="22"/>
        <v>0</v>
      </c>
      <c r="BA46" s="498">
        <f t="shared" si="22"/>
        <v>0</v>
      </c>
      <c r="BB46" s="498">
        <f t="shared" si="22"/>
        <v>0</v>
      </c>
      <c r="BC46" s="498">
        <f t="shared" si="22"/>
        <v>0</v>
      </c>
      <c r="BD46" s="490">
        <f t="shared" si="12"/>
        <v>0</v>
      </c>
    </row>
    <row r="47" spans="1:56" s="504" customFormat="1">
      <c r="A47" s="497">
        <v>16</v>
      </c>
      <c r="B47" s="497" t="s">
        <v>757</v>
      </c>
      <c r="C47" s="497" t="s">
        <v>758</v>
      </c>
      <c r="D47" s="497" t="s">
        <v>665</v>
      </c>
      <c r="E47" s="497" t="s">
        <v>694</v>
      </c>
      <c r="F47" s="498">
        <v>171.54</v>
      </c>
      <c r="G47" s="499"/>
      <c r="H47" s="497">
        <v>5</v>
      </c>
      <c r="I47" s="497">
        <v>171.54</v>
      </c>
      <c r="J47" s="497">
        <v>0</v>
      </c>
      <c r="K47" s="497">
        <v>0</v>
      </c>
      <c r="L47" s="497">
        <v>0</v>
      </c>
      <c r="M47" s="498">
        <f t="shared" si="0"/>
        <v>8.577</v>
      </c>
      <c r="N47" s="498">
        <v>171.54</v>
      </c>
      <c r="O47" s="498">
        <f t="shared" si="1"/>
        <v>0</v>
      </c>
      <c r="P47" s="500"/>
      <c r="Q47" s="497" t="s">
        <v>620</v>
      </c>
      <c r="R47" s="497" t="s">
        <v>626</v>
      </c>
      <c r="S47" s="500"/>
      <c r="T47" s="497" t="s">
        <v>684</v>
      </c>
      <c r="U47" s="501"/>
      <c r="V47" s="502">
        <v>42369</v>
      </c>
      <c r="W47" s="498">
        <v>0</v>
      </c>
      <c r="X47" s="521">
        <f t="shared" si="7"/>
        <v>0</v>
      </c>
      <c r="Y47" s="521">
        <f t="shared" si="8"/>
        <v>0</v>
      </c>
      <c r="Z47" s="503"/>
      <c r="AA47" s="523"/>
      <c r="AB47" s="523"/>
      <c r="AC47" s="503"/>
      <c r="AD47" s="523"/>
      <c r="AE47" s="523"/>
      <c r="AF47" s="531">
        <v>40</v>
      </c>
      <c r="AG47" s="498"/>
      <c r="AH47" s="498"/>
      <c r="AI47" s="498"/>
      <c r="AJ47" s="498"/>
      <c r="AK47" s="498"/>
      <c r="AL47" s="498"/>
      <c r="AM47" s="498"/>
      <c r="AN47" s="498"/>
      <c r="AO47" s="498"/>
      <c r="AP47" s="498"/>
      <c r="AQ47" s="498"/>
      <c r="AR47" s="536">
        <f t="shared" si="10"/>
        <v>0</v>
      </c>
      <c r="AS47" s="498"/>
      <c r="AT47" s="498"/>
      <c r="AU47" s="498"/>
      <c r="AV47" s="498"/>
      <c r="AW47" s="498"/>
      <c r="AX47" s="498"/>
      <c r="AY47" s="498"/>
      <c r="AZ47" s="498"/>
      <c r="BA47" s="498"/>
      <c r="BB47" s="498"/>
      <c r="BC47" s="498"/>
      <c r="BD47" s="490">
        <f t="shared" si="12"/>
        <v>0</v>
      </c>
    </row>
    <row r="48" spans="1:56" s="504" customFormat="1">
      <c r="A48" s="497">
        <v>32</v>
      </c>
      <c r="B48" s="497" t="s">
        <v>753</v>
      </c>
      <c r="C48" s="497" t="s">
        <v>759</v>
      </c>
      <c r="D48" s="497" t="s">
        <v>624</v>
      </c>
      <c r="E48" s="497" t="s">
        <v>625</v>
      </c>
      <c r="F48" s="498">
        <v>11828.96</v>
      </c>
      <c r="G48" s="499"/>
      <c r="H48" s="497">
        <v>5</v>
      </c>
      <c r="I48" s="497">
        <v>4731.6000000000004</v>
      </c>
      <c r="J48" s="497">
        <v>7097.36</v>
      </c>
      <c r="K48" s="497">
        <v>0</v>
      </c>
      <c r="L48" s="497">
        <v>542.16</v>
      </c>
      <c r="M48" s="498">
        <f t="shared" si="0"/>
        <v>591.44799999999998</v>
      </c>
      <c r="N48" s="498">
        <v>5323.05</v>
      </c>
      <c r="O48" s="498">
        <f t="shared" si="1"/>
        <v>6505.9099999999989</v>
      </c>
      <c r="P48" s="500"/>
      <c r="Q48" s="497" t="s">
        <v>620</v>
      </c>
      <c r="R48" s="497" t="s">
        <v>626</v>
      </c>
      <c r="S48" s="500"/>
      <c r="T48" s="497" t="s">
        <v>670</v>
      </c>
      <c r="U48" s="501"/>
      <c r="V48" s="502">
        <v>42369</v>
      </c>
      <c r="W48" s="498">
        <f t="shared" si="6"/>
        <v>5914.4619999999986</v>
      </c>
      <c r="X48" s="521">
        <f t="shared" si="7"/>
        <v>5914.4619999999986</v>
      </c>
      <c r="Y48" s="521">
        <f t="shared" si="8"/>
        <v>0</v>
      </c>
      <c r="Z48" s="503"/>
      <c r="AA48" s="523"/>
      <c r="AB48" s="523"/>
      <c r="AC48" s="503"/>
      <c r="AD48" s="523"/>
      <c r="AE48" s="523"/>
      <c r="AF48" s="531">
        <f>15*0.5+40*0.5</f>
        <v>27.5</v>
      </c>
      <c r="AG48" s="498">
        <f>+$F48*(1-$G48)*(1/$AF48)</f>
        <v>430.14399999999995</v>
      </c>
      <c r="AH48" s="498">
        <f t="shared" si="21"/>
        <v>430.14399999999995</v>
      </c>
      <c r="AI48" s="498">
        <f t="shared" si="21"/>
        <v>430.14399999999995</v>
      </c>
      <c r="AJ48" s="498">
        <f t="shared" si="21"/>
        <v>430.14399999999995</v>
      </c>
      <c r="AK48" s="498">
        <f t="shared" si="21"/>
        <v>430.14399999999995</v>
      </c>
      <c r="AL48" s="498">
        <f t="shared" si="21"/>
        <v>430.14399999999995</v>
      </c>
      <c r="AM48" s="498">
        <f t="shared" si="21"/>
        <v>430.14399999999995</v>
      </c>
      <c r="AN48" s="498">
        <f t="shared" si="21"/>
        <v>430.14399999999995</v>
      </c>
      <c r="AO48" s="498">
        <f t="shared" si="21"/>
        <v>430.14399999999995</v>
      </c>
      <c r="AP48" s="498">
        <f t="shared" si="21"/>
        <v>430.14399999999995</v>
      </c>
      <c r="AQ48" s="498">
        <f t="shared" si="21"/>
        <v>430.14399999999995</v>
      </c>
      <c r="AR48" s="536">
        <f t="shared" si="10"/>
        <v>1182.8779999999997</v>
      </c>
      <c r="AS48" s="498">
        <f>+$F48*$G48*(1/$AF48)</f>
        <v>0</v>
      </c>
      <c r="AT48" s="498">
        <f t="shared" si="22"/>
        <v>0</v>
      </c>
      <c r="AU48" s="498">
        <f t="shared" si="22"/>
        <v>0</v>
      </c>
      <c r="AV48" s="498">
        <f t="shared" si="22"/>
        <v>0</v>
      </c>
      <c r="AW48" s="498">
        <f t="shared" si="22"/>
        <v>0</v>
      </c>
      <c r="AX48" s="498">
        <f t="shared" si="22"/>
        <v>0</v>
      </c>
      <c r="AY48" s="498">
        <f t="shared" si="22"/>
        <v>0</v>
      </c>
      <c r="AZ48" s="498">
        <f t="shared" si="22"/>
        <v>0</v>
      </c>
      <c r="BA48" s="498">
        <f t="shared" si="22"/>
        <v>0</v>
      </c>
      <c r="BB48" s="498">
        <f t="shared" si="22"/>
        <v>0</v>
      </c>
      <c r="BC48" s="498">
        <f t="shared" si="22"/>
        <v>0</v>
      </c>
      <c r="BD48" s="490">
        <f t="shared" si="12"/>
        <v>0</v>
      </c>
    </row>
    <row r="49" spans="1:56" s="504" customFormat="1">
      <c r="A49" s="497">
        <v>34</v>
      </c>
      <c r="B49" s="497" t="s">
        <v>760</v>
      </c>
      <c r="C49" s="497" t="s">
        <v>761</v>
      </c>
      <c r="D49" s="497" t="s">
        <v>665</v>
      </c>
      <c r="E49" s="497" t="s">
        <v>666</v>
      </c>
      <c r="F49" s="498">
        <v>2434.59</v>
      </c>
      <c r="G49" s="499"/>
      <c r="H49" s="497">
        <v>5</v>
      </c>
      <c r="I49" s="497">
        <v>973.84</v>
      </c>
      <c r="J49" s="497">
        <v>1460.75</v>
      </c>
      <c r="K49" s="497">
        <v>0</v>
      </c>
      <c r="L49" s="497">
        <v>111.59</v>
      </c>
      <c r="M49" s="498">
        <f t="shared" si="0"/>
        <v>121.7295</v>
      </c>
      <c r="N49" s="498">
        <v>1095.57</v>
      </c>
      <c r="O49" s="498">
        <f t="shared" si="1"/>
        <v>1339.0200000000002</v>
      </c>
      <c r="P49" s="500"/>
      <c r="Q49" s="497" t="s">
        <v>620</v>
      </c>
      <c r="R49" s="497" t="s">
        <v>626</v>
      </c>
      <c r="S49" s="500"/>
      <c r="T49" s="497" t="s">
        <v>719</v>
      </c>
      <c r="U49" s="501"/>
      <c r="V49" s="502">
        <v>42369</v>
      </c>
      <c r="W49" s="498">
        <f t="shared" si="6"/>
        <v>1217.2905000000003</v>
      </c>
      <c r="X49" s="521">
        <f t="shared" si="7"/>
        <v>1217.2905000000003</v>
      </c>
      <c r="Y49" s="521">
        <f t="shared" si="8"/>
        <v>0</v>
      </c>
      <c r="Z49" s="503"/>
      <c r="AA49" s="523"/>
      <c r="AB49" s="523"/>
      <c r="AC49" s="503"/>
      <c r="AD49" s="523"/>
      <c r="AE49" s="523"/>
      <c r="AF49" s="531">
        <v>40</v>
      </c>
      <c r="AG49" s="498">
        <f>+$F49*(1-$G49)*(1/$AF49)</f>
        <v>60.864750000000008</v>
      </c>
      <c r="AH49" s="498">
        <f t="shared" si="21"/>
        <v>60.864750000000008</v>
      </c>
      <c r="AI49" s="498">
        <f t="shared" si="21"/>
        <v>60.864750000000008</v>
      </c>
      <c r="AJ49" s="498">
        <f t="shared" si="21"/>
        <v>60.864750000000008</v>
      </c>
      <c r="AK49" s="498">
        <f t="shared" si="21"/>
        <v>60.864750000000008</v>
      </c>
      <c r="AL49" s="498">
        <f t="shared" si="21"/>
        <v>60.864750000000008</v>
      </c>
      <c r="AM49" s="498">
        <f t="shared" si="21"/>
        <v>60.864750000000008</v>
      </c>
      <c r="AN49" s="498">
        <f t="shared" si="21"/>
        <v>60.864750000000008</v>
      </c>
      <c r="AO49" s="498">
        <f t="shared" si="21"/>
        <v>60.864750000000008</v>
      </c>
      <c r="AP49" s="498">
        <f t="shared" si="21"/>
        <v>60.864750000000008</v>
      </c>
      <c r="AQ49" s="498">
        <f t="shared" si="21"/>
        <v>60.864750000000008</v>
      </c>
      <c r="AR49" s="536">
        <f t="shared" si="10"/>
        <v>547.7782500000003</v>
      </c>
      <c r="AS49" s="498">
        <f>+$F49*$G49*(1/$AF49)</f>
        <v>0</v>
      </c>
      <c r="AT49" s="498">
        <f t="shared" si="22"/>
        <v>0</v>
      </c>
      <c r="AU49" s="498">
        <f t="shared" si="22"/>
        <v>0</v>
      </c>
      <c r="AV49" s="498">
        <f t="shared" si="22"/>
        <v>0</v>
      </c>
      <c r="AW49" s="498">
        <f t="shared" si="22"/>
        <v>0</v>
      </c>
      <c r="AX49" s="498">
        <f t="shared" si="22"/>
        <v>0</v>
      </c>
      <c r="AY49" s="498">
        <f t="shared" si="22"/>
        <v>0</v>
      </c>
      <c r="AZ49" s="498">
        <f t="shared" si="22"/>
        <v>0</v>
      </c>
      <c r="BA49" s="498">
        <f t="shared" si="22"/>
        <v>0</v>
      </c>
      <c r="BB49" s="498">
        <f t="shared" si="22"/>
        <v>0</v>
      </c>
      <c r="BC49" s="498">
        <f t="shared" si="22"/>
        <v>0</v>
      </c>
      <c r="BD49" s="490">
        <f t="shared" si="12"/>
        <v>0</v>
      </c>
    </row>
    <row r="50" spans="1:56" s="504" customFormat="1">
      <c r="A50" s="497">
        <v>145</v>
      </c>
      <c r="B50" s="497" t="s">
        <v>748</v>
      </c>
      <c r="C50" s="497" t="s">
        <v>762</v>
      </c>
      <c r="D50" s="497" t="s">
        <v>635</v>
      </c>
      <c r="E50" s="497" t="s">
        <v>635</v>
      </c>
      <c r="F50" s="498">
        <v>51129.32</v>
      </c>
      <c r="G50" s="506">
        <f>+G43</f>
        <v>0.81771905854115079</v>
      </c>
      <c r="H50" s="497">
        <v>5</v>
      </c>
      <c r="I50" s="497">
        <v>20451.759999999998</v>
      </c>
      <c r="J50" s="497">
        <v>30677.56</v>
      </c>
      <c r="K50" s="497">
        <v>0</v>
      </c>
      <c r="L50" s="497">
        <v>2343.4299999999998</v>
      </c>
      <c r="M50" s="498">
        <f t="shared" si="0"/>
        <v>2556.4659999999999</v>
      </c>
      <c r="N50" s="498">
        <v>23008.23</v>
      </c>
      <c r="O50" s="498">
        <f t="shared" si="1"/>
        <v>28121.09</v>
      </c>
      <c r="P50" s="500"/>
      <c r="Q50" s="497" t="s">
        <v>620</v>
      </c>
      <c r="R50" s="497" t="s">
        <v>626</v>
      </c>
      <c r="S50" s="500"/>
      <c r="T50" s="497" t="s">
        <v>636</v>
      </c>
      <c r="U50" s="501" t="s">
        <v>750</v>
      </c>
      <c r="V50" s="502">
        <v>42369</v>
      </c>
      <c r="W50" s="498">
        <f t="shared" si="6"/>
        <v>25564.624</v>
      </c>
      <c r="X50" s="521">
        <f t="shared" si="7"/>
        <v>4659.9437307614917</v>
      </c>
      <c r="Y50" s="521">
        <f t="shared" si="8"/>
        <v>20904.68026923851</v>
      </c>
      <c r="Z50" s="503"/>
      <c r="AA50" s="523"/>
      <c r="AB50" s="523"/>
      <c r="AC50" s="503"/>
      <c r="AD50" s="523"/>
      <c r="AE50" s="523"/>
      <c r="AF50" s="531">
        <v>40</v>
      </c>
      <c r="AG50" s="490">
        <f>+$F50*(1-$G50)*(1/$AF50)</f>
        <v>232.99751464376919</v>
      </c>
      <c r="AH50" s="490">
        <f t="shared" si="21"/>
        <v>232.99751464376919</v>
      </c>
      <c r="AI50" s="490">
        <f t="shared" si="21"/>
        <v>232.99751464376919</v>
      </c>
      <c r="AJ50" s="490">
        <f t="shared" si="21"/>
        <v>232.99751464376919</v>
      </c>
      <c r="AK50" s="490">
        <f t="shared" si="21"/>
        <v>232.99751464376919</v>
      </c>
      <c r="AL50" s="490">
        <f t="shared" si="21"/>
        <v>232.99751464376919</v>
      </c>
      <c r="AM50" s="490">
        <f t="shared" si="21"/>
        <v>232.99751464376919</v>
      </c>
      <c r="AN50" s="490">
        <f t="shared" si="21"/>
        <v>232.99751464376919</v>
      </c>
      <c r="AO50" s="490">
        <f t="shared" si="21"/>
        <v>232.99751464376919</v>
      </c>
      <c r="AP50" s="490">
        <f t="shared" si="21"/>
        <v>232.99751464376919</v>
      </c>
      <c r="AQ50" s="490">
        <f t="shared" si="21"/>
        <v>232.99751464376919</v>
      </c>
      <c r="AR50" s="535">
        <f t="shared" si="10"/>
        <v>2096.9710696800307</v>
      </c>
      <c r="AS50" s="490">
        <f>+$F50*$G50*(1/$AF50)</f>
        <v>1045.2354853562308</v>
      </c>
      <c r="AT50" s="490">
        <f t="shared" si="22"/>
        <v>1045.2354853562308</v>
      </c>
      <c r="AU50" s="490">
        <f t="shared" si="22"/>
        <v>1045.2354853562308</v>
      </c>
      <c r="AV50" s="490">
        <f t="shared" si="22"/>
        <v>1045.2354853562308</v>
      </c>
      <c r="AW50" s="490">
        <f t="shared" si="22"/>
        <v>1045.2354853562308</v>
      </c>
      <c r="AX50" s="490">
        <f t="shared" si="22"/>
        <v>1045.2354853562308</v>
      </c>
      <c r="AY50" s="490">
        <f t="shared" si="22"/>
        <v>1045.2354853562308</v>
      </c>
      <c r="AZ50" s="490">
        <f t="shared" si="22"/>
        <v>1045.2354853562308</v>
      </c>
      <c r="BA50" s="490">
        <f t="shared" si="22"/>
        <v>1045.2354853562308</v>
      </c>
      <c r="BB50" s="490">
        <f t="shared" si="22"/>
        <v>1045.2354853562308</v>
      </c>
      <c r="BC50" s="490">
        <f t="shared" si="22"/>
        <v>1045.2354853562308</v>
      </c>
      <c r="BD50" s="490">
        <f t="shared" si="12"/>
        <v>9407.0899303199731</v>
      </c>
    </row>
    <row r="51" spans="1:56" s="496" customFormat="1">
      <c r="A51" s="489"/>
      <c r="B51" s="489"/>
      <c r="C51" s="489" t="s">
        <v>789</v>
      </c>
      <c r="D51" s="489"/>
      <c r="E51" s="489"/>
      <c r="F51" s="490">
        <f>+'UULU Projekt'!B2+'UULU Projekt'!B3+'UULU Projekt'!B4</f>
        <v>301721.27500000008</v>
      </c>
      <c r="G51" s="509">
        <f>+'UULU Projekt'!C5</f>
        <v>0.84237485960069158</v>
      </c>
      <c r="H51" s="489"/>
      <c r="I51" s="489"/>
      <c r="J51" s="489"/>
      <c r="K51" s="489"/>
      <c r="L51" s="489"/>
      <c r="M51" s="490"/>
      <c r="N51" s="490"/>
      <c r="O51" s="490"/>
      <c r="P51" s="492"/>
      <c r="Q51" s="492"/>
      <c r="R51" s="489"/>
      <c r="S51" s="492"/>
      <c r="T51" s="489"/>
      <c r="U51" s="493"/>
      <c r="V51" s="494"/>
      <c r="W51" s="495"/>
      <c r="X51" s="495"/>
      <c r="Y51" s="495"/>
      <c r="Z51" s="495"/>
      <c r="AA51" s="524"/>
      <c r="AB51" s="524"/>
      <c r="AC51" s="495"/>
      <c r="AD51" s="524"/>
      <c r="AE51" s="524"/>
      <c r="AF51" s="530">
        <v>40</v>
      </c>
      <c r="AG51" s="490"/>
      <c r="AH51" s="490"/>
      <c r="AI51" s="490"/>
      <c r="AJ51" s="490"/>
      <c r="AK51" s="490"/>
      <c r="AL51" s="490">
        <f>+F51*(1-G51)/AF51</f>
        <v>1188.9714583333339</v>
      </c>
      <c r="AM51" s="490">
        <f>+AL51</f>
        <v>1188.9714583333339</v>
      </c>
      <c r="AN51" s="490">
        <f>+AM51</f>
        <v>1188.9714583333339</v>
      </c>
      <c r="AO51" s="490">
        <f>+AN51</f>
        <v>1188.9714583333339</v>
      </c>
      <c r="AP51" s="490">
        <f>+AO51</f>
        <v>1188.9714583333339</v>
      </c>
      <c r="AQ51" s="490">
        <f>+AP51</f>
        <v>1188.9714583333339</v>
      </c>
      <c r="AR51" s="538"/>
      <c r="AS51" s="490"/>
      <c r="AT51" s="490"/>
      <c r="AU51" s="490"/>
      <c r="AV51" s="490"/>
      <c r="AW51" s="490"/>
      <c r="AX51" s="490">
        <f>+F51*G51/AF51</f>
        <v>6354.0604166666681</v>
      </c>
      <c r="AY51" s="490">
        <f>+AX51</f>
        <v>6354.0604166666681</v>
      </c>
      <c r="AZ51" s="490">
        <f>+AY51</f>
        <v>6354.0604166666681</v>
      </c>
      <c r="BA51" s="490">
        <f>+AZ51</f>
        <v>6354.0604166666681</v>
      </c>
      <c r="BB51" s="490">
        <f>+BA51</f>
        <v>6354.0604166666681</v>
      </c>
      <c r="BC51" s="490">
        <f>+BB51</f>
        <v>6354.0604166666681</v>
      </c>
      <c r="BD51" s="538"/>
    </row>
    <row r="52" spans="1:56" s="518" customFormat="1">
      <c r="A52" s="514" t="s">
        <v>389</v>
      </c>
      <c r="B52" s="515"/>
      <c r="C52" s="515"/>
      <c r="D52" s="515"/>
      <c r="E52" s="515"/>
      <c r="F52" s="515"/>
      <c r="G52" s="515"/>
      <c r="H52" s="515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5"/>
      <c r="T52" s="515"/>
      <c r="U52" s="515"/>
      <c r="V52" s="516"/>
      <c r="W52" s="517">
        <f t="shared" ref="W52:AE52" si="25">+SUM(W3:W50)</f>
        <v>445863.73459999997</v>
      </c>
      <c r="X52" s="526">
        <f t="shared" si="25"/>
        <v>259363.58810405876</v>
      </c>
      <c r="Y52" s="526">
        <f t="shared" si="25"/>
        <v>186500.14649594124</v>
      </c>
      <c r="Z52" s="517">
        <f t="shared" si="25"/>
        <v>257221.89699999997</v>
      </c>
      <c r="AA52" s="526">
        <f t="shared" si="25"/>
        <v>25793.251583490615</v>
      </c>
      <c r="AB52" s="526">
        <f t="shared" si="25"/>
        <v>231428.64541650939</v>
      </c>
      <c r="AC52" s="517">
        <f t="shared" si="25"/>
        <v>4700</v>
      </c>
      <c r="AD52" s="526">
        <f t="shared" si="25"/>
        <v>0</v>
      </c>
      <c r="AE52" s="526">
        <f t="shared" si="25"/>
        <v>4700</v>
      </c>
      <c r="AF52" s="533"/>
      <c r="AG52" s="517">
        <f t="shared" ref="AG52:AQ52" si="26">+SUM(AG3:AG50)</f>
        <v>12468.723227272731</v>
      </c>
      <c r="AH52" s="517">
        <f t="shared" si="26"/>
        <v>13383.96029545455</v>
      </c>
      <c r="AI52" s="517">
        <f t="shared" si="26"/>
        <v>13383.96029545455</v>
      </c>
      <c r="AJ52" s="517">
        <f t="shared" si="26"/>
        <v>13383.96029545455</v>
      </c>
      <c r="AK52" s="517">
        <f t="shared" si="26"/>
        <v>13383.96029545455</v>
      </c>
      <c r="AL52" s="517">
        <f t="shared" si="26"/>
        <v>13383.96029545455</v>
      </c>
      <c r="AM52" s="517">
        <f t="shared" si="26"/>
        <v>13383.96029545455</v>
      </c>
      <c r="AN52" s="517">
        <f t="shared" si="26"/>
        <v>13383.96029545455</v>
      </c>
      <c r="AO52" s="517">
        <f t="shared" si="26"/>
        <v>13379.33429545455</v>
      </c>
      <c r="AP52" s="517">
        <f t="shared" si="26"/>
        <v>13378.224295454549</v>
      </c>
      <c r="AQ52" s="517">
        <f t="shared" si="26"/>
        <v>13378.224295454549</v>
      </c>
      <c r="AR52" s="538"/>
      <c r="AS52" s="517">
        <f t="shared" ref="AS52:BC52" si="27">+SUM(AS3:AS50)</f>
        <v>8382.2724318181827</v>
      </c>
      <c r="AT52" s="517">
        <f t="shared" si="27"/>
        <v>16458.085090909091</v>
      </c>
      <c r="AU52" s="517">
        <f t="shared" si="27"/>
        <v>16575.585090909091</v>
      </c>
      <c r="AV52" s="517">
        <f t="shared" si="27"/>
        <v>16575.585090909091</v>
      </c>
      <c r="AW52" s="517">
        <f t="shared" si="27"/>
        <v>16575.585090909091</v>
      </c>
      <c r="AX52" s="517">
        <f t="shared" si="27"/>
        <v>16575.585090909091</v>
      </c>
      <c r="AY52" s="517">
        <f t="shared" si="27"/>
        <v>16575.585090909091</v>
      </c>
      <c r="AZ52" s="517">
        <f t="shared" si="27"/>
        <v>16575.585090909091</v>
      </c>
      <c r="BA52" s="517">
        <f t="shared" si="27"/>
        <v>16575.585090909091</v>
      </c>
      <c r="BB52" s="517">
        <f t="shared" si="27"/>
        <v>16575.585090909091</v>
      </c>
      <c r="BC52" s="517">
        <f t="shared" si="27"/>
        <v>16575.585090909091</v>
      </c>
      <c r="BD52" s="538"/>
    </row>
    <row r="53" spans="1:56">
      <c r="A53" s="511" t="s">
        <v>774</v>
      </c>
      <c r="B53" s="512"/>
      <c r="C53" s="512"/>
      <c r="D53" s="512"/>
      <c r="E53" s="512"/>
      <c r="F53" s="512"/>
      <c r="G53" s="512"/>
      <c r="H53" s="512"/>
      <c r="I53" s="512"/>
      <c r="J53" s="512"/>
      <c r="K53" s="512"/>
      <c r="L53" s="512"/>
      <c r="M53" s="512"/>
      <c r="N53" s="512"/>
      <c r="O53" s="512"/>
      <c r="P53" s="512"/>
      <c r="Q53" s="512"/>
      <c r="R53" s="512"/>
      <c r="S53" s="512"/>
      <c r="T53" s="512"/>
      <c r="U53" s="512"/>
      <c r="V53" s="513"/>
      <c r="W53" s="510">
        <f>+SUM(W4:W5,W7:W9,W11:W17,W19:W33,W35:W37,W39,W42:W50)+(W18+W38)*0.5</f>
        <v>367900.14635</v>
      </c>
      <c r="X53" s="527">
        <f>+SUM(X4:X5,X7:X9,X11:X17,X19:X33,X35:X37,X39,X42:X50)+(X18+X38)*0.5</f>
        <v>181399.99985405884</v>
      </c>
      <c r="Y53" s="527">
        <f>+SUM(Y4:Y5,Y7:Y9,Y11:Y17,Y19:Y33,Y35:Y37,Y39,Y42:Y50)+(Y18+Y38)*0.5</f>
        <v>186500.14649594124</v>
      </c>
      <c r="Z53" s="510">
        <f t="shared" ref="Z53:AE53" si="28">+SUM(Z4:Z5,Z7:Z9,Z11:Z17,Z19:Z33,Z35:Z37,Z39,Z42:Z50)+(Z18+Z38)*0.5</f>
        <v>175815.75199999998</v>
      </c>
      <c r="AA53" s="527">
        <f t="shared" si="28"/>
        <v>17036.516963188689</v>
      </c>
      <c r="AB53" s="527">
        <f t="shared" si="28"/>
        <v>158779.2350368113</v>
      </c>
      <c r="AC53" s="510">
        <f t="shared" si="28"/>
        <v>0</v>
      </c>
      <c r="AD53" s="527">
        <f t="shared" si="28"/>
        <v>0</v>
      </c>
      <c r="AE53" s="527">
        <f t="shared" si="28"/>
        <v>0</v>
      </c>
      <c r="AF53" s="534"/>
      <c r="AG53" s="510">
        <f>+SUM(AG4:AG5,AG7:AG9,AG11:AG17,AG19:AG33,AG35:AG37,AG39,AG42:AG50)+(AG18+AG38)*0.5</f>
        <v>8253.0186590909088</v>
      </c>
      <c r="AH53" s="510">
        <f t="shared" ref="AH53:AS53" si="29">+SUM(AH4:AH5,AH7:AH9,AH11:AH17,AH19:AH33,AH35:AH37,AH39,AH42:AH50)+(AH18+AH38)*0.5</f>
        <v>8830.5276844655673</v>
      </c>
      <c r="AI53" s="510">
        <f>+SUM(AI4:AI5,AI7:AI9,AI11:AI17,AI19:AI33,AI35:AI37,AI39,AI42:AI50)+(AI18+AI38)*0.5</f>
        <v>8830.5276844655673</v>
      </c>
      <c r="AJ53" s="510">
        <f t="shared" si="29"/>
        <v>8830.5276844655673</v>
      </c>
      <c r="AK53" s="510">
        <f t="shared" si="29"/>
        <v>8830.5276844655673</v>
      </c>
      <c r="AL53" s="510">
        <f t="shared" si="29"/>
        <v>8830.5276844655673</v>
      </c>
      <c r="AM53" s="510">
        <f t="shared" si="29"/>
        <v>8830.5276844655673</v>
      </c>
      <c r="AN53" s="510">
        <f t="shared" si="29"/>
        <v>8830.5276844655673</v>
      </c>
      <c r="AO53" s="510">
        <f t="shared" si="29"/>
        <v>8825.9016844655671</v>
      </c>
      <c r="AP53" s="510">
        <f t="shared" si="29"/>
        <v>8824.7916844655665</v>
      </c>
      <c r="AQ53" s="510">
        <f>+SUM(AQ4:AQ5,AQ7:AQ9,AQ11:AQ17,AQ19:AQ33,AQ35:AQ37,AQ39,AQ42:AQ50)+(AQ18+AQ38)*0.5</f>
        <v>8824.7916844655665</v>
      </c>
      <c r="AR53" s="538"/>
      <c r="AS53" s="510">
        <f t="shared" si="29"/>
        <v>8382.2724318181827</v>
      </c>
      <c r="AT53" s="510">
        <f t="shared" ref="AT53:BC53" si="30">+SUM(AT4:AT5,AT7:AT9,AT11:AT17,AT19:AT33,AT35:AT37,AT39,AT42:AT50)+(AT18+AT38)*0.5</f>
        <v>13764.619156443525</v>
      </c>
      <c r="AU53" s="510">
        <f t="shared" si="30"/>
        <v>13764.619156443525</v>
      </c>
      <c r="AV53" s="510">
        <f t="shared" si="30"/>
        <v>13764.619156443525</v>
      </c>
      <c r="AW53" s="510">
        <f t="shared" si="30"/>
        <v>13764.619156443525</v>
      </c>
      <c r="AX53" s="510">
        <f t="shared" si="30"/>
        <v>13764.619156443525</v>
      </c>
      <c r="AY53" s="510">
        <f t="shared" si="30"/>
        <v>13764.619156443525</v>
      </c>
      <c r="AZ53" s="510">
        <f t="shared" si="30"/>
        <v>13764.619156443525</v>
      </c>
      <c r="BA53" s="510">
        <f t="shared" si="30"/>
        <v>13764.619156443525</v>
      </c>
      <c r="BB53" s="510">
        <f t="shared" si="30"/>
        <v>13764.619156443525</v>
      </c>
      <c r="BC53" s="510">
        <f t="shared" si="30"/>
        <v>13764.619156443525</v>
      </c>
      <c r="BD53" s="539"/>
    </row>
    <row r="54" spans="1:56">
      <c r="A54" s="511" t="s">
        <v>775</v>
      </c>
      <c r="B54" s="512"/>
      <c r="C54" s="512"/>
      <c r="D54" s="512"/>
      <c r="E54" s="512"/>
      <c r="F54" s="512"/>
      <c r="G54" s="512"/>
      <c r="H54" s="512"/>
      <c r="I54" s="512"/>
      <c r="J54" s="512"/>
      <c r="K54" s="512"/>
      <c r="L54" s="512"/>
      <c r="M54" s="512"/>
      <c r="N54" s="512"/>
      <c r="O54" s="512"/>
      <c r="P54" s="512"/>
      <c r="Q54" s="512"/>
      <c r="R54" s="512"/>
      <c r="S54" s="512"/>
      <c r="T54" s="512"/>
      <c r="U54" s="512"/>
      <c r="V54" s="513"/>
      <c r="W54" s="510">
        <f t="shared" ref="W54:AE54" si="31">+W52-W53</f>
        <v>77963.588249999972</v>
      </c>
      <c r="X54" s="527">
        <f t="shared" si="31"/>
        <v>77963.588249999913</v>
      </c>
      <c r="Y54" s="527">
        <f t="shared" si="31"/>
        <v>0</v>
      </c>
      <c r="Z54" s="510">
        <f t="shared" si="31"/>
        <v>81406.14499999999</v>
      </c>
      <c r="AA54" s="527">
        <f t="shared" si="31"/>
        <v>8756.734620301926</v>
      </c>
      <c r="AB54" s="527">
        <f t="shared" si="31"/>
        <v>72649.410379698093</v>
      </c>
      <c r="AC54" s="510">
        <f t="shared" si="31"/>
        <v>4700</v>
      </c>
      <c r="AD54" s="527">
        <f t="shared" si="31"/>
        <v>0</v>
      </c>
      <c r="AE54" s="527">
        <f t="shared" si="31"/>
        <v>4700</v>
      </c>
      <c r="AF54" s="534"/>
      <c r="AG54" s="510">
        <f t="shared" ref="AG54:AQ54" si="32">+AG52-AG53</f>
        <v>4215.7045681818217</v>
      </c>
      <c r="AH54" s="510">
        <f t="shared" si="32"/>
        <v>4553.4326109889826</v>
      </c>
      <c r="AI54" s="510">
        <f t="shared" si="32"/>
        <v>4553.4326109889826</v>
      </c>
      <c r="AJ54" s="510">
        <f t="shared" si="32"/>
        <v>4553.4326109889826</v>
      </c>
      <c r="AK54" s="510">
        <f t="shared" si="32"/>
        <v>4553.4326109889826</v>
      </c>
      <c r="AL54" s="510">
        <f t="shared" si="32"/>
        <v>4553.4326109889826</v>
      </c>
      <c r="AM54" s="510">
        <f t="shared" si="32"/>
        <v>4553.4326109889826</v>
      </c>
      <c r="AN54" s="510">
        <f t="shared" si="32"/>
        <v>4553.4326109889826</v>
      </c>
      <c r="AO54" s="510">
        <f t="shared" si="32"/>
        <v>4553.4326109889826</v>
      </c>
      <c r="AP54" s="510">
        <f t="shared" si="32"/>
        <v>4553.4326109889826</v>
      </c>
      <c r="AQ54" s="510">
        <f t="shared" si="32"/>
        <v>4553.4326109889826</v>
      </c>
      <c r="AR54" s="538"/>
      <c r="AS54" s="510">
        <f t="shared" ref="AS54:BC54" si="33">+AS52-AS53</f>
        <v>0</v>
      </c>
      <c r="AT54" s="510">
        <f t="shared" si="33"/>
        <v>2693.4659344655665</v>
      </c>
      <c r="AU54" s="510">
        <f t="shared" si="33"/>
        <v>2810.9659344655665</v>
      </c>
      <c r="AV54" s="510">
        <f t="shared" si="33"/>
        <v>2810.9659344655665</v>
      </c>
      <c r="AW54" s="510">
        <f t="shared" si="33"/>
        <v>2810.9659344655665</v>
      </c>
      <c r="AX54" s="510">
        <f t="shared" si="33"/>
        <v>2810.9659344655665</v>
      </c>
      <c r="AY54" s="510">
        <f t="shared" si="33"/>
        <v>2810.9659344655665</v>
      </c>
      <c r="AZ54" s="510">
        <f t="shared" si="33"/>
        <v>2810.9659344655665</v>
      </c>
      <c r="BA54" s="510">
        <f t="shared" si="33"/>
        <v>2810.9659344655665</v>
      </c>
      <c r="BB54" s="510">
        <f t="shared" si="33"/>
        <v>2810.9659344655665</v>
      </c>
      <c r="BC54" s="510">
        <f t="shared" si="33"/>
        <v>2810.9659344655665</v>
      </c>
      <c r="BD54" s="53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</sheetPr>
  <dimension ref="A1:AH58"/>
  <sheetViews>
    <sheetView showGridLines="0" zoomScale="80" zoomScaleNormal="80" workbookViewId="0">
      <selection sqref="A1:A2"/>
    </sheetView>
  </sheetViews>
  <sheetFormatPr defaultColWidth="8.85546875" defaultRowHeight="12.75" outlineLevelCol="1"/>
  <cols>
    <col min="1" max="1" width="9" style="555" bestFit="1" customWidth="1"/>
    <col min="2" max="3" width="41.42578125" style="555" customWidth="1"/>
    <col min="4" max="4" width="5.28515625" style="555" bestFit="1" customWidth="1"/>
    <col min="5" max="5" width="7.140625" style="555" bestFit="1" customWidth="1"/>
    <col min="6" max="6" width="16.140625" style="555" customWidth="1"/>
    <col min="7" max="7" width="16" style="555" customWidth="1"/>
    <col min="8" max="8" width="26" style="555" customWidth="1"/>
    <col min="9" max="9" width="10.85546875" style="555" bestFit="1" customWidth="1"/>
    <col min="10" max="10" width="13.7109375" style="555" bestFit="1" customWidth="1"/>
    <col min="11" max="11" width="12" style="555" bestFit="1" customWidth="1"/>
    <col min="12" max="12" width="11.5703125" style="555" bestFit="1" customWidth="1"/>
    <col min="13" max="19" width="12" style="555" bestFit="1" customWidth="1"/>
    <col min="20" max="20" width="7" style="555" bestFit="1" customWidth="1"/>
    <col min="21" max="21" width="7.28515625" style="558" customWidth="1" outlineLevel="1"/>
    <col min="22" max="23" width="7" style="555" customWidth="1" outlineLevel="1"/>
    <col min="24" max="33" width="10.140625" style="555" customWidth="1" outlineLevel="1"/>
    <col min="34" max="16384" width="8.85546875" style="555"/>
  </cols>
  <sheetData>
    <row r="1" spans="1:34" ht="34.5" customHeight="1">
      <c r="A1" s="749" t="s">
        <v>492</v>
      </c>
      <c r="B1" s="750" t="s">
        <v>493</v>
      </c>
      <c r="C1" s="750" t="s">
        <v>255</v>
      </c>
      <c r="D1" s="749" t="s">
        <v>3</v>
      </c>
      <c r="E1" s="749" t="s">
        <v>256</v>
      </c>
      <c r="F1" s="749" t="s">
        <v>587</v>
      </c>
      <c r="G1" s="749" t="s">
        <v>494</v>
      </c>
      <c r="H1" s="764"/>
      <c r="I1" s="761" t="s">
        <v>585</v>
      </c>
      <c r="J1" s="762"/>
      <c r="K1" s="762"/>
      <c r="L1" s="762"/>
      <c r="M1" s="768" t="s">
        <v>586</v>
      </c>
      <c r="N1" s="769"/>
      <c r="O1" s="769"/>
      <c r="P1" s="769"/>
      <c r="Q1" s="769"/>
      <c r="R1" s="769"/>
      <c r="S1" s="769"/>
      <c r="T1" s="770"/>
      <c r="U1" s="749" t="s">
        <v>307</v>
      </c>
      <c r="V1" s="761" t="s">
        <v>589</v>
      </c>
      <c r="W1" s="762"/>
      <c r="X1" s="762"/>
      <c r="Y1" s="762"/>
      <c r="Z1" s="762"/>
      <c r="AA1" s="762"/>
      <c r="AB1" s="762"/>
      <c r="AC1" s="762"/>
      <c r="AD1" s="762"/>
      <c r="AE1" s="762"/>
      <c r="AF1" s="762"/>
      <c r="AG1" s="763"/>
    </row>
    <row r="2" spans="1:34" ht="25.5">
      <c r="A2" s="749"/>
      <c r="B2" s="750"/>
      <c r="C2" s="751"/>
      <c r="D2" s="749"/>
      <c r="E2" s="749"/>
      <c r="F2" s="749"/>
      <c r="G2" s="554" t="s">
        <v>495</v>
      </c>
      <c r="H2" s="554" t="s">
        <v>496</v>
      </c>
      <c r="I2" s="556">
        <v>2015</v>
      </c>
      <c r="J2" s="556">
        <v>2016</v>
      </c>
      <c r="K2" s="556">
        <v>2017</v>
      </c>
      <c r="L2" s="556">
        <v>2018</v>
      </c>
      <c r="M2" s="556">
        <v>2019</v>
      </c>
      <c r="N2" s="556">
        <v>2020</v>
      </c>
      <c r="O2" s="556">
        <v>2021</v>
      </c>
      <c r="P2" s="556">
        <v>2022</v>
      </c>
      <c r="Q2" s="556">
        <v>2023</v>
      </c>
      <c r="R2" s="556">
        <v>2024</v>
      </c>
      <c r="S2" s="556">
        <v>2025</v>
      </c>
      <c r="T2" s="556">
        <v>2026</v>
      </c>
      <c r="U2" s="749"/>
      <c r="V2" s="556">
        <v>2015</v>
      </c>
      <c r="W2" s="556">
        <v>2016</v>
      </c>
      <c r="X2" s="556">
        <v>2017</v>
      </c>
      <c r="Y2" s="556">
        <v>2018</v>
      </c>
      <c r="Z2" s="556">
        <v>2019</v>
      </c>
      <c r="AA2" s="556">
        <v>2020</v>
      </c>
      <c r="AB2" s="556">
        <v>2021</v>
      </c>
      <c r="AC2" s="556">
        <v>2022</v>
      </c>
      <c r="AD2" s="556">
        <v>2023</v>
      </c>
      <c r="AE2" s="556">
        <v>2024</v>
      </c>
      <c r="AF2" s="556">
        <v>2025</v>
      </c>
      <c r="AG2" s="556">
        <v>2026</v>
      </c>
    </row>
    <row r="3" spans="1:34">
      <c r="A3" s="765" t="s">
        <v>497</v>
      </c>
      <c r="B3" s="765"/>
      <c r="C3" s="765"/>
      <c r="D3" s="765"/>
      <c r="E3" s="765"/>
      <c r="F3" s="765"/>
      <c r="G3" s="765"/>
      <c r="H3" s="765"/>
      <c r="I3" s="557"/>
      <c r="J3" s="557"/>
      <c r="K3" s="557"/>
      <c r="L3" s="557"/>
      <c r="M3" s="557"/>
      <c r="N3" s="557"/>
      <c r="O3" s="557"/>
      <c r="P3" s="557"/>
      <c r="Q3" s="557"/>
      <c r="R3" s="557"/>
      <c r="S3" s="557"/>
      <c r="T3" s="557"/>
      <c r="V3" s="557"/>
      <c r="W3" s="557"/>
      <c r="X3" s="557"/>
      <c r="Y3" s="557"/>
      <c r="Z3" s="557"/>
      <c r="AA3" s="557"/>
      <c r="AB3" s="557"/>
      <c r="AC3" s="557"/>
      <c r="AD3" s="557"/>
      <c r="AE3" s="557"/>
      <c r="AF3" s="557"/>
      <c r="AG3" s="557"/>
    </row>
    <row r="4" spans="1:34" ht="15" customHeight="1">
      <c r="A4" s="559">
        <v>1</v>
      </c>
      <c r="B4" s="766" t="s">
        <v>498</v>
      </c>
      <c r="C4" s="759"/>
      <c r="D4" s="759"/>
      <c r="E4" s="759"/>
      <c r="F4" s="760"/>
      <c r="G4" s="560">
        <f>SUM(G5:G7)</f>
        <v>174598</v>
      </c>
      <c r="H4" s="560">
        <f>SUM(H5:H7)</f>
        <v>0</v>
      </c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V4" s="557"/>
      <c r="W4" s="557"/>
      <c r="X4" s="557"/>
      <c r="Y4" s="557"/>
      <c r="Z4" s="557"/>
      <c r="AA4" s="557"/>
      <c r="AB4" s="557"/>
      <c r="AC4" s="557"/>
      <c r="AD4" s="557"/>
      <c r="AE4" s="557"/>
      <c r="AF4" s="557"/>
      <c r="AG4" s="557"/>
    </row>
    <row r="5" spans="1:34" s="569" customFormat="1" ht="25.5">
      <c r="A5" s="561" t="s">
        <v>499</v>
      </c>
      <c r="B5" s="562" t="s">
        <v>261</v>
      </c>
      <c r="C5" s="563" t="s">
        <v>262</v>
      </c>
      <c r="D5" s="564" t="s">
        <v>263</v>
      </c>
      <c r="E5" s="565">
        <v>1</v>
      </c>
      <c r="F5" s="565">
        <v>16548</v>
      </c>
      <c r="G5" s="566">
        <f>F5*E5</f>
        <v>16548</v>
      </c>
      <c r="H5" s="567"/>
      <c r="I5" s="566"/>
      <c r="J5" s="566"/>
      <c r="K5" s="566">
        <f>+G5</f>
        <v>16548</v>
      </c>
      <c r="L5" s="566"/>
      <c r="M5" s="566"/>
      <c r="N5" s="566"/>
      <c r="O5" s="566"/>
      <c r="P5" s="566"/>
      <c r="Q5" s="566"/>
      <c r="R5" s="566"/>
      <c r="S5" s="566"/>
      <c r="T5" s="566"/>
      <c r="U5" s="568" t="s">
        <v>588</v>
      </c>
      <c r="V5" s="566"/>
      <c r="W5" s="566"/>
      <c r="X5" s="566"/>
      <c r="Y5" s="566">
        <f>+K5/2*(0.025)+K5/2*(0.0666666666666667)</f>
        <v>758.45000000000027</v>
      </c>
      <c r="Z5" s="566">
        <f t="shared" ref="Z5:AG7" si="0">+Y5</f>
        <v>758.45000000000027</v>
      </c>
      <c r="AA5" s="566">
        <f t="shared" si="0"/>
        <v>758.45000000000027</v>
      </c>
      <c r="AB5" s="566">
        <f t="shared" si="0"/>
        <v>758.45000000000027</v>
      </c>
      <c r="AC5" s="566">
        <f t="shared" si="0"/>
        <v>758.45000000000027</v>
      </c>
      <c r="AD5" s="566">
        <f t="shared" si="0"/>
        <v>758.45000000000027</v>
      </c>
      <c r="AE5" s="566">
        <f t="shared" si="0"/>
        <v>758.45000000000027</v>
      </c>
      <c r="AF5" s="566">
        <f t="shared" si="0"/>
        <v>758.45000000000027</v>
      </c>
      <c r="AG5" s="566">
        <f t="shared" si="0"/>
        <v>758.45000000000027</v>
      </c>
      <c r="AH5" s="569" t="s">
        <v>800</v>
      </c>
    </row>
    <row r="6" spans="1:34" s="569" customFormat="1" ht="25.5">
      <c r="A6" s="561" t="s">
        <v>500</v>
      </c>
      <c r="B6" s="562" t="s">
        <v>264</v>
      </c>
      <c r="C6" s="563" t="s">
        <v>501</v>
      </c>
      <c r="D6" s="570" t="s">
        <v>263</v>
      </c>
      <c r="E6" s="565">
        <v>40</v>
      </c>
      <c r="F6" s="565">
        <v>75</v>
      </c>
      <c r="G6" s="566">
        <f>F6*E6</f>
        <v>3000</v>
      </c>
      <c r="H6" s="567"/>
      <c r="I6" s="566"/>
      <c r="J6" s="566"/>
      <c r="K6" s="566">
        <f>+G6</f>
        <v>3000</v>
      </c>
      <c r="L6" s="566"/>
      <c r="M6" s="566"/>
      <c r="N6" s="566"/>
      <c r="O6" s="566"/>
      <c r="P6" s="566"/>
      <c r="Q6" s="566"/>
      <c r="R6" s="566"/>
      <c r="S6" s="566"/>
      <c r="T6" s="566"/>
      <c r="U6" s="568">
        <v>40</v>
      </c>
      <c r="V6" s="566"/>
      <c r="W6" s="566"/>
      <c r="X6" s="566"/>
      <c r="Y6" s="566">
        <f>+K6*(1/U6)</f>
        <v>75</v>
      </c>
      <c r="Z6" s="566">
        <f t="shared" si="0"/>
        <v>75</v>
      </c>
      <c r="AA6" s="566">
        <f t="shared" si="0"/>
        <v>75</v>
      </c>
      <c r="AB6" s="566">
        <f t="shared" si="0"/>
        <v>75</v>
      </c>
      <c r="AC6" s="566">
        <f t="shared" si="0"/>
        <v>75</v>
      </c>
      <c r="AD6" s="566">
        <f t="shared" si="0"/>
        <v>75</v>
      </c>
      <c r="AE6" s="566">
        <f t="shared" si="0"/>
        <v>75</v>
      </c>
      <c r="AF6" s="566">
        <f t="shared" si="0"/>
        <v>75</v>
      </c>
      <c r="AG6" s="566">
        <f t="shared" si="0"/>
        <v>75</v>
      </c>
      <c r="AH6" s="569" t="s">
        <v>800</v>
      </c>
    </row>
    <row r="7" spans="1:34" s="569" customFormat="1" ht="25.5">
      <c r="A7" s="561" t="s">
        <v>502</v>
      </c>
      <c r="B7" s="562" t="s">
        <v>268</v>
      </c>
      <c r="C7" s="563" t="s">
        <v>503</v>
      </c>
      <c r="D7" s="570" t="s">
        <v>263</v>
      </c>
      <c r="E7" s="565">
        <v>2215</v>
      </c>
      <c r="F7" s="565">
        <v>70</v>
      </c>
      <c r="G7" s="566">
        <f>F7*E7</f>
        <v>155050</v>
      </c>
      <c r="H7" s="567"/>
      <c r="I7" s="566"/>
      <c r="J7" s="566"/>
      <c r="K7" s="566">
        <f>+G7</f>
        <v>155050</v>
      </c>
      <c r="L7" s="566"/>
      <c r="M7" s="566"/>
      <c r="N7" s="566"/>
      <c r="O7" s="566"/>
      <c r="P7" s="566"/>
      <c r="Q7" s="566"/>
      <c r="R7" s="566"/>
      <c r="S7" s="566"/>
      <c r="T7" s="566"/>
      <c r="U7" s="568">
        <v>40</v>
      </c>
      <c r="V7" s="566"/>
      <c r="W7" s="566"/>
      <c r="X7" s="566"/>
      <c r="Y7" s="566">
        <f>+K7*(1/U7)</f>
        <v>3876.25</v>
      </c>
      <c r="Z7" s="566">
        <f t="shared" si="0"/>
        <v>3876.25</v>
      </c>
      <c r="AA7" s="566">
        <f t="shared" si="0"/>
        <v>3876.25</v>
      </c>
      <c r="AB7" s="566">
        <f t="shared" si="0"/>
        <v>3876.25</v>
      </c>
      <c r="AC7" s="566">
        <f t="shared" si="0"/>
        <v>3876.25</v>
      </c>
      <c r="AD7" s="566">
        <f t="shared" si="0"/>
        <v>3876.25</v>
      </c>
      <c r="AE7" s="566">
        <f t="shared" si="0"/>
        <v>3876.25</v>
      </c>
      <c r="AF7" s="566">
        <f t="shared" si="0"/>
        <v>3876.25</v>
      </c>
      <c r="AG7" s="566">
        <f t="shared" si="0"/>
        <v>3876.25</v>
      </c>
      <c r="AH7" s="569" t="s">
        <v>800</v>
      </c>
    </row>
    <row r="8" spans="1:34">
      <c r="A8" s="571"/>
      <c r="B8" s="572"/>
      <c r="C8" s="573"/>
      <c r="D8" s="574"/>
      <c r="E8" s="575"/>
      <c r="F8" s="575"/>
      <c r="G8" s="557"/>
      <c r="H8" s="576"/>
      <c r="I8" s="557"/>
      <c r="J8" s="557"/>
      <c r="K8" s="557"/>
      <c r="L8" s="557"/>
      <c r="M8" s="557"/>
      <c r="N8" s="557"/>
      <c r="O8" s="557"/>
      <c r="P8" s="557"/>
      <c r="Q8" s="557"/>
      <c r="R8" s="557"/>
      <c r="S8" s="557"/>
      <c r="T8" s="557"/>
      <c r="V8" s="557"/>
      <c r="W8" s="557"/>
      <c r="X8" s="557"/>
      <c r="Y8" s="557"/>
      <c r="Z8" s="557"/>
      <c r="AA8" s="557"/>
      <c r="AB8" s="557"/>
      <c r="AC8" s="557"/>
      <c r="AD8" s="557"/>
      <c r="AE8" s="557"/>
      <c r="AF8" s="557"/>
      <c r="AG8" s="557"/>
    </row>
    <row r="9" spans="1:34">
      <c r="A9" s="767" t="s">
        <v>504</v>
      </c>
      <c r="B9" s="765"/>
      <c r="C9" s="765"/>
      <c r="D9" s="765"/>
      <c r="E9" s="765"/>
      <c r="F9" s="765"/>
      <c r="G9" s="765"/>
      <c r="H9" s="765"/>
      <c r="I9" s="557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57"/>
      <c r="V9" s="557"/>
      <c r="W9" s="557"/>
      <c r="X9" s="557"/>
      <c r="Y9" s="557"/>
      <c r="Z9" s="557"/>
      <c r="AA9" s="557"/>
      <c r="AB9" s="557"/>
      <c r="AC9" s="557"/>
      <c r="AD9" s="557"/>
      <c r="AE9" s="557"/>
      <c r="AF9" s="557"/>
      <c r="AG9" s="557"/>
    </row>
    <row r="10" spans="1:34" ht="15" customHeight="1">
      <c r="A10" s="559">
        <v>2</v>
      </c>
      <c r="B10" s="758" t="s">
        <v>505</v>
      </c>
      <c r="C10" s="759"/>
      <c r="D10" s="759"/>
      <c r="E10" s="759"/>
      <c r="F10" s="760"/>
      <c r="G10" s="577">
        <f>SUM(G11:G13)</f>
        <v>0</v>
      </c>
      <c r="H10" s="577">
        <f>SUM(H11:H13)</f>
        <v>256500</v>
      </c>
      <c r="I10" s="557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57"/>
      <c r="V10" s="557"/>
      <c r="W10" s="557"/>
      <c r="X10" s="557"/>
      <c r="Y10" s="557"/>
      <c r="Z10" s="557"/>
      <c r="AA10" s="557"/>
      <c r="AB10" s="557"/>
      <c r="AC10" s="557"/>
      <c r="AD10" s="557"/>
      <c r="AE10" s="557"/>
      <c r="AF10" s="557"/>
      <c r="AG10" s="557"/>
    </row>
    <row r="11" spans="1:34" s="569" customFormat="1" ht="25.5">
      <c r="A11" s="561" t="s">
        <v>506</v>
      </c>
      <c r="B11" s="578" t="s">
        <v>280</v>
      </c>
      <c r="C11" s="578" t="s">
        <v>281</v>
      </c>
      <c r="D11" s="579" t="s">
        <v>263</v>
      </c>
      <c r="E11" s="565">
        <v>1</v>
      </c>
      <c r="F11" s="565">
        <v>21500</v>
      </c>
      <c r="G11" s="566"/>
      <c r="H11" s="567">
        <f>+F11*E11</f>
        <v>21500</v>
      </c>
      <c r="I11" s="566"/>
      <c r="J11" s="566"/>
      <c r="K11" s="566"/>
      <c r="L11" s="566"/>
      <c r="M11" s="566"/>
      <c r="N11" s="566"/>
      <c r="O11" s="566"/>
      <c r="P11" s="566"/>
      <c r="Q11" s="566"/>
      <c r="R11" s="566"/>
      <c r="S11" s="566">
        <f>+H11</f>
        <v>21500</v>
      </c>
      <c r="T11" s="566"/>
      <c r="U11" s="568" t="s">
        <v>588</v>
      </c>
      <c r="V11" s="566"/>
      <c r="W11" s="566"/>
      <c r="X11" s="566"/>
      <c r="Y11" s="566"/>
      <c r="Z11" s="566"/>
      <c r="AA11" s="566"/>
      <c r="AB11" s="566"/>
      <c r="AC11" s="566"/>
      <c r="AD11" s="566"/>
      <c r="AE11" s="566"/>
      <c r="AF11" s="566"/>
      <c r="AG11" s="566">
        <f>+S11/2*(0.0666666666666667)+S11/2*(0.025)</f>
        <v>985.41666666666697</v>
      </c>
      <c r="AH11" s="569" t="s">
        <v>800</v>
      </c>
    </row>
    <row r="12" spans="1:34" s="569" customFormat="1" ht="25.5">
      <c r="A12" s="561" t="s">
        <v>507</v>
      </c>
      <c r="B12" s="578" t="s">
        <v>298</v>
      </c>
      <c r="C12" s="578" t="s">
        <v>299</v>
      </c>
      <c r="D12" s="580" t="s">
        <v>263</v>
      </c>
      <c r="E12" s="565">
        <v>3000</v>
      </c>
      <c r="F12" s="565">
        <v>75</v>
      </c>
      <c r="G12" s="566"/>
      <c r="H12" s="567">
        <f>+F12*E12</f>
        <v>225000</v>
      </c>
      <c r="I12" s="566"/>
      <c r="J12" s="566"/>
      <c r="K12" s="566"/>
      <c r="L12" s="566"/>
      <c r="M12" s="566"/>
      <c r="N12" s="566"/>
      <c r="O12" s="566"/>
      <c r="P12" s="566"/>
      <c r="Q12" s="566"/>
      <c r="R12" s="566"/>
      <c r="S12" s="566">
        <f>+H12</f>
        <v>225000</v>
      </c>
      <c r="T12" s="566"/>
      <c r="U12" s="568">
        <v>40</v>
      </c>
      <c r="V12" s="566"/>
      <c r="W12" s="566"/>
      <c r="X12" s="566"/>
      <c r="Y12" s="566"/>
      <c r="Z12" s="566"/>
      <c r="AA12" s="566"/>
      <c r="AB12" s="566"/>
      <c r="AC12" s="566"/>
      <c r="AD12" s="566"/>
      <c r="AE12" s="566"/>
      <c r="AF12" s="566"/>
      <c r="AG12" s="566">
        <f>+S12/U12</f>
        <v>5625</v>
      </c>
      <c r="AH12" s="569" t="s">
        <v>800</v>
      </c>
    </row>
    <row r="13" spans="1:34" s="569" customFormat="1" ht="25.5">
      <c r="A13" s="561" t="s">
        <v>508</v>
      </c>
      <c r="B13" s="581" t="s">
        <v>300</v>
      </c>
      <c r="C13" s="581" t="s">
        <v>289</v>
      </c>
      <c r="D13" s="582" t="s">
        <v>275</v>
      </c>
      <c r="E13" s="565">
        <v>1</v>
      </c>
      <c r="F13" s="565">
        <v>10000</v>
      </c>
      <c r="G13" s="566"/>
      <c r="H13" s="567">
        <f>+F13*E13</f>
        <v>10000</v>
      </c>
      <c r="I13" s="566"/>
      <c r="J13" s="566"/>
      <c r="K13" s="566"/>
      <c r="L13" s="566"/>
      <c r="M13" s="566"/>
      <c r="N13" s="566"/>
      <c r="O13" s="566"/>
      <c r="P13" s="566"/>
      <c r="Q13" s="566"/>
      <c r="R13" s="566"/>
      <c r="S13" s="566">
        <f>+H13</f>
        <v>10000</v>
      </c>
      <c r="T13" s="566"/>
      <c r="U13" s="568" t="s">
        <v>588</v>
      </c>
      <c r="V13" s="566"/>
      <c r="W13" s="566"/>
      <c r="X13" s="566"/>
      <c r="Y13" s="566"/>
      <c r="Z13" s="566"/>
      <c r="AA13" s="566"/>
      <c r="AB13" s="566"/>
      <c r="AC13" s="566"/>
      <c r="AD13" s="566"/>
      <c r="AE13" s="566"/>
      <c r="AF13" s="566"/>
      <c r="AG13" s="566">
        <f>+S13/2*(0.0666666666666667)+S13/2*(0.025)</f>
        <v>458.33333333333348</v>
      </c>
      <c r="AH13" s="569" t="s">
        <v>800</v>
      </c>
    </row>
    <row r="14" spans="1:34">
      <c r="A14" s="583">
        <v>3</v>
      </c>
      <c r="B14" s="757" t="s">
        <v>509</v>
      </c>
      <c r="C14" s="753"/>
      <c r="D14" s="753"/>
      <c r="E14" s="753"/>
      <c r="F14" s="754"/>
      <c r="G14" s="577">
        <f>SUM(G15:G17)</f>
        <v>0</v>
      </c>
      <c r="H14" s="577">
        <f>SUM(H15:H17)</f>
        <v>111500</v>
      </c>
      <c r="I14" s="557"/>
      <c r="J14" s="557"/>
      <c r="K14" s="557"/>
      <c r="L14" s="557"/>
      <c r="M14" s="557"/>
      <c r="N14" s="557"/>
      <c r="O14" s="557"/>
      <c r="P14" s="557"/>
      <c r="Q14" s="557"/>
      <c r="R14" s="557"/>
      <c r="S14" s="557"/>
      <c r="T14" s="557"/>
      <c r="V14" s="557"/>
      <c r="W14" s="557"/>
      <c r="X14" s="557"/>
      <c r="Y14" s="557"/>
      <c r="Z14" s="557"/>
      <c r="AA14" s="557"/>
      <c r="AB14" s="557"/>
      <c r="AC14" s="557"/>
      <c r="AD14" s="557"/>
      <c r="AE14" s="557"/>
      <c r="AF14" s="557"/>
      <c r="AG14" s="557"/>
    </row>
    <row r="15" spans="1:34" s="569" customFormat="1" ht="25.5">
      <c r="A15" s="561" t="s">
        <v>510</v>
      </c>
      <c r="B15" s="584" t="s">
        <v>290</v>
      </c>
      <c r="C15" s="584" t="s">
        <v>289</v>
      </c>
      <c r="D15" s="585" t="s">
        <v>275</v>
      </c>
      <c r="E15" s="565">
        <v>1</v>
      </c>
      <c r="F15" s="565">
        <v>21500</v>
      </c>
      <c r="G15" s="566"/>
      <c r="H15" s="567">
        <f>F15*E15</f>
        <v>21500</v>
      </c>
      <c r="I15" s="566"/>
      <c r="J15" s="566"/>
      <c r="K15" s="566"/>
      <c r="L15" s="566"/>
      <c r="M15" s="566">
        <f>+H15/7</f>
        <v>3071.4285714285716</v>
      </c>
      <c r="N15" s="566">
        <f t="shared" ref="N15:S15" si="1">+M15</f>
        <v>3071.4285714285716</v>
      </c>
      <c r="O15" s="566">
        <f t="shared" si="1"/>
        <v>3071.4285714285716</v>
      </c>
      <c r="P15" s="566">
        <f t="shared" si="1"/>
        <v>3071.4285714285716</v>
      </c>
      <c r="Q15" s="566">
        <f t="shared" si="1"/>
        <v>3071.4285714285716</v>
      </c>
      <c r="R15" s="566">
        <f t="shared" si="1"/>
        <v>3071.4285714285716</v>
      </c>
      <c r="S15" s="566">
        <f t="shared" si="1"/>
        <v>3071.4285714285716</v>
      </c>
      <c r="T15" s="566"/>
      <c r="U15" s="568" t="s">
        <v>588</v>
      </c>
      <c r="V15" s="566"/>
      <c r="W15" s="566"/>
      <c r="X15" s="566"/>
      <c r="Y15" s="566"/>
      <c r="Z15" s="566"/>
      <c r="AA15" s="566"/>
      <c r="AB15" s="566"/>
      <c r="AC15" s="566"/>
      <c r="AD15" s="566"/>
      <c r="AE15" s="566"/>
      <c r="AF15" s="566"/>
      <c r="AG15" s="566">
        <f>+SUM(M15:S15)*(0.5/15+0.5/40)</f>
        <v>985.41666666666697</v>
      </c>
      <c r="AH15" s="569" t="s">
        <v>800</v>
      </c>
    </row>
    <row r="16" spans="1:34" s="569" customFormat="1" ht="25.5">
      <c r="A16" s="561" t="s">
        <v>511</v>
      </c>
      <c r="B16" s="584" t="s">
        <v>291</v>
      </c>
      <c r="C16" s="584" t="s">
        <v>301</v>
      </c>
      <c r="D16" s="585" t="s">
        <v>263</v>
      </c>
      <c r="E16" s="565">
        <v>630</v>
      </c>
      <c r="F16" s="565">
        <v>100</v>
      </c>
      <c r="G16" s="566"/>
      <c r="H16" s="567">
        <f>F16*E16</f>
        <v>63000</v>
      </c>
      <c r="I16" s="566"/>
      <c r="J16" s="566"/>
      <c r="K16" s="566"/>
      <c r="L16" s="566"/>
      <c r="M16" s="566">
        <f>+H16/7</f>
        <v>9000</v>
      </c>
      <c r="N16" s="566">
        <f t="shared" ref="N16:S16" si="2">+M16</f>
        <v>9000</v>
      </c>
      <c r="O16" s="566">
        <f t="shared" si="2"/>
        <v>9000</v>
      </c>
      <c r="P16" s="566">
        <f t="shared" si="2"/>
        <v>9000</v>
      </c>
      <c r="Q16" s="566">
        <f t="shared" si="2"/>
        <v>9000</v>
      </c>
      <c r="R16" s="566">
        <f t="shared" si="2"/>
        <v>9000</v>
      </c>
      <c r="S16" s="566">
        <f t="shared" si="2"/>
        <v>9000</v>
      </c>
      <c r="T16" s="566"/>
      <c r="U16" s="568">
        <v>40</v>
      </c>
      <c r="V16" s="566"/>
      <c r="W16" s="566"/>
      <c r="X16" s="566"/>
      <c r="Y16" s="566"/>
      <c r="Z16" s="566"/>
      <c r="AA16" s="566"/>
      <c r="AB16" s="566"/>
      <c r="AC16" s="566"/>
      <c r="AD16" s="566"/>
      <c r="AE16" s="566"/>
      <c r="AF16" s="566"/>
      <c r="AG16" s="566">
        <f>+SUM(M16:S16)/U16</f>
        <v>1575</v>
      </c>
      <c r="AH16" s="569" t="s">
        <v>800</v>
      </c>
    </row>
    <row r="17" spans="1:34" s="569" customFormat="1" ht="25.5">
      <c r="A17" s="561" t="s">
        <v>512</v>
      </c>
      <c r="B17" s="584" t="s">
        <v>293</v>
      </c>
      <c r="C17" s="584" t="s">
        <v>294</v>
      </c>
      <c r="D17" s="585" t="s">
        <v>263</v>
      </c>
      <c r="E17" s="565">
        <v>360</v>
      </c>
      <c r="F17" s="565">
        <v>75</v>
      </c>
      <c r="G17" s="566"/>
      <c r="H17" s="567">
        <f>F17*E17</f>
        <v>27000</v>
      </c>
      <c r="I17" s="566"/>
      <c r="J17" s="566"/>
      <c r="K17" s="566"/>
      <c r="L17" s="566"/>
      <c r="M17" s="566">
        <f>+H17/7</f>
        <v>3857.1428571428573</v>
      </c>
      <c r="N17" s="566">
        <f t="shared" ref="N17:S17" si="3">+M17</f>
        <v>3857.1428571428573</v>
      </c>
      <c r="O17" s="566">
        <f t="shared" si="3"/>
        <v>3857.1428571428573</v>
      </c>
      <c r="P17" s="566">
        <f t="shared" si="3"/>
        <v>3857.1428571428573</v>
      </c>
      <c r="Q17" s="566">
        <f t="shared" si="3"/>
        <v>3857.1428571428573</v>
      </c>
      <c r="R17" s="566">
        <f t="shared" si="3"/>
        <v>3857.1428571428573</v>
      </c>
      <c r="S17" s="566">
        <f t="shared" si="3"/>
        <v>3857.1428571428573</v>
      </c>
      <c r="T17" s="566"/>
      <c r="U17" s="568">
        <v>40</v>
      </c>
      <c r="V17" s="566"/>
      <c r="W17" s="566"/>
      <c r="X17" s="566"/>
      <c r="Y17" s="566"/>
      <c r="Z17" s="566"/>
      <c r="AA17" s="566"/>
      <c r="AB17" s="566"/>
      <c r="AC17" s="566"/>
      <c r="AD17" s="566"/>
      <c r="AE17" s="566"/>
      <c r="AF17" s="566"/>
      <c r="AG17" s="566">
        <f>+SUM(M17:S17)/U17</f>
        <v>675.00000000000011</v>
      </c>
      <c r="AH17" s="569" t="s">
        <v>800</v>
      </c>
    </row>
    <row r="18" spans="1:34">
      <c r="A18" s="747" t="s">
        <v>513</v>
      </c>
      <c r="B18" s="748"/>
      <c r="C18" s="748"/>
      <c r="D18" s="748"/>
      <c r="E18" s="748"/>
      <c r="F18" s="748"/>
      <c r="G18" s="748"/>
      <c r="H18" s="748"/>
      <c r="I18" s="557"/>
      <c r="J18" s="557"/>
      <c r="K18" s="557"/>
      <c r="L18" s="557"/>
      <c r="M18" s="557"/>
      <c r="N18" s="557"/>
      <c r="O18" s="557"/>
      <c r="P18" s="557"/>
      <c r="Q18" s="557"/>
      <c r="R18" s="557"/>
      <c r="S18" s="557"/>
      <c r="T18" s="557"/>
      <c r="V18" s="557"/>
      <c r="W18" s="557"/>
      <c r="X18" s="557"/>
      <c r="Y18" s="557"/>
      <c r="Z18" s="557"/>
      <c r="AA18" s="557"/>
      <c r="AB18" s="557"/>
      <c r="AC18" s="557"/>
      <c r="AD18" s="557"/>
      <c r="AE18" s="557"/>
      <c r="AF18" s="557"/>
      <c r="AG18" s="557"/>
    </row>
    <row r="19" spans="1:34">
      <c r="A19" s="586" t="s">
        <v>514</v>
      </c>
      <c r="B19" s="752" t="s">
        <v>515</v>
      </c>
      <c r="C19" s="755"/>
      <c r="D19" s="755"/>
      <c r="E19" s="755"/>
      <c r="F19" s="756"/>
      <c r="G19" s="577">
        <f>SUM(G20:G21)</f>
        <v>0</v>
      </c>
      <c r="H19" s="577">
        <f>SUM(H20:H21)</f>
        <v>255000</v>
      </c>
      <c r="I19" s="557"/>
      <c r="J19" s="557"/>
      <c r="K19" s="557"/>
      <c r="L19" s="557"/>
      <c r="M19" s="557"/>
      <c r="N19" s="557"/>
      <c r="O19" s="557"/>
      <c r="P19" s="557"/>
      <c r="Q19" s="557"/>
      <c r="R19" s="557"/>
      <c r="S19" s="557"/>
      <c r="T19" s="557"/>
      <c r="V19" s="557"/>
      <c r="W19" s="557"/>
      <c r="X19" s="557"/>
      <c r="Y19" s="557"/>
      <c r="Z19" s="557"/>
      <c r="AA19" s="557"/>
      <c r="AB19" s="557"/>
      <c r="AC19" s="557"/>
      <c r="AD19" s="557"/>
      <c r="AE19" s="557"/>
      <c r="AF19" s="557"/>
      <c r="AG19" s="557"/>
    </row>
    <row r="20" spans="1:34" s="569" customFormat="1" ht="25.5">
      <c r="A20" s="561" t="s">
        <v>516</v>
      </c>
      <c r="B20" s="584" t="s">
        <v>517</v>
      </c>
      <c r="C20" s="584" t="s">
        <v>518</v>
      </c>
      <c r="D20" s="585" t="s">
        <v>275</v>
      </c>
      <c r="E20" s="587">
        <v>1</v>
      </c>
      <c r="F20" s="587">
        <v>200000</v>
      </c>
      <c r="G20" s="566"/>
      <c r="H20" s="567">
        <f>F20*E20</f>
        <v>200000</v>
      </c>
      <c r="I20" s="566"/>
      <c r="J20" s="566"/>
      <c r="K20" s="566"/>
      <c r="L20" s="566"/>
      <c r="M20" s="566">
        <f>+H20/2</f>
        <v>100000</v>
      </c>
      <c r="N20" s="566">
        <f>+H20-M20</f>
        <v>100000</v>
      </c>
      <c r="O20" s="566"/>
      <c r="P20" s="566"/>
      <c r="Q20" s="566"/>
      <c r="R20" s="566"/>
      <c r="S20" s="566"/>
      <c r="T20" s="566"/>
      <c r="U20" s="568" t="s">
        <v>588</v>
      </c>
      <c r="V20" s="566"/>
      <c r="W20" s="566"/>
      <c r="X20" s="566"/>
      <c r="Y20" s="566"/>
      <c r="Z20" s="566"/>
      <c r="AA20" s="566"/>
      <c r="AB20" s="566">
        <f>+SUM(M20:N20)*(0.5*(0.0666666666666667)+0.5*(0.025))</f>
        <v>9166.6666666666697</v>
      </c>
      <c r="AC20" s="566">
        <f t="shared" ref="AC20:AG27" si="4">+AB20</f>
        <v>9166.6666666666697</v>
      </c>
      <c r="AD20" s="566">
        <f t="shared" si="4"/>
        <v>9166.6666666666697</v>
      </c>
      <c r="AE20" s="566">
        <f t="shared" si="4"/>
        <v>9166.6666666666697</v>
      </c>
      <c r="AF20" s="566">
        <f t="shared" si="4"/>
        <v>9166.6666666666697</v>
      </c>
      <c r="AG20" s="566">
        <f t="shared" si="4"/>
        <v>9166.6666666666697</v>
      </c>
      <c r="AH20" s="569" t="s">
        <v>800</v>
      </c>
    </row>
    <row r="21" spans="1:34" s="569" customFormat="1">
      <c r="A21" s="561" t="s">
        <v>519</v>
      </c>
      <c r="B21" s="584" t="s">
        <v>520</v>
      </c>
      <c r="C21" s="584"/>
      <c r="D21" s="585" t="s">
        <v>263</v>
      </c>
      <c r="E21" s="587">
        <v>550</v>
      </c>
      <c r="F21" s="587">
        <v>100</v>
      </c>
      <c r="G21" s="566"/>
      <c r="H21" s="567">
        <f>F21*E21</f>
        <v>55000</v>
      </c>
      <c r="I21" s="566"/>
      <c r="J21" s="566"/>
      <c r="K21" s="566"/>
      <c r="L21" s="566"/>
      <c r="M21" s="566">
        <f>+H21/2</f>
        <v>27500</v>
      </c>
      <c r="N21" s="566">
        <f>+H21-M21</f>
        <v>27500</v>
      </c>
      <c r="O21" s="566"/>
      <c r="P21" s="566"/>
      <c r="Q21" s="566"/>
      <c r="R21" s="566"/>
      <c r="S21" s="566"/>
      <c r="T21" s="566"/>
      <c r="U21" s="568">
        <v>40</v>
      </c>
      <c r="V21" s="566"/>
      <c r="W21" s="566"/>
      <c r="X21" s="566"/>
      <c r="Y21" s="566"/>
      <c r="Z21" s="566"/>
      <c r="AA21" s="566"/>
      <c r="AB21" s="566">
        <f>+SUM(M21:N21)/U21</f>
        <v>1375</v>
      </c>
      <c r="AC21" s="566">
        <f t="shared" si="4"/>
        <v>1375</v>
      </c>
      <c r="AD21" s="566">
        <f t="shared" si="4"/>
        <v>1375</v>
      </c>
      <c r="AE21" s="566">
        <f t="shared" si="4"/>
        <v>1375</v>
      </c>
      <c r="AF21" s="566">
        <f t="shared" si="4"/>
        <v>1375</v>
      </c>
      <c r="AG21" s="566">
        <f t="shared" si="4"/>
        <v>1375</v>
      </c>
      <c r="AH21" s="569" t="s">
        <v>800</v>
      </c>
    </row>
    <row r="22" spans="1:34">
      <c r="A22" s="586" t="s">
        <v>521</v>
      </c>
      <c r="B22" s="752" t="s">
        <v>522</v>
      </c>
      <c r="C22" s="755"/>
      <c r="D22" s="755"/>
      <c r="E22" s="755"/>
      <c r="F22" s="756"/>
      <c r="G22" s="577">
        <f>SUM(G23:G28)</f>
        <v>0</v>
      </c>
      <c r="H22" s="588">
        <f>SUM(H23:H28)</f>
        <v>578500</v>
      </c>
      <c r="I22" s="557"/>
      <c r="J22" s="557"/>
      <c r="K22" s="557"/>
      <c r="L22" s="557"/>
      <c r="M22" s="557"/>
      <c r="N22" s="557"/>
      <c r="O22" s="557"/>
      <c r="P22" s="557"/>
      <c r="Q22" s="557"/>
      <c r="R22" s="557"/>
      <c r="S22" s="557"/>
      <c r="T22" s="557"/>
      <c r="V22" s="557"/>
      <c r="W22" s="557"/>
      <c r="X22" s="557"/>
      <c r="Y22" s="557"/>
      <c r="Z22" s="557"/>
      <c r="AA22" s="557"/>
      <c r="AB22" s="557"/>
      <c r="AC22" s="557"/>
      <c r="AD22" s="557"/>
      <c r="AE22" s="557"/>
      <c r="AF22" s="557"/>
      <c r="AG22" s="557"/>
    </row>
    <row r="23" spans="1:34" s="569" customFormat="1">
      <c r="A23" s="561" t="s">
        <v>523</v>
      </c>
      <c r="B23" s="584" t="s">
        <v>524</v>
      </c>
      <c r="C23" s="584" t="s">
        <v>525</v>
      </c>
      <c r="D23" s="585" t="s">
        <v>263</v>
      </c>
      <c r="E23" s="587">
        <v>700</v>
      </c>
      <c r="F23" s="587">
        <v>100</v>
      </c>
      <c r="G23" s="566"/>
      <c r="H23" s="589">
        <v>70000</v>
      </c>
      <c r="I23" s="566"/>
      <c r="J23" s="566"/>
      <c r="K23" s="566"/>
      <c r="L23" s="566"/>
      <c r="M23" s="566"/>
      <c r="N23" s="566">
        <v>35000</v>
      </c>
      <c r="O23" s="566">
        <v>35000</v>
      </c>
      <c r="P23" s="566"/>
      <c r="Q23" s="566"/>
      <c r="R23" s="566"/>
      <c r="S23" s="566"/>
      <c r="T23" s="566"/>
      <c r="U23" s="568">
        <v>40</v>
      </c>
      <c r="V23" s="566"/>
      <c r="W23" s="566"/>
      <c r="X23" s="566"/>
      <c r="Y23" s="566"/>
      <c r="Z23" s="566"/>
      <c r="AA23" s="566"/>
      <c r="AB23" s="566"/>
      <c r="AC23" s="566">
        <f>+SUM(N23:O23)/U23</f>
        <v>1750</v>
      </c>
      <c r="AD23" s="566">
        <f t="shared" si="4"/>
        <v>1750</v>
      </c>
      <c r="AE23" s="566">
        <f t="shared" si="4"/>
        <v>1750</v>
      </c>
      <c r="AF23" s="566">
        <f t="shared" si="4"/>
        <v>1750</v>
      </c>
      <c r="AG23" s="566">
        <f t="shared" si="4"/>
        <v>1750</v>
      </c>
      <c r="AH23" s="569" t="s">
        <v>800</v>
      </c>
    </row>
    <row r="24" spans="1:34" s="569" customFormat="1" ht="25.5">
      <c r="A24" s="561" t="s">
        <v>526</v>
      </c>
      <c r="B24" s="584" t="s">
        <v>524</v>
      </c>
      <c r="C24" s="584" t="s">
        <v>527</v>
      </c>
      <c r="D24" s="585" t="s">
        <v>263</v>
      </c>
      <c r="E24" s="587">
        <v>3600</v>
      </c>
      <c r="F24" s="587">
        <v>100</v>
      </c>
      <c r="G24" s="566"/>
      <c r="H24" s="589">
        <v>360000</v>
      </c>
      <c r="I24" s="566"/>
      <c r="J24" s="566"/>
      <c r="K24" s="566"/>
      <c r="L24" s="566"/>
      <c r="M24" s="566">
        <v>51428.571428571428</v>
      </c>
      <c r="N24" s="566">
        <v>51428.571428571428</v>
      </c>
      <c r="O24" s="566">
        <v>51428.571428571428</v>
      </c>
      <c r="P24" s="566">
        <v>51428.571428571428</v>
      </c>
      <c r="Q24" s="566">
        <v>51428.571428571428</v>
      </c>
      <c r="R24" s="566">
        <v>51428.571428571428</v>
      </c>
      <c r="S24" s="566">
        <v>51428.571428571428</v>
      </c>
      <c r="T24" s="566"/>
      <c r="U24" s="568">
        <v>40</v>
      </c>
      <c r="V24" s="566"/>
      <c r="W24" s="566"/>
      <c r="X24" s="566"/>
      <c r="Y24" s="566"/>
      <c r="Z24" s="566"/>
      <c r="AA24" s="566"/>
      <c r="AB24" s="566"/>
      <c r="AC24" s="566"/>
      <c r="AD24" s="566"/>
      <c r="AE24" s="566"/>
      <c r="AF24" s="566"/>
      <c r="AG24" s="566">
        <f>+SUM(M24:S24)/U24</f>
        <v>9000</v>
      </c>
      <c r="AH24" s="569" t="s">
        <v>800</v>
      </c>
    </row>
    <row r="25" spans="1:34" s="569" customFormat="1">
      <c r="A25" s="561" t="s">
        <v>528</v>
      </c>
      <c r="B25" s="584" t="s">
        <v>529</v>
      </c>
      <c r="C25" s="584" t="s">
        <v>530</v>
      </c>
      <c r="D25" s="585" t="s">
        <v>263</v>
      </c>
      <c r="E25" s="587">
        <v>370</v>
      </c>
      <c r="F25" s="587">
        <v>75</v>
      </c>
      <c r="G25" s="566"/>
      <c r="H25" s="589">
        <v>27750</v>
      </c>
      <c r="I25" s="566"/>
      <c r="J25" s="566"/>
      <c r="K25" s="566"/>
      <c r="L25" s="566"/>
      <c r="M25" s="566"/>
      <c r="N25" s="566">
        <v>13875</v>
      </c>
      <c r="O25" s="566">
        <v>13875</v>
      </c>
      <c r="P25" s="566"/>
      <c r="Q25" s="566"/>
      <c r="R25" s="566"/>
      <c r="S25" s="566"/>
      <c r="T25" s="566"/>
      <c r="U25" s="568">
        <v>40</v>
      </c>
      <c r="V25" s="566"/>
      <c r="W25" s="566"/>
      <c r="X25" s="566"/>
      <c r="Y25" s="566"/>
      <c r="Z25" s="566"/>
      <c r="AA25" s="566"/>
      <c r="AB25" s="566"/>
      <c r="AC25" s="566">
        <f>+SUM(N25:O25)/U25</f>
        <v>693.75</v>
      </c>
      <c r="AD25" s="566">
        <f t="shared" si="4"/>
        <v>693.75</v>
      </c>
      <c r="AE25" s="566">
        <f t="shared" si="4"/>
        <v>693.75</v>
      </c>
      <c r="AF25" s="566">
        <f t="shared" si="4"/>
        <v>693.75</v>
      </c>
      <c r="AG25" s="566">
        <f t="shared" si="4"/>
        <v>693.75</v>
      </c>
      <c r="AH25" s="569" t="s">
        <v>800</v>
      </c>
    </row>
    <row r="26" spans="1:34" s="569" customFormat="1">
      <c r="A26" s="561" t="s">
        <v>531</v>
      </c>
      <c r="B26" s="584" t="s">
        <v>529</v>
      </c>
      <c r="C26" s="584" t="s">
        <v>532</v>
      </c>
      <c r="D26" s="585" t="s">
        <v>263</v>
      </c>
      <c r="E26" s="587">
        <v>750</v>
      </c>
      <c r="F26" s="587">
        <v>75</v>
      </c>
      <c r="G26" s="566"/>
      <c r="H26" s="589">
        <v>56250</v>
      </c>
      <c r="I26" s="566"/>
      <c r="J26" s="566"/>
      <c r="K26" s="566"/>
      <c r="L26" s="566"/>
      <c r="M26" s="566">
        <v>8035.7142857142853</v>
      </c>
      <c r="N26" s="566">
        <v>8035.7142857142853</v>
      </c>
      <c r="O26" s="566">
        <v>8035.7142857142853</v>
      </c>
      <c r="P26" s="566">
        <v>8035.7142857142853</v>
      </c>
      <c r="Q26" s="566">
        <v>8035.7142857142853</v>
      </c>
      <c r="R26" s="566">
        <v>8035.7142857142853</v>
      </c>
      <c r="S26" s="566">
        <v>8035.7142857142853</v>
      </c>
      <c r="T26" s="566"/>
      <c r="U26" s="568">
        <v>40</v>
      </c>
      <c r="V26" s="566"/>
      <c r="W26" s="566"/>
      <c r="X26" s="566"/>
      <c r="Y26" s="566"/>
      <c r="Z26" s="566"/>
      <c r="AA26" s="566"/>
      <c r="AB26" s="566"/>
      <c r="AC26" s="566"/>
      <c r="AD26" s="566"/>
      <c r="AE26" s="566"/>
      <c r="AF26" s="566"/>
      <c r="AG26" s="566">
        <f>+SUM(M26:S26)/U26</f>
        <v>1406.2499999999998</v>
      </c>
      <c r="AH26" s="569" t="s">
        <v>800</v>
      </c>
    </row>
    <row r="27" spans="1:34" s="569" customFormat="1" ht="25.5">
      <c r="A27" s="561" t="s">
        <v>533</v>
      </c>
      <c r="B27" s="584" t="s">
        <v>534</v>
      </c>
      <c r="C27" s="584" t="s">
        <v>535</v>
      </c>
      <c r="D27" s="585" t="s">
        <v>275</v>
      </c>
      <c r="E27" s="587">
        <v>1</v>
      </c>
      <c r="F27" s="587">
        <v>21500</v>
      </c>
      <c r="G27" s="566"/>
      <c r="H27" s="589">
        <v>21500</v>
      </c>
      <c r="I27" s="566"/>
      <c r="J27" s="566"/>
      <c r="K27" s="566"/>
      <c r="L27" s="566"/>
      <c r="M27" s="566"/>
      <c r="N27" s="566">
        <v>10750</v>
      </c>
      <c r="O27" s="566">
        <v>10750</v>
      </c>
      <c r="P27" s="566"/>
      <c r="Q27" s="566"/>
      <c r="R27" s="566"/>
      <c r="S27" s="566"/>
      <c r="T27" s="566"/>
      <c r="U27" s="568" t="s">
        <v>588</v>
      </c>
      <c r="V27" s="566"/>
      <c r="W27" s="566"/>
      <c r="X27" s="566"/>
      <c r="Y27" s="566"/>
      <c r="Z27" s="566"/>
      <c r="AA27" s="566"/>
      <c r="AB27" s="566"/>
      <c r="AC27" s="566">
        <f>+SUM(N27:O27)*(0.5*(0.0666666666666667)+0.5*(0.025))</f>
        <v>985.41666666666708</v>
      </c>
      <c r="AD27" s="566">
        <f t="shared" si="4"/>
        <v>985.41666666666708</v>
      </c>
      <c r="AE27" s="566">
        <f t="shared" si="4"/>
        <v>985.41666666666708</v>
      </c>
      <c r="AF27" s="566">
        <f t="shared" si="4"/>
        <v>985.41666666666708</v>
      </c>
      <c r="AG27" s="566">
        <f t="shared" si="4"/>
        <v>985.41666666666708</v>
      </c>
      <c r="AH27" s="569" t="s">
        <v>800</v>
      </c>
    </row>
    <row r="28" spans="1:34" s="569" customFormat="1" ht="38.25">
      <c r="A28" s="561" t="s">
        <v>536</v>
      </c>
      <c r="B28" s="584" t="s">
        <v>534</v>
      </c>
      <c r="C28" s="584" t="s">
        <v>537</v>
      </c>
      <c r="D28" s="585" t="s">
        <v>275</v>
      </c>
      <c r="E28" s="587">
        <v>2</v>
      </c>
      <c r="F28" s="587">
        <v>21500</v>
      </c>
      <c r="G28" s="566"/>
      <c r="H28" s="589">
        <v>43000</v>
      </c>
      <c r="I28" s="566"/>
      <c r="J28" s="566"/>
      <c r="K28" s="566"/>
      <c r="L28" s="566"/>
      <c r="M28" s="566">
        <v>6142.8571428571431</v>
      </c>
      <c r="N28" s="566">
        <v>6142.8571428571431</v>
      </c>
      <c r="O28" s="566">
        <v>6142.8571428571431</v>
      </c>
      <c r="P28" s="566">
        <v>6142.8571428571431</v>
      </c>
      <c r="Q28" s="566">
        <v>6142.8571428571431</v>
      </c>
      <c r="R28" s="566">
        <v>6142.8571428571431</v>
      </c>
      <c r="S28" s="566">
        <v>6142.8571428571431</v>
      </c>
      <c r="T28" s="566"/>
      <c r="U28" s="568" t="s">
        <v>588</v>
      </c>
      <c r="V28" s="566"/>
      <c r="W28" s="566"/>
      <c r="X28" s="566"/>
      <c r="Y28" s="566"/>
      <c r="Z28" s="566"/>
      <c r="AA28" s="566"/>
      <c r="AB28" s="566"/>
      <c r="AC28" s="566"/>
      <c r="AD28" s="566"/>
      <c r="AE28" s="566"/>
      <c r="AF28" s="566"/>
      <c r="AG28" s="566">
        <f>+SUM(M28:S28)*(0.5/15+0.5/40)</f>
        <v>1970.8333333333339</v>
      </c>
      <c r="AH28" s="569" t="s">
        <v>800</v>
      </c>
    </row>
    <row r="29" spans="1:34">
      <c r="A29" s="586" t="s">
        <v>538</v>
      </c>
      <c r="B29" s="752" t="s">
        <v>539</v>
      </c>
      <c r="C29" s="755"/>
      <c r="D29" s="755"/>
      <c r="E29" s="755"/>
      <c r="F29" s="756"/>
      <c r="G29" s="577">
        <f>G30</f>
        <v>0</v>
      </c>
      <c r="H29" s="577">
        <f>H30</f>
        <v>142500</v>
      </c>
      <c r="I29" s="557"/>
      <c r="J29" s="557"/>
      <c r="K29" s="557"/>
      <c r="L29" s="557"/>
      <c r="M29" s="557"/>
      <c r="N29" s="557"/>
      <c r="O29" s="557"/>
      <c r="P29" s="557"/>
      <c r="Q29" s="557"/>
      <c r="R29" s="557"/>
      <c r="S29" s="557"/>
      <c r="T29" s="557"/>
      <c r="V29" s="557"/>
      <c r="W29" s="557"/>
      <c r="X29" s="557"/>
      <c r="Y29" s="557"/>
      <c r="Z29" s="557"/>
      <c r="AA29" s="557"/>
      <c r="AB29" s="557"/>
      <c r="AC29" s="557"/>
      <c r="AD29" s="557"/>
      <c r="AE29" s="557"/>
      <c r="AF29" s="557"/>
      <c r="AG29" s="557"/>
    </row>
    <row r="30" spans="1:34" s="597" customFormat="1" ht="25.5">
      <c r="A30" s="590" t="s">
        <v>540</v>
      </c>
      <c r="B30" s="591" t="s">
        <v>541</v>
      </c>
      <c r="C30" s="591" t="s">
        <v>542</v>
      </c>
      <c r="D30" s="592" t="s">
        <v>263</v>
      </c>
      <c r="E30" s="593">
        <v>1900</v>
      </c>
      <c r="F30" s="593">
        <v>75</v>
      </c>
      <c r="G30" s="594"/>
      <c r="H30" s="595">
        <v>142500</v>
      </c>
      <c r="I30" s="594"/>
      <c r="J30" s="594"/>
      <c r="K30" s="594"/>
      <c r="L30" s="594"/>
      <c r="M30" s="594">
        <v>71250</v>
      </c>
      <c r="N30" s="594">
        <v>71250</v>
      </c>
      <c r="O30" s="594"/>
      <c r="P30" s="594"/>
      <c r="Q30" s="594"/>
      <c r="R30" s="594"/>
      <c r="S30" s="594"/>
      <c r="T30" s="594"/>
      <c r="U30" s="596">
        <v>40</v>
      </c>
      <c r="V30" s="594"/>
      <c r="W30" s="594"/>
      <c r="X30" s="594"/>
      <c r="Y30" s="594"/>
      <c r="Z30" s="594"/>
      <c r="AA30" s="594"/>
      <c r="AB30" s="594">
        <f>+SUM(M30:N30)/U30</f>
        <v>3562.5</v>
      </c>
      <c r="AC30" s="594">
        <f>+AB30</f>
        <v>3562.5</v>
      </c>
      <c r="AD30" s="594">
        <f>+AC30</f>
        <v>3562.5</v>
      </c>
      <c r="AE30" s="594">
        <f>+AD30</f>
        <v>3562.5</v>
      </c>
      <c r="AF30" s="594">
        <f>+AE30</f>
        <v>3562.5</v>
      </c>
      <c r="AG30" s="594">
        <f>+AF30</f>
        <v>3562.5</v>
      </c>
      <c r="AH30" s="597" t="s">
        <v>800</v>
      </c>
    </row>
    <row r="31" spans="1:34">
      <c r="A31" s="586" t="s">
        <v>543</v>
      </c>
      <c r="B31" s="752" t="s">
        <v>544</v>
      </c>
      <c r="C31" s="755"/>
      <c r="D31" s="755"/>
      <c r="E31" s="755"/>
      <c r="F31" s="756"/>
      <c r="G31" s="577">
        <f>SUM(G32:G33)</f>
        <v>0</v>
      </c>
      <c r="H31" s="577">
        <f>SUM(H32:H33)</f>
        <v>75000</v>
      </c>
      <c r="I31" s="557"/>
      <c r="J31" s="557"/>
      <c r="K31" s="557"/>
      <c r="L31" s="557"/>
      <c r="M31" s="557"/>
      <c r="N31" s="557"/>
      <c r="O31" s="557"/>
      <c r="P31" s="557"/>
      <c r="Q31" s="557"/>
      <c r="R31" s="557"/>
      <c r="S31" s="557"/>
      <c r="T31" s="557"/>
      <c r="V31" s="557"/>
      <c r="W31" s="557"/>
      <c r="X31" s="557"/>
      <c r="Y31" s="557"/>
      <c r="Z31" s="557"/>
      <c r="AA31" s="557"/>
      <c r="AB31" s="557"/>
      <c r="AC31" s="557"/>
      <c r="AD31" s="557"/>
      <c r="AE31" s="557"/>
      <c r="AF31" s="557"/>
      <c r="AG31" s="557"/>
    </row>
    <row r="32" spans="1:34" s="597" customFormat="1">
      <c r="A32" s="590" t="s">
        <v>545</v>
      </c>
      <c r="B32" s="591" t="s">
        <v>546</v>
      </c>
      <c r="C32" s="591" t="s">
        <v>547</v>
      </c>
      <c r="D32" s="592" t="s">
        <v>263</v>
      </c>
      <c r="E32" s="593">
        <v>450</v>
      </c>
      <c r="F32" s="593">
        <v>75</v>
      </c>
      <c r="G32" s="594"/>
      <c r="H32" s="595">
        <v>33750</v>
      </c>
      <c r="I32" s="594"/>
      <c r="J32" s="594"/>
      <c r="K32" s="594"/>
      <c r="L32" s="594"/>
      <c r="M32" s="594">
        <v>16875</v>
      </c>
      <c r="N32" s="594">
        <v>16875</v>
      </c>
      <c r="O32" s="594"/>
      <c r="P32" s="594"/>
      <c r="Q32" s="594"/>
      <c r="R32" s="594"/>
      <c r="S32" s="594"/>
      <c r="T32" s="594"/>
      <c r="U32" s="596">
        <v>40</v>
      </c>
      <c r="V32" s="594"/>
      <c r="W32" s="594"/>
      <c r="X32" s="594"/>
      <c r="Y32" s="594"/>
      <c r="Z32" s="594"/>
      <c r="AA32" s="594"/>
      <c r="AB32" s="594">
        <f>+SUM(M32:N32)/U32</f>
        <v>843.75</v>
      </c>
      <c r="AC32" s="594">
        <f>+AB32</f>
        <v>843.75</v>
      </c>
      <c r="AD32" s="594">
        <f>+AC32</f>
        <v>843.75</v>
      </c>
      <c r="AE32" s="594">
        <f>+AD32</f>
        <v>843.75</v>
      </c>
      <c r="AF32" s="594">
        <f>+AE32</f>
        <v>843.75</v>
      </c>
      <c r="AG32" s="594">
        <f>+AF32</f>
        <v>843.75</v>
      </c>
      <c r="AH32" s="597" t="s">
        <v>800</v>
      </c>
    </row>
    <row r="33" spans="1:34" s="597" customFormat="1">
      <c r="A33" s="590" t="s">
        <v>548</v>
      </c>
      <c r="B33" s="591" t="s">
        <v>546</v>
      </c>
      <c r="C33" s="591" t="s">
        <v>549</v>
      </c>
      <c r="D33" s="592" t="s">
        <v>263</v>
      </c>
      <c r="E33" s="593">
        <v>550</v>
      </c>
      <c r="F33" s="593">
        <v>75</v>
      </c>
      <c r="G33" s="594"/>
      <c r="H33" s="595">
        <v>41250</v>
      </c>
      <c r="I33" s="594"/>
      <c r="J33" s="594"/>
      <c r="K33" s="594"/>
      <c r="L33" s="594"/>
      <c r="M33" s="594">
        <v>5892.8571428571431</v>
      </c>
      <c r="N33" s="594">
        <v>5892.8571428571431</v>
      </c>
      <c r="O33" s="594">
        <v>5892.8571428571431</v>
      </c>
      <c r="P33" s="594">
        <v>5892.8571428571431</v>
      </c>
      <c r="Q33" s="594">
        <v>5892.8571428571431</v>
      </c>
      <c r="R33" s="594">
        <v>5892.8571428571431</v>
      </c>
      <c r="S33" s="594">
        <v>5892.8571428571431</v>
      </c>
      <c r="T33" s="594"/>
      <c r="U33" s="596">
        <v>40</v>
      </c>
      <c r="V33" s="594"/>
      <c r="W33" s="594"/>
      <c r="X33" s="594"/>
      <c r="Y33" s="594"/>
      <c r="Z33" s="594"/>
      <c r="AA33" s="594"/>
      <c r="AB33" s="594"/>
      <c r="AC33" s="594"/>
      <c r="AD33" s="594"/>
      <c r="AE33" s="594"/>
      <c r="AF33" s="594"/>
      <c r="AG33" s="594">
        <f>+SUM(M33:S33)/U33</f>
        <v>1031.2500000000002</v>
      </c>
      <c r="AH33" s="597" t="s">
        <v>800</v>
      </c>
    </row>
    <row r="34" spans="1:34">
      <c r="A34" s="747" t="s">
        <v>550</v>
      </c>
      <c r="B34" s="748"/>
      <c r="C34" s="748"/>
      <c r="D34" s="748"/>
      <c r="E34" s="748"/>
      <c r="F34" s="748"/>
      <c r="G34" s="748"/>
      <c r="H34" s="748"/>
      <c r="I34" s="557"/>
      <c r="J34" s="557"/>
      <c r="K34" s="557"/>
      <c r="L34" s="557"/>
      <c r="M34" s="557"/>
      <c r="N34" s="557"/>
      <c r="O34" s="557"/>
      <c r="P34" s="557"/>
      <c r="Q34" s="557"/>
      <c r="R34" s="557"/>
      <c r="S34" s="557"/>
      <c r="T34" s="557"/>
      <c r="V34" s="557"/>
      <c r="W34" s="557"/>
      <c r="X34" s="557"/>
      <c r="Y34" s="557"/>
      <c r="Z34" s="557"/>
      <c r="AA34" s="557"/>
      <c r="AB34" s="557"/>
      <c r="AC34" s="557"/>
      <c r="AD34" s="557"/>
      <c r="AE34" s="557"/>
      <c r="AF34" s="557"/>
      <c r="AG34" s="557"/>
    </row>
    <row r="35" spans="1:34">
      <c r="A35" s="586" t="s">
        <v>551</v>
      </c>
      <c r="B35" s="752" t="s">
        <v>552</v>
      </c>
      <c r="C35" s="755"/>
      <c r="D35" s="755"/>
      <c r="E35" s="755"/>
      <c r="F35" s="756"/>
      <c r="G35" s="577">
        <f>SUM(G36)</f>
        <v>288250</v>
      </c>
      <c r="H35" s="577">
        <f>SUM(H36)</f>
        <v>0</v>
      </c>
      <c r="I35" s="557"/>
      <c r="J35" s="557"/>
      <c r="K35" s="557"/>
      <c r="L35" s="557"/>
      <c r="M35" s="557"/>
      <c r="N35" s="557"/>
      <c r="O35" s="557"/>
      <c r="P35" s="557"/>
      <c r="Q35" s="557"/>
      <c r="R35" s="557"/>
      <c r="S35" s="557"/>
      <c r="T35" s="557"/>
      <c r="V35" s="557"/>
      <c r="W35" s="557"/>
      <c r="X35" s="557"/>
      <c r="Y35" s="557"/>
      <c r="Z35" s="557"/>
      <c r="AA35" s="557"/>
      <c r="AB35" s="557"/>
      <c r="AC35" s="557"/>
      <c r="AD35" s="557"/>
      <c r="AE35" s="557"/>
      <c r="AF35" s="557"/>
      <c r="AG35" s="557"/>
    </row>
    <row r="36" spans="1:34" s="569" customFormat="1" ht="25.5">
      <c r="A36" s="561" t="s">
        <v>553</v>
      </c>
      <c r="B36" s="584" t="s">
        <v>554</v>
      </c>
      <c r="C36" s="584" t="s">
        <v>555</v>
      </c>
      <c r="D36" s="585" t="s">
        <v>275</v>
      </c>
      <c r="E36" s="587">
        <v>1</v>
      </c>
      <c r="F36" s="587">
        <v>288250</v>
      </c>
      <c r="G36" s="566">
        <f>F36*E36</f>
        <v>288250</v>
      </c>
      <c r="H36" s="561"/>
      <c r="I36" s="566"/>
      <c r="J36" s="566"/>
      <c r="K36" s="566">
        <v>35670</v>
      </c>
      <c r="L36" s="566">
        <v>252580</v>
      </c>
      <c r="M36" s="566"/>
      <c r="N36" s="566"/>
      <c r="O36" s="566"/>
      <c r="P36" s="566"/>
      <c r="Q36" s="566"/>
      <c r="R36" s="566"/>
      <c r="S36" s="566"/>
      <c r="T36" s="566"/>
      <c r="U36" s="568" t="s">
        <v>588</v>
      </c>
      <c r="V36" s="566"/>
      <c r="W36" s="566"/>
      <c r="X36" s="566"/>
      <c r="Y36" s="566"/>
      <c r="Z36" s="566">
        <f>+SUM($J$36:$L$36)*0.5/15+SUM($J$36:$L$36)*0.5/40</f>
        <v>13211.458333333334</v>
      </c>
      <c r="AA36" s="566">
        <f t="shared" ref="AA36:AG36" si="5">+Z36</f>
        <v>13211.458333333334</v>
      </c>
      <c r="AB36" s="566">
        <f t="shared" si="5"/>
        <v>13211.458333333334</v>
      </c>
      <c r="AC36" s="566">
        <f t="shared" si="5"/>
        <v>13211.458333333334</v>
      </c>
      <c r="AD36" s="566">
        <f t="shared" si="5"/>
        <v>13211.458333333334</v>
      </c>
      <c r="AE36" s="566">
        <f t="shared" si="5"/>
        <v>13211.458333333334</v>
      </c>
      <c r="AF36" s="566">
        <f t="shared" si="5"/>
        <v>13211.458333333334</v>
      </c>
      <c r="AG36" s="566">
        <f t="shared" si="5"/>
        <v>13211.458333333334</v>
      </c>
      <c r="AH36" s="569" t="s">
        <v>800</v>
      </c>
    </row>
    <row r="37" spans="1:34">
      <c r="A37" s="586" t="s">
        <v>556</v>
      </c>
      <c r="B37" s="752" t="s">
        <v>557</v>
      </c>
      <c r="C37" s="753"/>
      <c r="D37" s="753"/>
      <c r="E37" s="753"/>
      <c r="F37" s="754"/>
      <c r="G37" s="577">
        <f>G38</f>
        <v>0</v>
      </c>
      <c r="H37" s="577">
        <f>H38</f>
        <v>36000</v>
      </c>
      <c r="I37" s="557"/>
      <c r="J37" s="557"/>
      <c r="K37" s="557"/>
      <c r="L37" s="557"/>
      <c r="M37" s="557"/>
      <c r="N37" s="557"/>
      <c r="O37" s="557"/>
      <c r="P37" s="557"/>
      <c r="Q37" s="557"/>
      <c r="R37" s="557"/>
      <c r="S37" s="557"/>
      <c r="T37" s="557"/>
      <c r="V37" s="557"/>
      <c r="W37" s="557"/>
      <c r="X37" s="557"/>
      <c r="Y37" s="557"/>
      <c r="Z37" s="557"/>
      <c r="AA37" s="557"/>
      <c r="AB37" s="557"/>
      <c r="AC37" s="557"/>
      <c r="AD37" s="557"/>
      <c r="AE37" s="557"/>
      <c r="AF37" s="557"/>
      <c r="AG37" s="557"/>
    </row>
    <row r="38" spans="1:34" s="597" customFormat="1" ht="25.5">
      <c r="A38" s="590" t="s">
        <v>558</v>
      </c>
      <c r="B38" s="591" t="s">
        <v>559</v>
      </c>
      <c r="C38" s="591" t="s">
        <v>560</v>
      </c>
      <c r="D38" s="592" t="s">
        <v>275</v>
      </c>
      <c r="E38" s="593">
        <v>1</v>
      </c>
      <c r="F38" s="593">
        <v>36000</v>
      </c>
      <c r="G38" s="594"/>
      <c r="H38" s="595">
        <v>36000</v>
      </c>
      <c r="I38" s="594"/>
      <c r="J38" s="594"/>
      <c r="K38" s="594"/>
      <c r="L38" s="594"/>
      <c r="M38" s="594">
        <v>36000</v>
      </c>
      <c r="N38" s="594"/>
      <c r="O38" s="594"/>
      <c r="P38" s="594"/>
      <c r="Q38" s="594"/>
      <c r="R38" s="594"/>
      <c r="S38" s="594"/>
      <c r="T38" s="594"/>
      <c r="U38" s="596" t="s">
        <v>588</v>
      </c>
      <c r="V38" s="594"/>
      <c r="W38" s="594"/>
      <c r="X38" s="594"/>
      <c r="Y38" s="594"/>
      <c r="Z38" s="594"/>
      <c r="AA38" s="594">
        <f>+M38/2*(0.0666666666666667)+M38/2*(0.025)</f>
        <v>1650.0000000000005</v>
      </c>
      <c r="AB38" s="594">
        <f t="shared" ref="AB38:AG38" si="6">+AA38</f>
        <v>1650.0000000000005</v>
      </c>
      <c r="AC38" s="594">
        <f t="shared" si="6"/>
        <v>1650.0000000000005</v>
      </c>
      <c r="AD38" s="594">
        <f t="shared" si="6"/>
        <v>1650.0000000000005</v>
      </c>
      <c r="AE38" s="594">
        <f t="shared" si="6"/>
        <v>1650.0000000000005</v>
      </c>
      <c r="AF38" s="594">
        <f t="shared" si="6"/>
        <v>1650.0000000000005</v>
      </c>
      <c r="AG38" s="594">
        <f t="shared" si="6"/>
        <v>1650.0000000000005</v>
      </c>
      <c r="AH38" s="597" t="s">
        <v>800</v>
      </c>
    </row>
    <row r="39" spans="1:34">
      <c r="A39" s="747" t="s">
        <v>561</v>
      </c>
      <c r="B39" s="748"/>
      <c r="C39" s="748"/>
      <c r="D39" s="748"/>
      <c r="E39" s="748"/>
      <c r="F39" s="748"/>
      <c r="G39" s="748"/>
      <c r="H39" s="748"/>
      <c r="I39" s="557"/>
      <c r="J39" s="557"/>
      <c r="K39" s="557"/>
      <c r="L39" s="557"/>
      <c r="M39" s="557"/>
      <c r="N39" s="557"/>
      <c r="O39" s="557"/>
      <c r="P39" s="557"/>
      <c r="Q39" s="557"/>
      <c r="R39" s="557"/>
      <c r="S39" s="557"/>
      <c r="T39" s="557"/>
      <c r="V39" s="557"/>
      <c r="W39" s="557"/>
      <c r="X39" s="557"/>
      <c r="Y39" s="557"/>
      <c r="Z39" s="557"/>
      <c r="AA39" s="557"/>
      <c r="AB39" s="557"/>
      <c r="AC39" s="557"/>
      <c r="AD39" s="557"/>
      <c r="AE39" s="557"/>
      <c r="AF39" s="557"/>
      <c r="AG39" s="557"/>
    </row>
    <row r="40" spans="1:34">
      <c r="A40" s="586" t="s">
        <v>562</v>
      </c>
      <c r="B40" s="752" t="s">
        <v>563</v>
      </c>
      <c r="C40" s="755"/>
      <c r="D40" s="755"/>
      <c r="E40" s="755"/>
      <c r="F40" s="756"/>
      <c r="G40" s="577">
        <f>SUM(G41:G43)</f>
        <v>0</v>
      </c>
      <c r="H40" s="577">
        <f>SUM(H41:H43)</f>
        <v>141500</v>
      </c>
      <c r="I40" s="557"/>
      <c r="J40" s="557"/>
      <c r="K40" s="557"/>
      <c r="L40" s="557"/>
      <c r="M40" s="557"/>
      <c r="N40" s="557"/>
      <c r="O40" s="557"/>
      <c r="P40" s="557"/>
      <c r="Q40" s="557"/>
      <c r="R40" s="557"/>
      <c r="S40" s="557"/>
      <c r="T40" s="557"/>
      <c r="V40" s="557"/>
      <c r="W40" s="557"/>
      <c r="X40" s="557"/>
      <c r="Y40" s="557"/>
      <c r="Z40" s="557"/>
      <c r="AA40" s="557"/>
      <c r="AB40" s="557"/>
      <c r="AC40" s="557"/>
      <c r="AD40" s="557"/>
      <c r="AE40" s="557"/>
      <c r="AF40" s="557"/>
      <c r="AG40" s="557"/>
    </row>
    <row r="41" spans="1:34" s="569" customFormat="1">
      <c r="A41" s="561" t="s">
        <v>564</v>
      </c>
      <c r="B41" s="584" t="s">
        <v>565</v>
      </c>
      <c r="C41" s="584" t="s">
        <v>566</v>
      </c>
      <c r="D41" s="585" t="s">
        <v>275</v>
      </c>
      <c r="E41" s="587">
        <v>1</v>
      </c>
      <c r="F41" s="587">
        <v>100000</v>
      </c>
      <c r="G41" s="566"/>
      <c r="H41" s="589">
        <v>100000</v>
      </c>
      <c r="I41" s="566"/>
      <c r="J41" s="566"/>
      <c r="K41" s="566"/>
      <c r="L41" s="566"/>
      <c r="M41" s="566">
        <v>50000</v>
      </c>
      <c r="N41" s="566">
        <v>50000</v>
      </c>
      <c r="O41" s="566"/>
      <c r="P41" s="566"/>
      <c r="Q41" s="566"/>
      <c r="R41" s="566"/>
      <c r="S41" s="566"/>
      <c r="T41" s="566"/>
      <c r="U41" s="568" t="s">
        <v>588</v>
      </c>
      <c r="V41" s="566"/>
      <c r="W41" s="566"/>
      <c r="X41" s="566"/>
      <c r="Y41" s="566"/>
      <c r="Z41" s="566"/>
      <c r="AA41" s="566"/>
      <c r="AB41" s="566">
        <f>+SUM(M41:N41)*(0.5*(0.0666666666666667)+0.5*(0.025))</f>
        <v>4583.3333333333348</v>
      </c>
      <c r="AC41" s="566">
        <f t="shared" ref="AC41:AG43" si="7">+AB41</f>
        <v>4583.3333333333348</v>
      </c>
      <c r="AD41" s="566">
        <f t="shared" si="7"/>
        <v>4583.3333333333348</v>
      </c>
      <c r="AE41" s="566">
        <f t="shared" si="7"/>
        <v>4583.3333333333348</v>
      </c>
      <c r="AF41" s="566">
        <f t="shared" si="7"/>
        <v>4583.3333333333348</v>
      </c>
      <c r="AG41" s="566">
        <f t="shared" si="7"/>
        <v>4583.3333333333348</v>
      </c>
      <c r="AH41" s="569" t="s">
        <v>800</v>
      </c>
    </row>
    <row r="42" spans="1:34" s="569" customFormat="1" ht="25.5">
      <c r="A42" s="561" t="s">
        <v>567</v>
      </c>
      <c r="B42" s="584" t="s">
        <v>534</v>
      </c>
      <c r="C42" s="584" t="s">
        <v>568</v>
      </c>
      <c r="D42" s="585" t="s">
        <v>275</v>
      </c>
      <c r="E42" s="587">
        <v>1</v>
      </c>
      <c r="F42" s="587">
        <v>21500</v>
      </c>
      <c r="G42" s="566"/>
      <c r="H42" s="589">
        <v>21500</v>
      </c>
      <c r="I42" s="566"/>
      <c r="J42" s="566"/>
      <c r="K42" s="566"/>
      <c r="L42" s="566"/>
      <c r="M42" s="566">
        <v>10750</v>
      </c>
      <c r="N42" s="566">
        <v>10750</v>
      </c>
      <c r="O42" s="566"/>
      <c r="P42" s="566"/>
      <c r="Q42" s="566"/>
      <c r="R42" s="566"/>
      <c r="S42" s="566"/>
      <c r="T42" s="566"/>
      <c r="U42" s="568" t="s">
        <v>588</v>
      </c>
      <c r="V42" s="566"/>
      <c r="W42" s="566"/>
      <c r="X42" s="566"/>
      <c r="Y42" s="566"/>
      <c r="Z42" s="566"/>
      <c r="AA42" s="566"/>
      <c r="AB42" s="566">
        <f>+SUM(M42:N42)*(0.5*(0.0666666666666667)+0.5*(0.025))</f>
        <v>985.41666666666708</v>
      </c>
      <c r="AC42" s="566">
        <f t="shared" si="7"/>
        <v>985.41666666666708</v>
      </c>
      <c r="AD42" s="566">
        <f t="shared" si="7"/>
        <v>985.41666666666708</v>
      </c>
      <c r="AE42" s="566">
        <f t="shared" si="7"/>
        <v>985.41666666666708</v>
      </c>
      <c r="AF42" s="566">
        <f t="shared" si="7"/>
        <v>985.41666666666708</v>
      </c>
      <c r="AG42" s="566">
        <f t="shared" si="7"/>
        <v>985.41666666666708</v>
      </c>
      <c r="AH42" s="569" t="s">
        <v>800</v>
      </c>
    </row>
    <row r="43" spans="1:34" s="569" customFormat="1" ht="38.25">
      <c r="A43" s="561" t="s">
        <v>569</v>
      </c>
      <c r="B43" s="584" t="s">
        <v>570</v>
      </c>
      <c r="C43" s="584" t="s">
        <v>571</v>
      </c>
      <c r="D43" s="585" t="s">
        <v>275</v>
      </c>
      <c r="E43" s="587">
        <v>1</v>
      </c>
      <c r="F43" s="587">
        <v>20000</v>
      </c>
      <c r="G43" s="566"/>
      <c r="H43" s="589">
        <v>20000</v>
      </c>
      <c r="I43" s="566"/>
      <c r="J43" s="566"/>
      <c r="K43" s="566"/>
      <c r="L43" s="566"/>
      <c r="M43" s="566">
        <v>10000</v>
      </c>
      <c r="N43" s="566">
        <v>10000</v>
      </c>
      <c r="O43" s="566"/>
      <c r="P43" s="566"/>
      <c r="Q43" s="566"/>
      <c r="R43" s="566"/>
      <c r="S43" s="566"/>
      <c r="T43" s="566"/>
      <c r="U43" s="568" t="s">
        <v>588</v>
      </c>
      <c r="V43" s="566"/>
      <c r="W43" s="566"/>
      <c r="X43" s="566"/>
      <c r="Y43" s="566"/>
      <c r="Z43" s="566"/>
      <c r="AA43" s="566"/>
      <c r="AB43" s="566">
        <f>+SUM(M43:N43)*(0.5*(0.0666666666666667)+0.5*(0.025))</f>
        <v>916.66666666666697</v>
      </c>
      <c r="AC43" s="566">
        <f t="shared" si="7"/>
        <v>916.66666666666697</v>
      </c>
      <c r="AD43" s="566">
        <f t="shared" si="7"/>
        <v>916.66666666666697</v>
      </c>
      <c r="AE43" s="566">
        <f t="shared" si="7"/>
        <v>916.66666666666697</v>
      </c>
      <c r="AF43" s="566">
        <f t="shared" si="7"/>
        <v>916.66666666666697</v>
      </c>
      <c r="AG43" s="566">
        <f t="shared" si="7"/>
        <v>916.66666666666697</v>
      </c>
      <c r="AH43" s="569" t="s">
        <v>800</v>
      </c>
    </row>
    <row r="44" spans="1:34">
      <c r="F44" s="583" t="s">
        <v>389</v>
      </c>
      <c r="G44" s="577">
        <f>SUM(G40,G37,G35,G31,G29,G22,G19,G14,G10,G4)</f>
        <v>462848</v>
      </c>
      <c r="H44" s="577">
        <f>SUM(H40,H37,H35,H31,H29,H22,H19,H14,H10,H4)</f>
        <v>1596500</v>
      </c>
      <c r="I44" s="577">
        <f>+SUM(I3:I43)</f>
        <v>0</v>
      </c>
      <c r="J44" s="577">
        <f t="shared" ref="J44:S44" si="8">+SUM(J3:J43)</f>
        <v>0</v>
      </c>
      <c r="K44" s="577">
        <f t="shared" si="8"/>
        <v>210268</v>
      </c>
      <c r="L44" s="577">
        <f t="shared" si="8"/>
        <v>252580</v>
      </c>
      <c r="M44" s="577">
        <f t="shared" si="8"/>
        <v>409803.57142857142</v>
      </c>
      <c r="N44" s="577">
        <f t="shared" si="8"/>
        <v>433428.57142857148</v>
      </c>
      <c r="O44" s="577">
        <f t="shared" si="8"/>
        <v>147053.57142857142</v>
      </c>
      <c r="P44" s="577">
        <f t="shared" si="8"/>
        <v>87428.571428571435</v>
      </c>
      <c r="Q44" s="577">
        <f t="shared" si="8"/>
        <v>87428.571428571435</v>
      </c>
      <c r="R44" s="577">
        <f t="shared" si="8"/>
        <v>87428.571428571435</v>
      </c>
      <c r="S44" s="577">
        <f t="shared" si="8"/>
        <v>343928.57142857142</v>
      </c>
      <c r="T44" s="577">
        <f>+SUM(T3:T43)</f>
        <v>0</v>
      </c>
      <c r="U44" s="598"/>
      <c r="V44" s="577">
        <f>+SUM(V3:V43)</f>
        <v>0</v>
      </c>
      <c r="W44" s="577">
        <f t="shared" ref="W44:AG44" si="9">+SUM(W3:W43)</f>
        <v>0</v>
      </c>
      <c r="X44" s="577">
        <f t="shared" si="9"/>
        <v>0</v>
      </c>
      <c r="Y44" s="577">
        <f t="shared" si="9"/>
        <v>4709.7000000000007</v>
      </c>
      <c r="Z44" s="577">
        <f t="shared" si="9"/>
        <v>17921.158333333333</v>
      </c>
      <c r="AA44" s="577">
        <f t="shared" si="9"/>
        <v>19571.158333333333</v>
      </c>
      <c r="AB44" s="577">
        <f t="shared" si="9"/>
        <v>41004.491666666669</v>
      </c>
      <c r="AC44" s="577">
        <f t="shared" si="9"/>
        <v>44433.658333333333</v>
      </c>
      <c r="AD44" s="577">
        <f t="shared" si="9"/>
        <v>44433.658333333333</v>
      </c>
      <c r="AE44" s="577">
        <f t="shared" si="9"/>
        <v>44433.658333333333</v>
      </c>
      <c r="AF44" s="577">
        <f t="shared" si="9"/>
        <v>44433.658333333333</v>
      </c>
      <c r="AG44" s="577">
        <f t="shared" si="9"/>
        <v>68146.158333333355</v>
      </c>
    </row>
    <row r="45" spans="1:34" s="602" customFormat="1">
      <c r="A45" s="745" t="s">
        <v>592</v>
      </c>
      <c r="B45" s="746"/>
      <c r="C45" s="746"/>
      <c r="D45" s="746"/>
      <c r="E45" s="746"/>
      <c r="F45" s="746"/>
      <c r="G45" s="746"/>
      <c r="H45" s="746"/>
      <c r="I45" s="599">
        <f>+I44</f>
        <v>0</v>
      </c>
      <c r="J45" s="599">
        <f t="shared" ref="J45:T45" si="10">+J44</f>
        <v>0</v>
      </c>
      <c r="K45" s="599">
        <f t="shared" si="10"/>
        <v>210268</v>
      </c>
      <c r="L45" s="599">
        <f t="shared" si="10"/>
        <v>252580</v>
      </c>
      <c r="M45" s="599">
        <f t="shared" si="10"/>
        <v>409803.57142857142</v>
      </c>
      <c r="N45" s="599">
        <f t="shared" si="10"/>
        <v>433428.57142857148</v>
      </c>
      <c r="O45" s="599">
        <f t="shared" si="10"/>
        <v>147053.57142857142</v>
      </c>
      <c r="P45" s="599">
        <f t="shared" si="10"/>
        <v>87428.571428571435</v>
      </c>
      <c r="Q45" s="599">
        <f t="shared" si="10"/>
        <v>87428.571428571435</v>
      </c>
      <c r="R45" s="599">
        <f t="shared" si="10"/>
        <v>87428.571428571435</v>
      </c>
      <c r="S45" s="599">
        <f t="shared" si="10"/>
        <v>343928.57142857142</v>
      </c>
      <c r="T45" s="599">
        <f t="shared" si="10"/>
        <v>0</v>
      </c>
      <c r="U45" s="600"/>
      <c r="V45" s="601"/>
      <c r="W45" s="601"/>
      <c r="X45" s="601"/>
      <c r="Y45" s="601"/>
      <c r="Z45" s="601"/>
      <c r="AA45" s="601"/>
      <c r="AB45" s="601"/>
      <c r="AC45" s="601"/>
      <c r="AD45" s="601"/>
      <c r="AE45" s="601"/>
      <c r="AF45" s="601"/>
      <c r="AG45" s="601"/>
    </row>
    <row r="46" spans="1:34" s="602" customFormat="1">
      <c r="A46" s="745" t="s">
        <v>593</v>
      </c>
      <c r="B46" s="746"/>
      <c r="C46" s="746"/>
      <c r="D46" s="746"/>
      <c r="E46" s="746"/>
      <c r="F46" s="746"/>
      <c r="G46" s="746"/>
      <c r="H46" s="746"/>
      <c r="I46" s="599">
        <v>0</v>
      </c>
      <c r="J46" s="599">
        <v>0</v>
      </c>
      <c r="K46" s="599">
        <v>0</v>
      </c>
      <c r="L46" s="599">
        <v>0</v>
      </c>
      <c r="M46" s="599">
        <v>0</v>
      </c>
      <c r="N46" s="599">
        <v>0</v>
      </c>
      <c r="O46" s="599">
        <v>0</v>
      </c>
      <c r="P46" s="599">
        <v>0</v>
      </c>
      <c r="Q46" s="599">
        <v>0</v>
      </c>
      <c r="R46" s="599">
        <v>0</v>
      </c>
      <c r="S46" s="599">
        <v>0</v>
      </c>
      <c r="T46" s="599">
        <v>0</v>
      </c>
      <c r="U46" s="600"/>
      <c r="V46" s="601"/>
      <c r="W46" s="601"/>
      <c r="X46" s="601"/>
      <c r="Y46" s="601"/>
      <c r="Z46" s="601"/>
      <c r="AA46" s="601"/>
      <c r="AB46" s="601"/>
      <c r="AC46" s="601"/>
      <c r="AD46" s="601"/>
      <c r="AE46" s="601"/>
      <c r="AF46" s="601"/>
      <c r="AG46" s="601"/>
    </row>
    <row r="47" spans="1:34">
      <c r="A47" s="747" t="s">
        <v>590</v>
      </c>
      <c r="B47" s="748"/>
      <c r="C47" s="748"/>
      <c r="D47" s="748"/>
      <c r="E47" s="748"/>
      <c r="F47" s="748"/>
      <c r="G47" s="748"/>
      <c r="H47" s="748"/>
      <c r="I47" s="577">
        <f>+I45*0.8</f>
        <v>0</v>
      </c>
      <c r="J47" s="577">
        <f>+J45*0.8</f>
        <v>0</v>
      </c>
      <c r="K47" s="577">
        <f>+K45*0.7</f>
        <v>147187.59999999998</v>
      </c>
      <c r="L47" s="577">
        <f t="shared" ref="L47:T47" si="11">+L45*0.7</f>
        <v>176806</v>
      </c>
      <c r="M47" s="577">
        <f t="shared" si="11"/>
        <v>286862.5</v>
      </c>
      <c r="N47" s="577">
        <f t="shared" si="11"/>
        <v>303400</v>
      </c>
      <c r="O47" s="577">
        <f t="shared" si="11"/>
        <v>102937.49999999999</v>
      </c>
      <c r="P47" s="577">
        <f t="shared" si="11"/>
        <v>61200</v>
      </c>
      <c r="Q47" s="577">
        <f t="shared" si="11"/>
        <v>61200</v>
      </c>
      <c r="R47" s="577">
        <f t="shared" si="11"/>
        <v>61200</v>
      </c>
      <c r="S47" s="577">
        <f t="shared" si="11"/>
        <v>240749.99999999997</v>
      </c>
      <c r="T47" s="577">
        <f t="shared" si="11"/>
        <v>0</v>
      </c>
      <c r="V47" s="577">
        <f>+V44*0.7</f>
        <v>0</v>
      </c>
      <c r="W47" s="577">
        <f t="shared" ref="W47:AG47" si="12">+W44*0.7</f>
        <v>0</v>
      </c>
      <c r="X47" s="577">
        <f t="shared" si="12"/>
        <v>0</v>
      </c>
      <c r="Y47" s="577">
        <f t="shared" si="12"/>
        <v>3296.7900000000004</v>
      </c>
      <c r="Z47" s="577">
        <f t="shared" si="12"/>
        <v>12544.810833333333</v>
      </c>
      <c r="AA47" s="577">
        <f t="shared" si="12"/>
        <v>13699.810833333333</v>
      </c>
      <c r="AB47" s="577">
        <f t="shared" si="12"/>
        <v>28703.144166666665</v>
      </c>
      <c r="AC47" s="577">
        <f t="shared" si="12"/>
        <v>31103.560833333329</v>
      </c>
      <c r="AD47" s="577">
        <f t="shared" si="12"/>
        <v>31103.560833333329</v>
      </c>
      <c r="AE47" s="577">
        <f t="shared" si="12"/>
        <v>31103.560833333329</v>
      </c>
      <c r="AF47" s="577">
        <f t="shared" si="12"/>
        <v>31103.560833333329</v>
      </c>
      <c r="AG47" s="577">
        <f t="shared" si="12"/>
        <v>47702.310833333344</v>
      </c>
    </row>
    <row r="48" spans="1:34">
      <c r="A48" s="747" t="s">
        <v>591</v>
      </c>
      <c r="B48" s="748"/>
      <c r="C48" s="748"/>
      <c r="D48" s="748"/>
      <c r="E48" s="748"/>
      <c r="F48" s="748"/>
      <c r="G48" s="748"/>
      <c r="H48" s="748"/>
      <c r="I48" s="577">
        <f>+I45-I47+I46</f>
        <v>0</v>
      </c>
      <c r="J48" s="577">
        <f t="shared" ref="J48:T48" si="13">+J45-J47+J46</f>
        <v>0</v>
      </c>
      <c r="K48" s="577">
        <f t="shared" si="13"/>
        <v>63080.400000000023</v>
      </c>
      <c r="L48" s="577">
        <f t="shared" si="13"/>
        <v>75774</v>
      </c>
      <c r="M48" s="577">
        <f t="shared" si="13"/>
        <v>122941.07142857142</v>
      </c>
      <c r="N48" s="577">
        <f t="shared" si="13"/>
        <v>130028.57142857148</v>
      </c>
      <c r="O48" s="577">
        <f t="shared" si="13"/>
        <v>44116.071428571435</v>
      </c>
      <c r="P48" s="577">
        <f t="shared" si="13"/>
        <v>26228.571428571435</v>
      </c>
      <c r="Q48" s="577">
        <f t="shared" si="13"/>
        <v>26228.571428571435</v>
      </c>
      <c r="R48" s="577">
        <f t="shared" si="13"/>
        <v>26228.571428571435</v>
      </c>
      <c r="S48" s="577">
        <f t="shared" si="13"/>
        <v>103178.57142857145</v>
      </c>
      <c r="T48" s="577">
        <f t="shared" si="13"/>
        <v>0</v>
      </c>
      <c r="V48" s="577">
        <f>+V44-V47</f>
        <v>0</v>
      </c>
      <c r="W48" s="577">
        <f t="shared" ref="W48:AG48" si="14">+W44-W47</f>
        <v>0</v>
      </c>
      <c r="X48" s="577">
        <f t="shared" si="14"/>
        <v>0</v>
      </c>
      <c r="Y48" s="577">
        <f t="shared" si="14"/>
        <v>1412.9100000000003</v>
      </c>
      <c r="Z48" s="577">
        <f t="shared" si="14"/>
        <v>5376.3474999999999</v>
      </c>
      <c r="AA48" s="577">
        <f t="shared" si="14"/>
        <v>5871.3474999999999</v>
      </c>
      <c r="AB48" s="577">
        <f t="shared" si="14"/>
        <v>12301.347500000003</v>
      </c>
      <c r="AC48" s="577">
        <f t="shared" si="14"/>
        <v>13330.097500000003</v>
      </c>
      <c r="AD48" s="577">
        <f t="shared" si="14"/>
        <v>13330.097500000003</v>
      </c>
      <c r="AE48" s="577">
        <f t="shared" si="14"/>
        <v>13330.097500000003</v>
      </c>
      <c r="AF48" s="577">
        <f t="shared" si="14"/>
        <v>13330.097500000003</v>
      </c>
      <c r="AG48" s="577">
        <f t="shared" si="14"/>
        <v>20443.847500000011</v>
      </c>
    </row>
    <row r="49" spans="8:33">
      <c r="H49" s="598" t="s">
        <v>594</v>
      </c>
      <c r="I49" s="577">
        <f>+SUM(I$38,I$32:I$33,I$30)*0.7</f>
        <v>0</v>
      </c>
      <c r="J49" s="577">
        <f>+SUM(J$38,J$32:J$33,J$30)*0.7</f>
        <v>0</v>
      </c>
      <c r="K49" s="577">
        <f>+SUM(K$38,K$32:K$33,K$30)*0.7</f>
        <v>0</v>
      </c>
      <c r="L49" s="577">
        <f t="shared" ref="L49:T49" si="15">+SUM(L$38,L$32:L$33,L$30)*0.7</f>
        <v>0</v>
      </c>
      <c r="M49" s="577">
        <f t="shared" si="15"/>
        <v>91012.5</v>
      </c>
      <c r="N49" s="577">
        <f t="shared" si="15"/>
        <v>65812.5</v>
      </c>
      <c r="O49" s="577">
        <f t="shared" si="15"/>
        <v>4125</v>
      </c>
      <c r="P49" s="577">
        <f t="shared" si="15"/>
        <v>4125</v>
      </c>
      <c r="Q49" s="577">
        <f t="shared" si="15"/>
        <v>4125</v>
      </c>
      <c r="R49" s="577">
        <f t="shared" si="15"/>
        <v>4125</v>
      </c>
      <c r="S49" s="577">
        <f t="shared" si="15"/>
        <v>4125</v>
      </c>
      <c r="T49" s="577">
        <f t="shared" si="15"/>
        <v>0</v>
      </c>
      <c r="U49" s="598" t="s">
        <v>594</v>
      </c>
      <c r="V49" s="577">
        <f>+SUM(V$38,V$32:V$33,V$30)*0.7</f>
        <v>0</v>
      </c>
      <c r="W49" s="577">
        <f t="shared" ref="W49:AG49" si="16">+SUM(W$38,W$32:W$33,W$30)*0.7</f>
        <v>0</v>
      </c>
      <c r="X49" s="577">
        <f t="shared" si="16"/>
        <v>0</v>
      </c>
      <c r="Y49" s="577">
        <f t="shared" si="16"/>
        <v>0</v>
      </c>
      <c r="Z49" s="577">
        <f t="shared" si="16"/>
        <v>0</v>
      </c>
      <c r="AA49" s="577">
        <f t="shared" si="16"/>
        <v>1155.0000000000002</v>
      </c>
      <c r="AB49" s="577">
        <f t="shared" si="16"/>
        <v>4239.375</v>
      </c>
      <c r="AC49" s="577">
        <f t="shared" si="16"/>
        <v>4239.375</v>
      </c>
      <c r="AD49" s="577">
        <f t="shared" si="16"/>
        <v>4239.375</v>
      </c>
      <c r="AE49" s="577">
        <f t="shared" si="16"/>
        <v>4239.375</v>
      </c>
      <c r="AF49" s="577">
        <f t="shared" si="16"/>
        <v>4239.375</v>
      </c>
      <c r="AG49" s="577">
        <f t="shared" si="16"/>
        <v>4961.25</v>
      </c>
    </row>
    <row r="50" spans="8:33">
      <c r="H50" s="598" t="s">
        <v>595</v>
      </c>
      <c r="I50" s="577">
        <f>+SUM(I$38,I$32:I$33,I$30)*0.3</f>
        <v>0</v>
      </c>
      <c r="J50" s="577">
        <f>+SUM(J$38,J$32:J$33,J$30)*0.3</f>
        <v>0</v>
      </c>
      <c r="K50" s="577">
        <f>+SUM(K$38,K$32:K$33,K$30)*0.3</f>
        <v>0</v>
      </c>
      <c r="L50" s="577">
        <f t="shared" ref="L50:T50" si="17">+SUM(L$38,L$32:L$33,L$30)*0.3</f>
        <v>0</v>
      </c>
      <c r="M50" s="577">
        <f t="shared" si="17"/>
        <v>39005.357142857145</v>
      </c>
      <c r="N50" s="577">
        <f t="shared" si="17"/>
        <v>28205.357142857141</v>
      </c>
      <c r="O50" s="577">
        <f t="shared" si="17"/>
        <v>1767.8571428571429</v>
      </c>
      <c r="P50" s="577">
        <f t="shared" si="17"/>
        <v>1767.8571428571429</v>
      </c>
      <c r="Q50" s="577">
        <f t="shared" si="17"/>
        <v>1767.8571428571429</v>
      </c>
      <c r="R50" s="577">
        <f t="shared" si="17"/>
        <v>1767.8571428571429</v>
      </c>
      <c r="S50" s="577">
        <f t="shared" si="17"/>
        <v>1767.8571428571429</v>
      </c>
      <c r="T50" s="577">
        <f t="shared" si="17"/>
        <v>0</v>
      </c>
      <c r="U50" s="598" t="s">
        <v>595</v>
      </c>
      <c r="V50" s="577">
        <f>+SUM(V$38,V$32:V$33,V$30)*0.3</f>
        <v>0</v>
      </c>
      <c r="W50" s="577">
        <f t="shared" ref="W50:AG50" si="18">+SUM(W$38,W$32:W$33,W$30)*0.3</f>
        <v>0</v>
      </c>
      <c r="X50" s="577">
        <f t="shared" si="18"/>
        <v>0</v>
      </c>
      <c r="Y50" s="577">
        <f t="shared" si="18"/>
        <v>0</v>
      </c>
      <c r="Z50" s="577">
        <f t="shared" si="18"/>
        <v>0</v>
      </c>
      <c r="AA50" s="577">
        <f t="shared" si="18"/>
        <v>495.00000000000011</v>
      </c>
      <c r="AB50" s="577">
        <f t="shared" si="18"/>
        <v>1816.875</v>
      </c>
      <c r="AC50" s="577">
        <f t="shared" si="18"/>
        <v>1816.875</v>
      </c>
      <c r="AD50" s="577">
        <f t="shared" si="18"/>
        <v>1816.875</v>
      </c>
      <c r="AE50" s="577">
        <f t="shared" si="18"/>
        <v>1816.875</v>
      </c>
      <c r="AF50" s="577">
        <f t="shared" si="18"/>
        <v>1816.875</v>
      </c>
      <c r="AG50" s="577">
        <f t="shared" si="18"/>
        <v>2126.25</v>
      </c>
    </row>
    <row r="51" spans="8:33">
      <c r="H51" s="598" t="s">
        <v>596</v>
      </c>
      <c r="I51" s="577">
        <f>+SUM(I$41:I$43,I$36,I$23:I$28,I$20:I$21,I$15:I$17,I$11:I$13,I$5:I$7)*0.7</f>
        <v>0</v>
      </c>
      <c r="J51" s="577">
        <f t="shared" ref="J51:T51" si="19">+SUM(J$41:J$43,J$36,J$23:J$28,J$20:J$21,J$15:J$17,J$11:J$13,J$5:J$7)*0.7</f>
        <v>0</v>
      </c>
      <c r="K51" s="577">
        <f t="shared" si="19"/>
        <v>147187.59999999998</v>
      </c>
      <c r="L51" s="577">
        <f t="shared" si="19"/>
        <v>176806</v>
      </c>
      <c r="M51" s="577">
        <f t="shared" si="19"/>
        <v>195849.99999999997</v>
      </c>
      <c r="N51" s="577">
        <f t="shared" si="19"/>
        <v>237587.49999999997</v>
      </c>
      <c r="O51" s="577">
        <f t="shared" si="19"/>
        <v>98812.5</v>
      </c>
      <c r="P51" s="577">
        <f t="shared" si="19"/>
        <v>57074.999999999993</v>
      </c>
      <c r="Q51" s="577">
        <f t="shared" si="19"/>
        <v>57074.999999999993</v>
      </c>
      <c r="R51" s="577">
        <f t="shared" si="19"/>
        <v>57074.999999999993</v>
      </c>
      <c r="S51" s="577">
        <f t="shared" si="19"/>
        <v>236624.99999999997</v>
      </c>
      <c r="T51" s="577">
        <f t="shared" si="19"/>
        <v>0</v>
      </c>
      <c r="U51" s="598" t="s">
        <v>596</v>
      </c>
      <c r="V51" s="577">
        <f>+SUM(V$41:V$43,V$36,V$23:V$28,V$20:V$21,V$15:V$17,V$11:V$13,V$5:V$7)*0.7</f>
        <v>0</v>
      </c>
      <c r="W51" s="577">
        <f t="shared" ref="W51:AG51" si="20">+SUM(W$41:W$43,W$36,W$23:W$28,W$20:W$21,W$15:W$17,W$11:W$13,W$5:W$7)*0.7</f>
        <v>0</v>
      </c>
      <c r="X51" s="577">
        <f t="shared" si="20"/>
        <v>0</v>
      </c>
      <c r="Y51" s="577">
        <f t="shared" si="20"/>
        <v>3296.7900000000004</v>
      </c>
      <c r="Z51" s="577">
        <f t="shared" si="20"/>
        <v>12544.810833333333</v>
      </c>
      <c r="AA51" s="577">
        <f t="shared" si="20"/>
        <v>12544.810833333333</v>
      </c>
      <c r="AB51" s="577">
        <f t="shared" si="20"/>
        <v>24463.769166666665</v>
      </c>
      <c r="AC51" s="577">
        <f t="shared" si="20"/>
        <v>26864.185833333337</v>
      </c>
      <c r="AD51" s="577">
        <f t="shared" si="20"/>
        <v>26864.185833333337</v>
      </c>
      <c r="AE51" s="577">
        <f t="shared" si="20"/>
        <v>26864.185833333337</v>
      </c>
      <c r="AF51" s="577">
        <f t="shared" si="20"/>
        <v>26864.185833333337</v>
      </c>
      <c r="AG51" s="577">
        <f t="shared" si="20"/>
        <v>42741.060833333337</v>
      </c>
    </row>
    <row r="52" spans="8:33">
      <c r="H52" s="598" t="s">
        <v>597</v>
      </c>
      <c r="I52" s="577">
        <f>+SUM(I$41:I$43,I$36,I$23:I$28,I$20:I$21,I$15:I$17,I$11:I$13,I$5:I$7)*0.3</f>
        <v>0</v>
      </c>
      <c r="J52" s="577">
        <f t="shared" ref="J52:T52" si="21">+SUM(J$41:J$43,J$36,J$23:J$28,J$20:J$21,J$15:J$17,J$11:J$13,J$5:J$7)*0.3</f>
        <v>0</v>
      </c>
      <c r="K52" s="577">
        <f t="shared" si="21"/>
        <v>63080.399999999994</v>
      </c>
      <c r="L52" s="577">
        <f t="shared" si="21"/>
        <v>75774</v>
      </c>
      <c r="M52" s="577">
        <f t="shared" si="21"/>
        <v>83935.714285714275</v>
      </c>
      <c r="N52" s="577">
        <f t="shared" si="21"/>
        <v>101823.21428571428</v>
      </c>
      <c r="O52" s="577">
        <f t="shared" si="21"/>
        <v>42348.214285714283</v>
      </c>
      <c r="P52" s="577">
        <f t="shared" si="21"/>
        <v>24460.714285714283</v>
      </c>
      <c r="Q52" s="577">
        <f t="shared" si="21"/>
        <v>24460.714285714283</v>
      </c>
      <c r="R52" s="577">
        <f t="shared" si="21"/>
        <v>24460.714285714283</v>
      </c>
      <c r="S52" s="577">
        <f t="shared" si="21"/>
        <v>101410.71428571428</v>
      </c>
      <c r="T52" s="577">
        <f t="shared" si="21"/>
        <v>0</v>
      </c>
      <c r="U52" s="598" t="s">
        <v>597</v>
      </c>
      <c r="V52" s="577">
        <f>+SUM(V$41:V$43,V$36,V$23:V$28,V$20:V$21,V$15:V$17,V$11:V$13,V$5:V$7)*0.3</f>
        <v>0</v>
      </c>
      <c r="W52" s="577">
        <f t="shared" ref="W52:AG52" si="22">+SUM(W$41:W$43,W$36,W$23:W$28,W$20:W$21,W$15:W$17,W$11:W$13,W$5:W$7)*0.3</f>
        <v>0</v>
      </c>
      <c r="X52" s="577">
        <f t="shared" si="22"/>
        <v>0</v>
      </c>
      <c r="Y52" s="577">
        <f t="shared" si="22"/>
        <v>1412.91</v>
      </c>
      <c r="Z52" s="577">
        <f t="shared" si="22"/>
        <v>5376.3474999999999</v>
      </c>
      <c r="AA52" s="577">
        <f t="shared" si="22"/>
        <v>5376.3474999999999</v>
      </c>
      <c r="AB52" s="577">
        <f t="shared" si="22"/>
        <v>10484.4725</v>
      </c>
      <c r="AC52" s="577">
        <f t="shared" si="22"/>
        <v>11513.222500000002</v>
      </c>
      <c r="AD52" s="577">
        <f t="shared" si="22"/>
        <v>11513.222500000002</v>
      </c>
      <c r="AE52" s="577">
        <f t="shared" si="22"/>
        <v>11513.222500000002</v>
      </c>
      <c r="AF52" s="577">
        <f t="shared" si="22"/>
        <v>11513.222500000002</v>
      </c>
      <c r="AG52" s="577">
        <f t="shared" si="22"/>
        <v>18317.5975</v>
      </c>
    </row>
    <row r="53" spans="8:33">
      <c r="I53" s="603" t="b">
        <f t="shared" ref="I53:T53" si="23">+SUM(I49:I52)=I44</f>
        <v>1</v>
      </c>
      <c r="J53" s="603" t="b">
        <f t="shared" si="23"/>
        <v>1</v>
      </c>
      <c r="K53" s="603" t="b">
        <f t="shared" si="23"/>
        <v>1</v>
      </c>
      <c r="L53" s="603" t="b">
        <f t="shared" si="23"/>
        <v>1</v>
      </c>
      <c r="M53" s="603" t="b">
        <f t="shared" si="23"/>
        <v>1</v>
      </c>
      <c r="N53" s="603" t="b">
        <f t="shared" si="23"/>
        <v>1</v>
      </c>
      <c r="O53" s="603" t="b">
        <f t="shared" si="23"/>
        <v>1</v>
      </c>
      <c r="P53" s="603" t="b">
        <f t="shared" si="23"/>
        <v>1</v>
      </c>
      <c r="Q53" s="603" t="b">
        <f t="shared" si="23"/>
        <v>1</v>
      </c>
      <c r="R53" s="603" t="b">
        <f t="shared" si="23"/>
        <v>1</v>
      </c>
      <c r="S53" s="603" t="b">
        <f t="shared" si="23"/>
        <v>1</v>
      </c>
      <c r="T53" s="603" t="b">
        <f t="shared" si="23"/>
        <v>1</v>
      </c>
      <c r="V53" s="603" t="b">
        <f>+ROUND(SUM(V49:V52),2)=ROUND(V44,2)</f>
        <v>1</v>
      </c>
      <c r="W53" s="603" t="b">
        <f t="shared" ref="W53:AG53" si="24">+ROUND(SUM(W49:W52),2)=ROUND(W44,2)</f>
        <v>1</v>
      </c>
      <c r="X53" s="603" t="b">
        <f t="shared" si="24"/>
        <v>1</v>
      </c>
      <c r="Y53" s="603" t="b">
        <f t="shared" si="24"/>
        <v>1</v>
      </c>
      <c r="Z53" s="603" t="b">
        <f t="shared" si="24"/>
        <v>1</v>
      </c>
      <c r="AA53" s="603" t="b">
        <f t="shared" si="24"/>
        <v>1</v>
      </c>
      <c r="AB53" s="603" t="b">
        <f t="shared" si="24"/>
        <v>1</v>
      </c>
      <c r="AC53" s="603" t="b">
        <f t="shared" si="24"/>
        <v>1</v>
      </c>
      <c r="AD53" s="603" t="b">
        <f t="shared" si="24"/>
        <v>1</v>
      </c>
      <c r="AE53" s="603" t="b">
        <f t="shared" si="24"/>
        <v>1</v>
      </c>
      <c r="AF53" s="603" t="b">
        <f t="shared" si="24"/>
        <v>1</v>
      </c>
      <c r="AG53" s="603" t="b">
        <f t="shared" si="24"/>
        <v>1</v>
      </c>
    </row>
    <row r="54" spans="8:33">
      <c r="I54" s="603" t="b">
        <f t="shared" ref="I54:T54" si="25">+SUM(I47:I48)=I44</f>
        <v>1</v>
      </c>
      <c r="J54" s="603" t="b">
        <f t="shared" si="25"/>
        <v>1</v>
      </c>
      <c r="K54" s="603" t="b">
        <f t="shared" si="25"/>
        <v>1</v>
      </c>
      <c r="L54" s="603" t="b">
        <f t="shared" si="25"/>
        <v>1</v>
      </c>
      <c r="M54" s="603" t="b">
        <f t="shared" si="25"/>
        <v>1</v>
      </c>
      <c r="N54" s="603" t="b">
        <f t="shared" si="25"/>
        <v>1</v>
      </c>
      <c r="O54" s="603" t="b">
        <f t="shared" si="25"/>
        <v>1</v>
      </c>
      <c r="P54" s="603" t="b">
        <f t="shared" si="25"/>
        <v>1</v>
      </c>
      <c r="Q54" s="603" t="b">
        <f t="shared" si="25"/>
        <v>1</v>
      </c>
      <c r="R54" s="603" t="b">
        <f t="shared" si="25"/>
        <v>1</v>
      </c>
      <c r="S54" s="603" t="b">
        <f t="shared" si="25"/>
        <v>1</v>
      </c>
      <c r="T54" s="603" t="b">
        <f t="shared" si="25"/>
        <v>1</v>
      </c>
    </row>
    <row r="55" spans="8:33">
      <c r="I55" s="603" t="b">
        <f>+SUM(I44:L44)=G44</f>
        <v>1</v>
      </c>
      <c r="J55" s="603"/>
      <c r="K55" s="603"/>
      <c r="L55" s="603"/>
      <c r="M55" s="603" t="b">
        <f>+SUM(M44:T44)=H44</f>
        <v>1</v>
      </c>
    </row>
    <row r="57" spans="8:33">
      <c r="I57" s="604" t="s">
        <v>801</v>
      </c>
      <c r="J57" s="604"/>
      <c r="K57" s="604"/>
      <c r="L57" s="604"/>
      <c r="M57" s="604"/>
      <c r="N57" s="604"/>
      <c r="O57" s="604"/>
      <c r="P57" s="604"/>
      <c r="Q57" s="604"/>
      <c r="R57" s="604"/>
      <c r="S57" s="604"/>
      <c r="T57" s="604"/>
    </row>
    <row r="58" spans="8:33">
      <c r="U58" s="555"/>
    </row>
  </sheetData>
  <mergeCells count="30">
    <mergeCell ref="B35:F35"/>
    <mergeCell ref="B10:F10"/>
    <mergeCell ref="B29:F29"/>
    <mergeCell ref="U1:U2"/>
    <mergeCell ref="V1:AG1"/>
    <mergeCell ref="G1:H1"/>
    <mergeCell ref="A3:H3"/>
    <mergeCell ref="B4:F4"/>
    <mergeCell ref="A9:H9"/>
    <mergeCell ref="I1:L1"/>
    <mergeCell ref="A18:H18"/>
    <mergeCell ref="M1:T1"/>
    <mergeCell ref="B19:F19"/>
    <mergeCell ref="B22:F22"/>
    <mergeCell ref="A46:H46"/>
    <mergeCell ref="A47:H47"/>
    <mergeCell ref="A48:H48"/>
    <mergeCell ref="F1:F2"/>
    <mergeCell ref="A34:H34"/>
    <mergeCell ref="A1:A2"/>
    <mergeCell ref="B1:B2"/>
    <mergeCell ref="C1:C2"/>
    <mergeCell ref="D1:D2"/>
    <mergeCell ref="B37:F37"/>
    <mergeCell ref="B31:F31"/>
    <mergeCell ref="B14:F14"/>
    <mergeCell ref="E1:E2"/>
    <mergeCell ref="A45:H45"/>
    <mergeCell ref="A39:H39"/>
    <mergeCell ref="B40:F40"/>
  </mergeCells>
  <phoneticPr fontId="0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59999389629810485"/>
  </sheetPr>
  <dimension ref="A1:AF56"/>
  <sheetViews>
    <sheetView workbookViewId="0"/>
  </sheetViews>
  <sheetFormatPr defaultColWidth="8.85546875" defaultRowHeight="12.75" outlineLevelCol="1"/>
  <cols>
    <col min="1" max="1" width="33.42578125" style="106" customWidth="1"/>
    <col min="2" max="2" width="8.5703125" style="184" bestFit="1" customWidth="1"/>
    <col min="3" max="3" width="14.7109375" style="106" customWidth="1" outlineLevel="1"/>
    <col min="4" max="4" width="11.28515625" style="106" customWidth="1" outlineLevel="1"/>
    <col min="5" max="17" width="9.7109375" style="106" customWidth="1" outlineLevel="1"/>
    <col min="18" max="18" width="9.7109375" style="106" bestFit="1" customWidth="1"/>
    <col min="19" max="19" width="11.28515625" style="106" bestFit="1" customWidth="1"/>
    <col min="20" max="31" width="10.140625" style="106" bestFit="1" customWidth="1"/>
    <col min="32" max="32" width="10.7109375" style="106" customWidth="1"/>
    <col min="33" max="16384" width="8.85546875" style="106"/>
  </cols>
  <sheetData>
    <row r="1" spans="1:32">
      <c r="A1" s="185" t="s">
        <v>244</v>
      </c>
      <c r="B1" s="186" t="s">
        <v>3</v>
      </c>
      <c r="C1" s="186">
        <v>2015</v>
      </c>
      <c r="D1" s="186">
        <v>2016</v>
      </c>
      <c r="E1" s="186">
        <v>2017</v>
      </c>
      <c r="F1" s="186">
        <v>2018</v>
      </c>
      <c r="G1" s="186">
        <v>2019</v>
      </c>
      <c r="H1" s="186">
        <v>2020</v>
      </c>
      <c r="I1" s="186">
        <v>2021</v>
      </c>
      <c r="J1" s="186">
        <v>2022</v>
      </c>
      <c r="K1" s="186">
        <v>2023</v>
      </c>
      <c r="L1" s="186">
        <v>2024</v>
      </c>
      <c r="M1" s="186">
        <v>2025</v>
      </c>
      <c r="N1" s="186">
        <v>2026</v>
      </c>
      <c r="O1" s="186">
        <v>2027</v>
      </c>
      <c r="P1" s="186">
        <v>2028</v>
      </c>
      <c r="Q1" s="186">
        <v>2029</v>
      </c>
      <c r="R1" s="387">
        <v>2030</v>
      </c>
      <c r="S1" s="186">
        <v>2031</v>
      </c>
      <c r="T1" s="186">
        <v>2032</v>
      </c>
      <c r="U1" s="186">
        <v>2033</v>
      </c>
      <c r="V1" s="186">
        <v>2034</v>
      </c>
      <c r="W1" s="186">
        <v>2035</v>
      </c>
      <c r="X1" s="186">
        <v>2036</v>
      </c>
      <c r="Y1" s="186">
        <v>2037</v>
      </c>
      <c r="Z1" s="186">
        <v>2038</v>
      </c>
      <c r="AA1" s="186">
        <v>2039</v>
      </c>
      <c r="AB1" s="186">
        <v>2040</v>
      </c>
      <c r="AC1" s="186">
        <v>2041</v>
      </c>
      <c r="AD1" s="186">
        <v>2042</v>
      </c>
      <c r="AE1" s="186">
        <v>2043</v>
      </c>
      <c r="AF1" s="336">
        <v>2044</v>
      </c>
    </row>
    <row r="2" spans="1:32">
      <c r="A2" s="179" t="s">
        <v>68</v>
      </c>
      <c r="B2" s="178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80"/>
    </row>
    <row r="3" spans="1:32">
      <c r="A3" s="181" t="s">
        <v>245</v>
      </c>
      <c r="B3" s="37" t="s">
        <v>56</v>
      </c>
      <c r="C3" s="200">
        <v>111666.66666666666</v>
      </c>
      <c r="D3" s="200">
        <v>223333.33333333334</v>
      </c>
      <c r="E3" s="200">
        <v>0</v>
      </c>
      <c r="F3" s="200">
        <v>0</v>
      </c>
      <c r="G3" s="200">
        <v>0</v>
      </c>
      <c r="H3" s="200">
        <v>0</v>
      </c>
      <c r="I3" s="200">
        <v>0</v>
      </c>
      <c r="J3" s="200">
        <v>0</v>
      </c>
      <c r="K3" s="200">
        <v>0</v>
      </c>
      <c r="L3" s="200">
        <v>0</v>
      </c>
      <c r="M3" s="200">
        <v>0</v>
      </c>
      <c r="N3" s="200">
        <v>0</v>
      </c>
      <c r="O3" s="200">
        <v>0</v>
      </c>
      <c r="P3" s="200">
        <v>0</v>
      </c>
      <c r="Q3" s="200">
        <v>0</v>
      </c>
      <c r="R3" s="388">
        <v>0</v>
      </c>
      <c r="S3" s="200">
        <v>0</v>
      </c>
      <c r="T3" s="200">
        <v>0</v>
      </c>
      <c r="U3" s="200">
        <v>0</v>
      </c>
      <c r="V3" s="200">
        <v>0</v>
      </c>
      <c r="W3" s="200">
        <v>0</v>
      </c>
      <c r="X3" s="200">
        <v>0</v>
      </c>
      <c r="Y3" s="200">
        <v>0</v>
      </c>
      <c r="Z3" s="200">
        <v>0</v>
      </c>
      <c r="AA3" s="200">
        <v>0</v>
      </c>
      <c r="AB3" s="200">
        <v>0</v>
      </c>
      <c r="AC3" s="200">
        <v>0</v>
      </c>
      <c r="AD3" s="200">
        <v>0</v>
      </c>
      <c r="AE3" s="200">
        <v>0</v>
      </c>
      <c r="AF3" s="201">
        <v>0</v>
      </c>
    </row>
    <row r="4" spans="1:32">
      <c r="A4" s="181" t="s">
        <v>246</v>
      </c>
      <c r="B4" s="37" t="s">
        <v>56</v>
      </c>
      <c r="C4" s="200">
        <v>0</v>
      </c>
      <c r="D4" s="200">
        <v>0</v>
      </c>
      <c r="E4" s="200">
        <v>0</v>
      </c>
      <c r="F4" s="200">
        <v>0</v>
      </c>
      <c r="G4" s="200">
        <v>0</v>
      </c>
      <c r="H4" s="200">
        <v>0</v>
      </c>
      <c r="I4" s="200">
        <v>0</v>
      </c>
      <c r="J4" s="200">
        <v>0</v>
      </c>
      <c r="K4" s="200">
        <v>0</v>
      </c>
      <c r="L4" s="200">
        <v>0</v>
      </c>
      <c r="M4" s="200">
        <v>0</v>
      </c>
      <c r="N4" s="200">
        <v>0</v>
      </c>
      <c r="O4" s="200">
        <v>0</v>
      </c>
      <c r="P4" s="200">
        <v>0</v>
      </c>
      <c r="Q4" s="200">
        <v>0</v>
      </c>
      <c r="R4" s="388">
        <v>0</v>
      </c>
      <c r="S4" s="200">
        <v>9162.6207842701533</v>
      </c>
      <c r="T4" s="200">
        <v>0</v>
      </c>
      <c r="U4" s="200">
        <v>0</v>
      </c>
      <c r="V4" s="200">
        <v>0</v>
      </c>
      <c r="W4" s="200">
        <v>0</v>
      </c>
      <c r="X4" s="200">
        <v>0</v>
      </c>
      <c r="Y4" s="200">
        <v>0</v>
      </c>
      <c r="Z4" s="200">
        <v>0</v>
      </c>
      <c r="AA4" s="200">
        <v>0</v>
      </c>
      <c r="AB4" s="200">
        <v>0</v>
      </c>
      <c r="AC4" s="200">
        <v>0</v>
      </c>
      <c r="AD4" s="200">
        <v>0</v>
      </c>
      <c r="AE4" s="200">
        <v>0</v>
      </c>
      <c r="AF4" s="201">
        <v>0</v>
      </c>
    </row>
    <row r="5" spans="1:32">
      <c r="A5" s="181" t="s">
        <v>247</v>
      </c>
      <c r="B5" s="37" t="s">
        <v>56</v>
      </c>
      <c r="C5" s="200">
        <v>0</v>
      </c>
      <c r="D5" s="200">
        <v>0</v>
      </c>
      <c r="E5" s="200">
        <v>0</v>
      </c>
      <c r="F5" s="200">
        <v>0</v>
      </c>
      <c r="G5" s="200">
        <v>0</v>
      </c>
      <c r="H5" s="200">
        <v>0</v>
      </c>
      <c r="I5" s="200">
        <v>0</v>
      </c>
      <c r="J5" s="200">
        <v>0</v>
      </c>
      <c r="K5" s="200">
        <v>0</v>
      </c>
      <c r="L5" s="200">
        <v>0</v>
      </c>
      <c r="M5" s="200">
        <v>0</v>
      </c>
      <c r="N5" s="200">
        <v>0</v>
      </c>
      <c r="O5" s="200">
        <v>0</v>
      </c>
      <c r="P5" s="200">
        <v>0</v>
      </c>
      <c r="Q5" s="200">
        <v>0</v>
      </c>
      <c r="R5" s="388">
        <v>0</v>
      </c>
      <c r="S5" s="200">
        <v>0</v>
      </c>
      <c r="T5" s="200">
        <v>0</v>
      </c>
      <c r="U5" s="200">
        <v>0</v>
      </c>
      <c r="V5" s="200">
        <v>0</v>
      </c>
      <c r="W5" s="200">
        <v>0</v>
      </c>
      <c r="X5" s="200">
        <v>0</v>
      </c>
      <c r="Y5" s="200">
        <v>0</v>
      </c>
      <c r="Z5" s="200">
        <v>0</v>
      </c>
      <c r="AA5" s="200">
        <v>0</v>
      </c>
      <c r="AB5" s="200">
        <v>0</v>
      </c>
      <c r="AC5" s="200">
        <v>0</v>
      </c>
      <c r="AD5" s="200">
        <v>0</v>
      </c>
      <c r="AE5" s="200">
        <v>0</v>
      </c>
      <c r="AF5" s="201">
        <v>-99921.682771236025</v>
      </c>
    </row>
    <row r="6" spans="1:32">
      <c r="A6" s="179" t="s">
        <v>302</v>
      </c>
      <c r="B6" s="178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3"/>
    </row>
    <row r="7" spans="1:32" s="205" customFormat="1" ht="14.25">
      <c r="A7" s="206" t="s">
        <v>359</v>
      </c>
      <c r="B7" s="112" t="s">
        <v>305</v>
      </c>
      <c r="C7" s="326"/>
      <c r="D7" s="326"/>
      <c r="E7" s="204">
        <v>5707.3865671641779</v>
      </c>
      <c r="F7" s="204">
        <v>5784.8049751243771</v>
      </c>
      <c r="G7" s="204">
        <v>5862.2233830845762</v>
      </c>
      <c r="H7" s="204">
        <v>5939.6417910447744</v>
      </c>
      <c r="I7" s="204">
        <v>6017.0601990049736</v>
      </c>
      <c r="J7" s="204">
        <v>6094.4786069651727</v>
      </c>
      <c r="K7" s="204">
        <v>6171.8970149253719</v>
      </c>
      <c r="L7" s="204">
        <v>6249.315422885571</v>
      </c>
      <c r="M7" s="204">
        <v>6344.50199004975</v>
      </c>
      <c r="N7" s="204">
        <v>6344.50199004975</v>
      </c>
      <c r="O7" s="204">
        <v>6344.50199004975</v>
      </c>
      <c r="P7" s="204">
        <v>6344.50199004975</v>
      </c>
      <c r="Q7" s="204">
        <v>6344.50199004975</v>
      </c>
      <c r="R7" s="389">
        <v>6344.50199004975</v>
      </c>
      <c r="S7" s="204">
        <v>6344.50199004975</v>
      </c>
      <c r="T7" s="204">
        <v>6344.50199004975</v>
      </c>
      <c r="U7" s="204">
        <v>6344.50199004975</v>
      </c>
      <c r="V7" s="204">
        <v>6344.50199004975</v>
      </c>
      <c r="W7" s="204">
        <v>6344.50199004975</v>
      </c>
      <c r="X7" s="204">
        <v>6344.50199004975</v>
      </c>
      <c r="Y7" s="204">
        <v>6344.50199004975</v>
      </c>
      <c r="Z7" s="204">
        <v>6344.50199004975</v>
      </c>
      <c r="AA7" s="204">
        <v>6344.50199004975</v>
      </c>
      <c r="AB7" s="204">
        <v>6344.50199004975</v>
      </c>
      <c r="AC7" s="204">
        <v>6344.50199004975</v>
      </c>
      <c r="AD7" s="204">
        <v>6344.50199004975</v>
      </c>
      <c r="AE7" s="204">
        <v>6344.50199004975</v>
      </c>
      <c r="AF7" s="335">
        <v>6344.50199004975</v>
      </c>
    </row>
    <row r="8" spans="1:32" s="205" customFormat="1" ht="14.25">
      <c r="A8" s="206" t="s">
        <v>248</v>
      </c>
      <c r="B8" s="112" t="s">
        <v>306</v>
      </c>
      <c r="C8" s="204">
        <v>0.1</v>
      </c>
      <c r="D8" s="204">
        <v>0.10249999999999999</v>
      </c>
      <c r="E8" s="204">
        <v>0.105575</v>
      </c>
      <c r="F8" s="204">
        <v>0.10874225</v>
      </c>
      <c r="G8" s="204">
        <v>0.1118305299</v>
      </c>
      <c r="H8" s="204">
        <v>0.114949483378911</v>
      </c>
      <c r="I8" s="204">
        <v>0.11810559386930407</v>
      </c>
      <c r="J8" s="204">
        <v>0.12130484114867564</v>
      </c>
      <c r="K8" s="204">
        <v>0.12455275658719109</v>
      </c>
      <c r="L8" s="204">
        <v>0.12785447554913734</v>
      </c>
      <c r="M8" s="204">
        <v>0.13121478629984684</v>
      </c>
      <c r="N8" s="204">
        <v>0.13463817510138995</v>
      </c>
      <c r="O8" s="204">
        <v>0.13812886741080521</v>
      </c>
      <c r="P8" s="204">
        <v>0.1416908652500504</v>
      </c>
      <c r="Q8" s="204">
        <v>0.14532798091727017</v>
      </c>
      <c r="R8" s="389">
        <v>0.14904386726966881</v>
      </c>
      <c r="S8" s="204">
        <v>0.15271034640450265</v>
      </c>
      <c r="T8" s="204">
        <v>0.15640593678749162</v>
      </c>
      <c r="U8" s="204">
        <v>0.16012839808303392</v>
      </c>
      <c r="V8" s="204">
        <v>0.16387540259817693</v>
      </c>
      <c r="W8" s="204">
        <v>0.16764453685793498</v>
      </c>
      <c r="X8" s="204">
        <v>0.1714333033909243</v>
      </c>
      <c r="Y8" s="204">
        <v>0.17530769604755919</v>
      </c>
      <c r="Z8" s="204">
        <v>0.179199526899815</v>
      </c>
      <c r="AA8" s="204">
        <v>0.18314191649161093</v>
      </c>
      <c r="AB8" s="204">
        <v>0.18717103865442639</v>
      </c>
      <c r="AC8" s="204">
        <v>0.19128880150482377</v>
      </c>
      <c r="AD8" s="204">
        <v>0.1954971551379299</v>
      </c>
      <c r="AE8" s="204">
        <v>0.19979809255096437</v>
      </c>
      <c r="AF8" s="335">
        <v>0.20419365058708558</v>
      </c>
    </row>
    <row r="9" spans="1:32">
      <c r="A9" s="181" t="s">
        <v>249</v>
      </c>
      <c r="B9" s="37" t="s">
        <v>56</v>
      </c>
      <c r="C9" s="326"/>
      <c r="D9" s="326"/>
      <c r="E9" s="200">
        <v>602.55733682835807</v>
      </c>
      <c r="F9" s="200">
        <v>629.05270880621879</v>
      </c>
      <c r="G9" s="200">
        <v>655.5755473225189</v>
      </c>
      <c r="H9" s="200">
        <v>682.75875533638646</v>
      </c>
      <c r="I9" s="200">
        <v>710.64846815083536</v>
      </c>
      <c r="J9" s="200">
        <v>739.28975930191223</v>
      </c>
      <c r="K9" s="200">
        <v>768.72678658121117</v>
      </c>
      <c r="L9" s="200">
        <v>799.00294593417016</v>
      </c>
      <c r="M9" s="200">
        <v>832.492472803331</v>
      </c>
      <c r="N9" s="200">
        <v>854.21216986743525</v>
      </c>
      <c r="O9" s="200">
        <v>876.35887417117169</v>
      </c>
      <c r="P9" s="200">
        <v>898.95797655081572</v>
      </c>
      <c r="Q9" s="200">
        <v>922.03366413953268</v>
      </c>
      <c r="R9" s="388">
        <v>945.60911249712456</v>
      </c>
      <c r="S9" s="200">
        <v>968.87109666455376</v>
      </c>
      <c r="T9" s="200">
        <v>992.31777720383604</v>
      </c>
      <c r="U9" s="200">
        <v>1015.9349403012873</v>
      </c>
      <c r="V9" s="200">
        <v>1039.7078179043374</v>
      </c>
      <c r="W9" s="200">
        <v>1063.6210977161372</v>
      </c>
      <c r="X9" s="200">
        <v>1087.6589345245218</v>
      </c>
      <c r="Y9" s="200">
        <v>1112.240026444776</v>
      </c>
      <c r="Z9" s="200">
        <v>1136.9317550318499</v>
      </c>
      <c r="AA9" s="200">
        <v>1161.9442536425506</v>
      </c>
      <c r="AB9" s="200">
        <v>1187.5070272226869</v>
      </c>
      <c r="AC9" s="200">
        <v>1213.6321818215861</v>
      </c>
      <c r="AD9" s="200">
        <v>1240.3320898216609</v>
      </c>
      <c r="AE9" s="200">
        <v>1267.6193957977375</v>
      </c>
      <c r="AF9" s="201">
        <v>1295.5070225052878</v>
      </c>
    </row>
    <row r="10" spans="1:32">
      <c r="A10" s="181" t="s">
        <v>351</v>
      </c>
      <c r="B10" s="37" t="s">
        <v>56</v>
      </c>
      <c r="C10" s="326"/>
      <c r="D10" s="326"/>
      <c r="E10" s="200">
        <v>527.875</v>
      </c>
      <c r="F10" s="200">
        <v>543.71124999999995</v>
      </c>
      <c r="G10" s="200">
        <v>559.15264949999994</v>
      </c>
      <c r="H10" s="200">
        <v>574.74741689455504</v>
      </c>
      <c r="I10" s="200">
        <v>590.52796934652031</v>
      </c>
      <c r="J10" s="200">
        <v>606.52420574337805</v>
      </c>
      <c r="K10" s="200">
        <v>622.76378293595519</v>
      </c>
      <c r="L10" s="200">
        <v>639.27237774568641</v>
      </c>
      <c r="M10" s="200">
        <v>656.07393149923394</v>
      </c>
      <c r="N10" s="200">
        <v>673.1908755069494</v>
      </c>
      <c r="O10" s="200">
        <v>690.64433705402575</v>
      </c>
      <c r="P10" s="200">
        <v>708.4543262502516</v>
      </c>
      <c r="Q10" s="200">
        <v>726.63990458635044</v>
      </c>
      <c r="R10" s="388">
        <v>745.21933634834363</v>
      </c>
      <c r="S10" s="200">
        <v>763.55173202251285</v>
      </c>
      <c r="T10" s="200">
        <v>782.02968393745766</v>
      </c>
      <c r="U10" s="200">
        <v>800.64199041516918</v>
      </c>
      <c r="V10" s="200">
        <v>819.37701299088417</v>
      </c>
      <c r="W10" s="200">
        <v>838.22268428967436</v>
      </c>
      <c r="X10" s="200">
        <v>857.16651695462099</v>
      </c>
      <c r="Y10" s="200">
        <v>876.5384802377954</v>
      </c>
      <c r="Z10" s="200">
        <v>895.99763449907448</v>
      </c>
      <c r="AA10" s="200">
        <v>915.70958245805411</v>
      </c>
      <c r="AB10" s="200">
        <v>935.85519327213126</v>
      </c>
      <c r="AC10" s="200">
        <v>956.44400752411821</v>
      </c>
      <c r="AD10" s="200">
        <v>977.48577568964879</v>
      </c>
      <c r="AE10" s="200">
        <v>998.99046275482101</v>
      </c>
      <c r="AF10" s="201">
        <v>1020.9682529354271</v>
      </c>
    </row>
    <row r="11" spans="1:32" s="205" customFormat="1" ht="14.25">
      <c r="A11" s="206" t="s">
        <v>187</v>
      </c>
      <c r="B11" s="112" t="s">
        <v>305</v>
      </c>
      <c r="C11" s="326"/>
      <c r="D11" s="326"/>
      <c r="E11" s="204">
        <v>4565.9092537313427</v>
      </c>
      <c r="F11" s="204">
        <v>4627.843980099502</v>
      </c>
      <c r="G11" s="204">
        <v>4689.7787064676613</v>
      </c>
      <c r="H11" s="204">
        <v>4751.7134328358197</v>
      </c>
      <c r="I11" s="204">
        <v>4813.648159203979</v>
      </c>
      <c r="J11" s="204">
        <v>4875.5828855721384</v>
      </c>
      <c r="K11" s="204">
        <v>4937.5176119402977</v>
      </c>
      <c r="L11" s="204">
        <v>4999.452338308457</v>
      </c>
      <c r="M11" s="204">
        <v>5075.6015920398004</v>
      </c>
      <c r="N11" s="204">
        <v>5075.6015920398004</v>
      </c>
      <c r="O11" s="204">
        <v>5075.6015920398004</v>
      </c>
      <c r="P11" s="204">
        <v>5075.6015920398004</v>
      </c>
      <c r="Q11" s="204">
        <v>5075.6015920398004</v>
      </c>
      <c r="R11" s="389">
        <v>5075.6015920398004</v>
      </c>
      <c r="S11" s="204">
        <v>5075.6015920398004</v>
      </c>
      <c r="T11" s="204">
        <v>5075.6015920398004</v>
      </c>
      <c r="U11" s="204">
        <v>5075.6015920398004</v>
      </c>
      <c r="V11" s="204">
        <v>5075.6015920398004</v>
      </c>
      <c r="W11" s="204">
        <v>5075.6015920398004</v>
      </c>
      <c r="X11" s="204">
        <v>5075.6015920398004</v>
      </c>
      <c r="Y11" s="204">
        <v>5075.6015920398004</v>
      </c>
      <c r="Z11" s="204">
        <v>5075.6015920398004</v>
      </c>
      <c r="AA11" s="204">
        <v>5075.6015920398004</v>
      </c>
      <c r="AB11" s="204">
        <v>5075.6015920398004</v>
      </c>
      <c r="AC11" s="204">
        <v>5075.6015920398004</v>
      </c>
      <c r="AD11" s="204">
        <v>5075.6015920398004</v>
      </c>
      <c r="AE11" s="204">
        <v>5075.6015920398004</v>
      </c>
      <c r="AF11" s="335">
        <v>5075.6015920398004</v>
      </c>
    </row>
    <row r="12" spans="1:32" s="205" customFormat="1" ht="14.25">
      <c r="A12" s="206" t="s">
        <v>304</v>
      </c>
      <c r="B12" s="112" t="s">
        <v>306</v>
      </c>
      <c r="C12" s="384">
        <v>0.83</v>
      </c>
      <c r="D12" s="204">
        <v>0.8507499999999999</v>
      </c>
      <c r="E12" s="204">
        <v>0.8762724999999999</v>
      </c>
      <c r="F12" s="204">
        <v>0.90256067499999992</v>
      </c>
      <c r="G12" s="204">
        <v>0.92819339816999991</v>
      </c>
      <c r="H12" s="204">
        <v>0.95408071204496114</v>
      </c>
      <c r="I12" s="204">
        <v>0.98027642911522361</v>
      </c>
      <c r="J12" s="204">
        <v>1.0068301815340075</v>
      </c>
      <c r="K12" s="204">
        <v>1.0337878796736857</v>
      </c>
      <c r="L12" s="204">
        <v>1.0611921470578394</v>
      </c>
      <c r="M12" s="204">
        <v>1.0890827262887282</v>
      </c>
      <c r="N12" s="204">
        <v>1.1174968533415359</v>
      </c>
      <c r="O12" s="204">
        <v>1.1464695995096825</v>
      </c>
      <c r="P12" s="204">
        <v>1.1760341815754174</v>
      </c>
      <c r="Q12" s="204">
        <v>1.2062222416133415</v>
      </c>
      <c r="R12" s="389">
        <v>1.2370640983382502</v>
      </c>
      <c r="S12" s="204">
        <v>1.2674958751573711</v>
      </c>
      <c r="T12" s="204">
        <v>1.2981692753361795</v>
      </c>
      <c r="U12" s="204">
        <v>1.3290657040891807</v>
      </c>
      <c r="V12" s="204">
        <v>1.3601658415648676</v>
      </c>
      <c r="W12" s="204">
        <v>1.3914496559208596</v>
      </c>
      <c r="X12" s="204">
        <v>1.4228964181446708</v>
      </c>
      <c r="Y12" s="204">
        <v>1.4550538771947403</v>
      </c>
      <c r="Z12" s="204">
        <v>1.4873560732684636</v>
      </c>
      <c r="AA12" s="204">
        <v>1.5200779068803698</v>
      </c>
      <c r="AB12" s="204">
        <v>1.5535196208317379</v>
      </c>
      <c r="AC12" s="204">
        <v>1.5876970524900362</v>
      </c>
      <c r="AD12" s="204">
        <v>1.622626387644817</v>
      </c>
      <c r="AE12" s="204">
        <v>1.658324168173003</v>
      </c>
      <c r="AF12" s="335">
        <v>1.694807299872809</v>
      </c>
    </row>
    <row r="13" spans="1:32">
      <c r="A13" s="181" t="s">
        <v>303</v>
      </c>
      <c r="B13" s="37" t="s">
        <v>56</v>
      </c>
      <c r="C13" s="326"/>
      <c r="D13" s="326"/>
      <c r="E13" s="200">
        <v>4000.9807165402976</v>
      </c>
      <c r="F13" s="200">
        <v>4176.9099864732925</v>
      </c>
      <c r="G13" s="200">
        <v>4353.0216342215253</v>
      </c>
      <c r="H13" s="200">
        <v>4533.5181354336055</v>
      </c>
      <c r="I13" s="200">
        <v>4718.7058285215462</v>
      </c>
      <c r="J13" s="200">
        <v>4908.8840017646962</v>
      </c>
      <c r="K13" s="200">
        <v>5104.3458628992403</v>
      </c>
      <c r="L13" s="200">
        <v>5305.3795610028874</v>
      </c>
      <c r="M13" s="200">
        <v>5527.7500194141148</v>
      </c>
      <c r="N13" s="200">
        <v>5671.9688079197667</v>
      </c>
      <c r="O13" s="200">
        <v>5819.0229244965767</v>
      </c>
      <c r="P13" s="200">
        <v>5969.0809642974118</v>
      </c>
      <c r="Q13" s="200">
        <v>6122.3035298864925</v>
      </c>
      <c r="R13" s="388">
        <v>6278.8445069809022</v>
      </c>
      <c r="S13" s="200">
        <v>6433.3040818526324</v>
      </c>
      <c r="T13" s="200">
        <v>6588.9900406334673</v>
      </c>
      <c r="U13" s="200">
        <v>6745.808003600544</v>
      </c>
      <c r="V13" s="200">
        <v>6903.6599108847968</v>
      </c>
      <c r="W13" s="200">
        <v>7062.4440888351473</v>
      </c>
      <c r="X13" s="200">
        <v>7222.0553252428208</v>
      </c>
      <c r="Y13" s="200">
        <v>7385.2737755933085</v>
      </c>
      <c r="Z13" s="200">
        <v>7549.2268534114801</v>
      </c>
      <c r="AA13" s="200">
        <v>7715.3098441865322</v>
      </c>
      <c r="AB13" s="200">
        <v>7885.0466607586359</v>
      </c>
      <c r="AC13" s="200">
        <v>8058.5176872953261</v>
      </c>
      <c r="AD13" s="200">
        <v>8235.8050764158234</v>
      </c>
      <c r="AE13" s="200">
        <v>8416.9927880969717</v>
      </c>
      <c r="AF13" s="201">
        <v>8602.1666294351053</v>
      </c>
    </row>
    <row r="14" spans="1:32" ht="13.5" thickBot="1">
      <c r="A14" s="182" t="s">
        <v>250</v>
      </c>
      <c r="B14" s="183" t="s">
        <v>56</v>
      </c>
      <c r="C14" s="334">
        <v>111666.66666666666</v>
      </c>
      <c r="D14" s="334">
        <v>223333.33333333334</v>
      </c>
      <c r="E14" s="334">
        <v>5131.4130533686557</v>
      </c>
      <c r="F14" s="334">
        <v>5349.6739452795118</v>
      </c>
      <c r="G14" s="334">
        <v>5567.7498310440442</v>
      </c>
      <c r="H14" s="334">
        <v>5791.0243076645475</v>
      </c>
      <c r="I14" s="334">
        <v>6019.8822660189016</v>
      </c>
      <c r="J14" s="334">
        <v>6254.6979668099866</v>
      </c>
      <c r="K14" s="334">
        <v>6495.8364324164068</v>
      </c>
      <c r="L14" s="334">
        <v>6743.6548846827445</v>
      </c>
      <c r="M14" s="334">
        <v>7016.3164237166802</v>
      </c>
      <c r="N14" s="334">
        <v>7199.3718532941512</v>
      </c>
      <c r="O14" s="334">
        <v>7386.0261357217742</v>
      </c>
      <c r="P14" s="334">
        <v>7576.493267098479</v>
      </c>
      <c r="Q14" s="334">
        <v>7770.9770986123758</v>
      </c>
      <c r="R14" s="390">
        <v>7969.6729558263705</v>
      </c>
      <c r="S14" s="334">
        <v>17328.347694809854</v>
      </c>
      <c r="T14" s="334">
        <v>8363.3375017747603</v>
      </c>
      <c r="U14" s="334">
        <v>8562.3849343170004</v>
      </c>
      <c r="V14" s="334">
        <v>8762.7447417800176</v>
      </c>
      <c r="W14" s="334">
        <v>8964.2878708409589</v>
      </c>
      <c r="X14" s="334">
        <v>9166.8807767219641</v>
      </c>
      <c r="Y14" s="334">
        <v>9374.0522822758794</v>
      </c>
      <c r="Z14" s="334">
        <v>9582.1562429424048</v>
      </c>
      <c r="AA14" s="334">
        <v>9792.9636802871373</v>
      </c>
      <c r="AB14" s="334">
        <v>10008.408881253454</v>
      </c>
      <c r="AC14" s="334">
        <v>10228.593876641031</v>
      </c>
      <c r="AD14" s="334">
        <v>10453.622941927133</v>
      </c>
      <c r="AE14" s="334">
        <v>10683.602646649531</v>
      </c>
      <c r="AF14" s="392">
        <v>-89003.040866360199</v>
      </c>
    </row>
    <row r="15" spans="1:32">
      <c r="A15" s="185" t="s">
        <v>251</v>
      </c>
      <c r="B15" s="186" t="s">
        <v>3</v>
      </c>
      <c r="C15" s="186">
        <v>2015</v>
      </c>
      <c r="D15" s="186">
        <v>2016</v>
      </c>
      <c r="E15" s="186">
        <v>2017</v>
      </c>
      <c r="F15" s="186">
        <v>2018</v>
      </c>
      <c r="G15" s="186">
        <v>2019</v>
      </c>
      <c r="H15" s="186">
        <v>2020</v>
      </c>
      <c r="I15" s="186">
        <v>2021</v>
      </c>
      <c r="J15" s="186">
        <v>2022</v>
      </c>
      <c r="K15" s="186">
        <v>2023</v>
      </c>
      <c r="L15" s="186">
        <v>2024</v>
      </c>
      <c r="M15" s="186">
        <v>2025</v>
      </c>
      <c r="N15" s="186">
        <v>2026</v>
      </c>
      <c r="O15" s="186">
        <v>2027</v>
      </c>
      <c r="P15" s="186">
        <v>2028</v>
      </c>
      <c r="Q15" s="186">
        <v>2029</v>
      </c>
      <c r="R15" s="387">
        <v>2030</v>
      </c>
      <c r="S15" s="186">
        <v>2031</v>
      </c>
      <c r="T15" s="186">
        <v>2032</v>
      </c>
      <c r="U15" s="186">
        <v>2033</v>
      </c>
      <c r="V15" s="186">
        <v>2034</v>
      </c>
      <c r="W15" s="186">
        <v>2035</v>
      </c>
      <c r="X15" s="186">
        <v>2036</v>
      </c>
      <c r="Y15" s="186">
        <v>2037</v>
      </c>
      <c r="Z15" s="186">
        <v>2038</v>
      </c>
      <c r="AA15" s="186">
        <v>2039</v>
      </c>
      <c r="AB15" s="186">
        <v>2040</v>
      </c>
      <c r="AC15" s="186">
        <v>2041</v>
      </c>
      <c r="AD15" s="186">
        <v>2042</v>
      </c>
      <c r="AE15" s="186">
        <v>2043</v>
      </c>
      <c r="AF15" s="336">
        <v>2044</v>
      </c>
    </row>
    <row r="16" spans="1:32">
      <c r="A16" s="179" t="s">
        <v>68</v>
      </c>
      <c r="B16" s="178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80"/>
    </row>
    <row r="17" spans="1:32">
      <c r="A17" s="181" t="s">
        <v>245</v>
      </c>
      <c r="B17" s="37" t="s">
        <v>56</v>
      </c>
      <c r="C17" s="200">
        <v>92499.999999999898</v>
      </c>
      <c r="D17" s="200">
        <v>185000.00000000012</v>
      </c>
      <c r="E17" s="200">
        <v>0</v>
      </c>
      <c r="F17" s="200">
        <v>0</v>
      </c>
      <c r="G17" s="200">
        <v>0</v>
      </c>
      <c r="H17" s="200">
        <v>0</v>
      </c>
      <c r="I17" s="200">
        <v>0</v>
      </c>
      <c r="J17" s="200">
        <v>0</v>
      </c>
      <c r="K17" s="200">
        <v>0</v>
      </c>
      <c r="L17" s="200">
        <v>0</v>
      </c>
      <c r="M17" s="200">
        <v>0</v>
      </c>
      <c r="N17" s="200">
        <v>0</v>
      </c>
      <c r="O17" s="200">
        <v>0</v>
      </c>
      <c r="P17" s="200">
        <v>0</v>
      </c>
      <c r="Q17" s="200">
        <v>0</v>
      </c>
      <c r="R17" s="388">
        <v>0</v>
      </c>
      <c r="S17" s="200">
        <v>0</v>
      </c>
      <c r="T17" s="200">
        <v>0</v>
      </c>
      <c r="U17" s="200">
        <v>0</v>
      </c>
      <c r="V17" s="200">
        <v>0</v>
      </c>
      <c r="W17" s="200">
        <v>0</v>
      </c>
      <c r="X17" s="200">
        <v>0</v>
      </c>
      <c r="Y17" s="200">
        <v>0</v>
      </c>
      <c r="Z17" s="200">
        <v>0</v>
      </c>
      <c r="AA17" s="200">
        <v>0</v>
      </c>
      <c r="AB17" s="200">
        <v>0</v>
      </c>
      <c r="AC17" s="200">
        <v>0</v>
      </c>
      <c r="AD17" s="200">
        <v>0</v>
      </c>
      <c r="AE17" s="200">
        <v>0</v>
      </c>
      <c r="AF17" s="201">
        <v>0</v>
      </c>
    </row>
    <row r="18" spans="1:32">
      <c r="A18" s="181" t="s">
        <v>246</v>
      </c>
      <c r="B18" s="37" t="s">
        <v>56</v>
      </c>
      <c r="C18" s="200">
        <v>0</v>
      </c>
      <c r="D18" s="200">
        <v>0</v>
      </c>
      <c r="E18" s="200">
        <v>0</v>
      </c>
      <c r="F18" s="200">
        <v>0</v>
      </c>
      <c r="G18" s="200">
        <v>0</v>
      </c>
      <c r="H18" s="200">
        <v>0</v>
      </c>
      <c r="I18" s="200">
        <v>0</v>
      </c>
      <c r="J18" s="200">
        <v>0</v>
      </c>
      <c r="K18" s="200">
        <v>0</v>
      </c>
      <c r="L18" s="200">
        <v>0</v>
      </c>
      <c r="M18" s="200">
        <v>0</v>
      </c>
      <c r="N18" s="200">
        <v>0</v>
      </c>
      <c r="O18" s="200">
        <v>0</v>
      </c>
      <c r="P18" s="200">
        <v>0</v>
      </c>
      <c r="Q18" s="200">
        <v>0</v>
      </c>
      <c r="R18" s="388">
        <v>0</v>
      </c>
      <c r="S18" s="200">
        <v>9162.6207842701533</v>
      </c>
      <c r="T18" s="200">
        <v>0</v>
      </c>
      <c r="U18" s="200">
        <v>0</v>
      </c>
      <c r="V18" s="200">
        <v>0</v>
      </c>
      <c r="W18" s="200">
        <v>0</v>
      </c>
      <c r="X18" s="200">
        <v>0</v>
      </c>
      <c r="Y18" s="200">
        <v>0</v>
      </c>
      <c r="Z18" s="200">
        <v>0</v>
      </c>
      <c r="AA18" s="200">
        <v>0</v>
      </c>
      <c r="AB18" s="200">
        <v>0</v>
      </c>
      <c r="AC18" s="200">
        <v>0</v>
      </c>
      <c r="AD18" s="200">
        <v>0</v>
      </c>
      <c r="AE18" s="200">
        <v>0</v>
      </c>
      <c r="AF18" s="201">
        <v>0</v>
      </c>
    </row>
    <row r="19" spans="1:32">
      <c r="A19" s="181" t="s">
        <v>247</v>
      </c>
      <c r="B19" s="37" t="s">
        <v>56</v>
      </c>
      <c r="C19" s="200">
        <v>0</v>
      </c>
      <c r="D19" s="200">
        <v>0</v>
      </c>
      <c r="E19" s="200">
        <v>0</v>
      </c>
      <c r="F19" s="200">
        <v>0</v>
      </c>
      <c r="G19" s="200">
        <v>0</v>
      </c>
      <c r="H19" s="200">
        <v>0</v>
      </c>
      <c r="I19" s="200">
        <v>0</v>
      </c>
      <c r="J19" s="200">
        <v>0</v>
      </c>
      <c r="K19" s="200">
        <v>0</v>
      </c>
      <c r="L19" s="200">
        <v>0</v>
      </c>
      <c r="M19" s="200">
        <v>0</v>
      </c>
      <c r="N19" s="200">
        <v>0</v>
      </c>
      <c r="O19" s="200">
        <v>0</v>
      </c>
      <c r="P19" s="200">
        <v>0</v>
      </c>
      <c r="Q19" s="200">
        <v>0</v>
      </c>
      <c r="R19" s="388">
        <v>0</v>
      </c>
      <c r="S19" s="200">
        <v>0</v>
      </c>
      <c r="T19" s="200">
        <v>0</v>
      </c>
      <c r="U19" s="200">
        <v>0</v>
      </c>
      <c r="V19" s="200">
        <v>0</v>
      </c>
      <c r="W19" s="200">
        <v>0</v>
      </c>
      <c r="X19" s="200">
        <v>0</v>
      </c>
      <c r="Y19" s="200">
        <v>0</v>
      </c>
      <c r="Z19" s="200">
        <v>0</v>
      </c>
      <c r="AA19" s="200">
        <v>0</v>
      </c>
      <c r="AB19" s="200">
        <v>0</v>
      </c>
      <c r="AC19" s="200">
        <v>0</v>
      </c>
      <c r="AD19" s="200">
        <v>0</v>
      </c>
      <c r="AE19" s="200">
        <v>0</v>
      </c>
      <c r="AF19" s="201">
        <v>-82671.682771236025</v>
      </c>
    </row>
    <row r="20" spans="1:32">
      <c r="A20" s="179" t="s">
        <v>302</v>
      </c>
      <c r="B20" s="178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3"/>
    </row>
    <row r="21" spans="1:32" s="205" customFormat="1" ht="14.25">
      <c r="A21" s="206" t="s">
        <v>359</v>
      </c>
      <c r="B21" s="112" t="s">
        <v>305</v>
      </c>
      <c r="C21" s="326"/>
      <c r="D21" s="326"/>
      <c r="E21" s="204">
        <v>5707.3865671641779</v>
      </c>
      <c r="F21" s="204">
        <v>5784.8049751243771</v>
      </c>
      <c r="G21" s="204">
        <v>5862.2233830845762</v>
      </c>
      <c r="H21" s="204">
        <v>5939.6417910447744</v>
      </c>
      <c r="I21" s="204">
        <v>6017.0601990049736</v>
      </c>
      <c r="J21" s="204">
        <v>6094.4786069651727</v>
      </c>
      <c r="K21" s="204">
        <v>6171.8970149253719</v>
      </c>
      <c r="L21" s="204">
        <v>6249.315422885571</v>
      </c>
      <c r="M21" s="204">
        <v>6344.50199004975</v>
      </c>
      <c r="N21" s="204">
        <v>6344.50199004975</v>
      </c>
      <c r="O21" s="204">
        <v>6344.50199004975</v>
      </c>
      <c r="P21" s="204">
        <v>6344.50199004975</v>
      </c>
      <c r="Q21" s="204">
        <v>6344.50199004975</v>
      </c>
      <c r="R21" s="389">
        <v>6344.50199004975</v>
      </c>
      <c r="S21" s="204">
        <v>6344.50199004975</v>
      </c>
      <c r="T21" s="204">
        <v>6344.50199004975</v>
      </c>
      <c r="U21" s="204">
        <v>6344.50199004975</v>
      </c>
      <c r="V21" s="204">
        <v>6344.50199004975</v>
      </c>
      <c r="W21" s="204">
        <v>6344.50199004975</v>
      </c>
      <c r="X21" s="204">
        <v>6344.50199004975</v>
      </c>
      <c r="Y21" s="204">
        <v>6344.50199004975</v>
      </c>
      <c r="Z21" s="204">
        <v>6344.50199004975</v>
      </c>
      <c r="AA21" s="204">
        <v>6344.50199004975</v>
      </c>
      <c r="AB21" s="204">
        <v>6344.50199004975</v>
      </c>
      <c r="AC21" s="204">
        <v>6344.50199004975</v>
      </c>
      <c r="AD21" s="204">
        <v>6344.50199004975</v>
      </c>
      <c r="AE21" s="204">
        <v>6344.50199004975</v>
      </c>
      <c r="AF21" s="335">
        <v>6344.50199004975</v>
      </c>
    </row>
    <row r="22" spans="1:32" s="205" customFormat="1" ht="14.25">
      <c r="A22" s="206" t="s">
        <v>248</v>
      </c>
      <c r="B22" s="112" t="s">
        <v>306</v>
      </c>
      <c r="C22" s="204">
        <v>0.1</v>
      </c>
      <c r="D22" s="204">
        <v>0.10249999999999999</v>
      </c>
      <c r="E22" s="204">
        <v>0.105575</v>
      </c>
      <c r="F22" s="204">
        <v>0.10874225</v>
      </c>
      <c r="G22" s="204">
        <v>0.1118305299</v>
      </c>
      <c r="H22" s="204">
        <v>0.114949483378911</v>
      </c>
      <c r="I22" s="204">
        <v>0.11810559386930407</v>
      </c>
      <c r="J22" s="204">
        <v>0.12130484114867564</v>
      </c>
      <c r="K22" s="204">
        <v>0.12455275658719109</v>
      </c>
      <c r="L22" s="204">
        <v>0.12785447554913734</v>
      </c>
      <c r="M22" s="204">
        <v>0.13121478629984684</v>
      </c>
      <c r="N22" s="204">
        <v>0.13463817510138995</v>
      </c>
      <c r="O22" s="204">
        <v>0.13812886741080521</v>
      </c>
      <c r="P22" s="204">
        <v>0.1416908652500504</v>
      </c>
      <c r="Q22" s="204">
        <v>0.14532798091727017</v>
      </c>
      <c r="R22" s="389">
        <v>0.14904386726966881</v>
      </c>
      <c r="S22" s="204">
        <v>0.15271034640450265</v>
      </c>
      <c r="T22" s="204">
        <v>0.15640593678749162</v>
      </c>
      <c r="U22" s="204">
        <v>0.16012839808303392</v>
      </c>
      <c r="V22" s="204">
        <v>0.16387540259817693</v>
      </c>
      <c r="W22" s="204">
        <v>0.16764453685793498</v>
      </c>
      <c r="X22" s="204">
        <v>0.1714333033909243</v>
      </c>
      <c r="Y22" s="204">
        <v>0.17530769604755919</v>
      </c>
      <c r="Z22" s="204">
        <v>0.179199526899815</v>
      </c>
      <c r="AA22" s="204">
        <v>0.18314191649161093</v>
      </c>
      <c r="AB22" s="204">
        <v>0.18717103865442639</v>
      </c>
      <c r="AC22" s="204">
        <v>0.19128880150482377</v>
      </c>
      <c r="AD22" s="204">
        <v>0.1954971551379299</v>
      </c>
      <c r="AE22" s="204">
        <v>0.19979809255096437</v>
      </c>
      <c r="AF22" s="335">
        <v>0.20419365058708558</v>
      </c>
    </row>
    <row r="23" spans="1:32">
      <c r="A23" s="181" t="s">
        <v>249</v>
      </c>
      <c r="B23" s="37" t="s">
        <v>56</v>
      </c>
      <c r="C23" s="326"/>
      <c r="D23" s="326"/>
      <c r="E23" s="200">
        <v>602.55733682835807</v>
      </c>
      <c r="F23" s="200">
        <v>629.05270880621879</v>
      </c>
      <c r="G23" s="200">
        <v>655.5755473225189</v>
      </c>
      <c r="H23" s="200">
        <v>682.75875533638646</v>
      </c>
      <c r="I23" s="200">
        <v>710.64846815083536</v>
      </c>
      <c r="J23" s="200">
        <v>739.28975930191223</v>
      </c>
      <c r="K23" s="200">
        <v>768.72678658121117</v>
      </c>
      <c r="L23" s="200">
        <v>799.00294593417016</v>
      </c>
      <c r="M23" s="200">
        <v>832.492472803331</v>
      </c>
      <c r="N23" s="200">
        <v>854.21216986743525</v>
      </c>
      <c r="O23" s="200">
        <v>876.35887417117169</v>
      </c>
      <c r="P23" s="200">
        <v>898.95797655081572</v>
      </c>
      <c r="Q23" s="200">
        <v>922.03366413953268</v>
      </c>
      <c r="R23" s="388">
        <v>945.60911249712456</v>
      </c>
      <c r="S23" s="200">
        <v>968.87109666455376</v>
      </c>
      <c r="T23" s="200">
        <v>992.31777720383604</v>
      </c>
      <c r="U23" s="200">
        <v>1015.9349403012873</v>
      </c>
      <c r="V23" s="200">
        <v>1039.7078179043374</v>
      </c>
      <c r="W23" s="200">
        <v>1063.6210977161372</v>
      </c>
      <c r="X23" s="200">
        <v>1087.6589345245218</v>
      </c>
      <c r="Y23" s="200">
        <v>1112.240026444776</v>
      </c>
      <c r="Z23" s="200">
        <v>1136.9317550318499</v>
      </c>
      <c r="AA23" s="200">
        <v>1161.9442536425506</v>
      </c>
      <c r="AB23" s="200">
        <v>1187.5070272226869</v>
      </c>
      <c r="AC23" s="200">
        <v>1213.6321818215861</v>
      </c>
      <c r="AD23" s="200">
        <v>1240.3320898216609</v>
      </c>
      <c r="AE23" s="200">
        <v>1267.6193957977375</v>
      </c>
      <c r="AF23" s="201">
        <v>1295.5070225052878</v>
      </c>
    </row>
    <row r="24" spans="1:32">
      <c r="A24" s="181" t="s">
        <v>351</v>
      </c>
      <c r="B24" s="37" t="s">
        <v>56</v>
      </c>
      <c r="C24" s="326"/>
      <c r="D24" s="326"/>
      <c r="E24" s="200">
        <v>527.875</v>
      </c>
      <c r="F24" s="200">
        <v>543.71124999999995</v>
      </c>
      <c r="G24" s="200">
        <v>559.15264949999994</v>
      </c>
      <c r="H24" s="200">
        <v>574.74741689455504</v>
      </c>
      <c r="I24" s="200">
        <v>590.52796934652031</v>
      </c>
      <c r="J24" s="200">
        <v>606.52420574337805</v>
      </c>
      <c r="K24" s="200">
        <v>622.76378293595519</v>
      </c>
      <c r="L24" s="200">
        <v>639.27237774568641</v>
      </c>
      <c r="M24" s="200">
        <v>656.07393149923394</v>
      </c>
      <c r="N24" s="200">
        <v>673.1908755069494</v>
      </c>
      <c r="O24" s="200">
        <v>690.64433705402575</v>
      </c>
      <c r="P24" s="200">
        <v>708.4543262502516</v>
      </c>
      <c r="Q24" s="200">
        <v>726.63990458635044</v>
      </c>
      <c r="R24" s="388">
        <v>745.21933634834363</v>
      </c>
      <c r="S24" s="200">
        <v>763.55173202251285</v>
      </c>
      <c r="T24" s="200">
        <v>782.02968393745766</v>
      </c>
      <c r="U24" s="200">
        <v>800.64199041516918</v>
      </c>
      <c r="V24" s="200">
        <v>819.37701299088417</v>
      </c>
      <c r="W24" s="200">
        <v>838.22268428967436</v>
      </c>
      <c r="X24" s="200">
        <v>857.16651695462099</v>
      </c>
      <c r="Y24" s="200">
        <v>876.5384802377954</v>
      </c>
      <c r="Z24" s="200">
        <v>895.99763449907448</v>
      </c>
      <c r="AA24" s="200">
        <v>915.70958245805411</v>
      </c>
      <c r="AB24" s="200">
        <v>935.85519327213126</v>
      </c>
      <c r="AC24" s="200">
        <v>956.44400752411821</v>
      </c>
      <c r="AD24" s="200">
        <v>977.48577568964879</v>
      </c>
      <c r="AE24" s="200">
        <v>998.99046275482101</v>
      </c>
      <c r="AF24" s="201">
        <v>1020.9682529354271</v>
      </c>
    </row>
    <row r="25" spans="1:32" s="205" customFormat="1" ht="14.25">
      <c r="A25" s="206" t="s">
        <v>187</v>
      </c>
      <c r="B25" s="112" t="s">
        <v>305</v>
      </c>
      <c r="C25" s="326"/>
      <c r="D25" s="326"/>
      <c r="E25" s="204">
        <v>4565.9092537313427</v>
      </c>
      <c r="F25" s="204">
        <v>4627.843980099502</v>
      </c>
      <c r="G25" s="204">
        <v>4689.7787064676613</v>
      </c>
      <c r="H25" s="204">
        <v>4751.7134328358197</v>
      </c>
      <c r="I25" s="204">
        <v>4813.648159203979</v>
      </c>
      <c r="J25" s="204">
        <v>4875.5828855721384</v>
      </c>
      <c r="K25" s="204">
        <v>4937.5176119402977</v>
      </c>
      <c r="L25" s="204">
        <v>4999.452338308457</v>
      </c>
      <c r="M25" s="204">
        <v>5075.6015920398004</v>
      </c>
      <c r="N25" s="204">
        <v>5075.6015920398004</v>
      </c>
      <c r="O25" s="204">
        <v>5075.6015920398004</v>
      </c>
      <c r="P25" s="204">
        <v>5075.6015920398004</v>
      </c>
      <c r="Q25" s="204">
        <v>5075.6015920398004</v>
      </c>
      <c r="R25" s="389">
        <v>5075.6015920398004</v>
      </c>
      <c r="S25" s="204">
        <v>5075.6015920398004</v>
      </c>
      <c r="T25" s="204">
        <v>5075.6015920398004</v>
      </c>
      <c r="U25" s="204">
        <v>5075.6015920398004</v>
      </c>
      <c r="V25" s="204">
        <v>5075.6015920398004</v>
      </c>
      <c r="W25" s="204">
        <v>5075.6015920398004</v>
      </c>
      <c r="X25" s="204">
        <v>5075.6015920398004</v>
      </c>
      <c r="Y25" s="204">
        <v>5075.6015920398004</v>
      </c>
      <c r="Z25" s="204">
        <v>5075.6015920398004</v>
      </c>
      <c r="AA25" s="204">
        <v>5075.6015920398004</v>
      </c>
      <c r="AB25" s="204">
        <v>5075.6015920398004</v>
      </c>
      <c r="AC25" s="204">
        <v>5075.6015920398004</v>
      </c>
      <c r="AD25" s="204">
        <v>5075.6015920398004</v>
      </c>
      <c r="AE25" s="204">
        <v>5075.6015920398004</v>
      </c>
      <c r="AF25" s="335">
        <v>5075.6015920398004</v>
      </c>
    </row>
    <row r="26" spans="1:32" s="205" customFormat="1" ht="14.25">
      <c r="A26" s="206" t="s">
        <v>304</v>
      </c>
      <c r="B26" s="112" t="s">
        <v>306</v>
      </c>
      <c r="C26" s="204">
        <v>0.83</v>
      </c>
      <c r="D26" s="204">
        <v>0.8507499999999999</v>
      </c>
      <c r="E26" s="204">
        <v>0.8762724999999999</v>
      </c>
      <c r="F26" s="204">
        <v>0.90256067499999992</v>
      </c>
      <c r="G26" s="204">
        <v>0.92819339816999991</v>
      </c>
      <c r="H26" s="204">
        <v>0.95408071204496114</v>
      </c>
      <c r="I26" s="204">
        <v>0.98027642911522361</v>
      </c>
      <c r="J26" s="204">
        <v>1.0068301815340075</v>
      </c>
      <c r="K26" s="204">
        <v>1.0337878796736857</v>
      </c>
      <c r="L26" s="204">
        <v>1.0611921470578394</v>
      </c>
      <c r="M26" s="204">
        <v>1.0890827262887282</v>
      </c>
      <c r="N26" s="204">
        <v>1.1174968533415359</v>
      </c>
      <c r="O26" s="204">
        <v>1.1464695995096825</v>
      </c>
      <c r="P26" s="204">
        <v>1.1760341815754174</v>
      </c>
      <c r="Q26" s="204">
        <v>1.2062222416133415</v>
      </c>
      <c r="R26" s="389">
        <v>1.2370640983382502</v>
      </c>
      <c r="S26" s="204">
        <v>1.2674958751573711</v>
      </c>
      <c r="T26" s="204">
        <v>1.2981692753361795</v>
      </c>
      <c r="U26" s="204">
        <v>1.3290657040891807</v>
      </c>
      <c r="V26" s="204">
        <v>1.3601658415648676</v>
      </c>
      <c r="W26" s="204">
        <v>1.3914496559208596</v>
      </c>
      <c r="X26" s="204">
        <v>1.4228964181446708</v>
      </c>
      <c r="Y26" s="204">
        <v>1.4550538771947403</v>
      </c>
      <c r="Z26" s="204">
        <v>1.4873560732684636</v>
      </c>
      <c r="AA26" s="204">
        <v>1.5200779068803698</v>
      </c>
      <c r="AB26" s="204">
        <v>1.5535196208317379</v>
      </c>
      <c r="AC26" s="204">
        <v>1.5876970524900362</v>
      </c>
      <c r="AD26" s="204">
        <v>1.622626387644817</v>
      </c>
      <c r="AE26" s="204">
        <v>1.658324168173003</v>
      </c>
      <c r="AF26" s="335">
        <v>1.694807299872809</v>
      </c>
    </row>
    <row r="27" spans="1:32">
      <c r="A27" s="181" t="s">
        <v>303</v>
      </c>
      <c r="B27" s="37" t="s">
        <v>56</v>
      </c>
      <c r="C27" s="326"/>
      <c r="D27" s="326"/>
      <c r="E27" s="200">
        <v>4000.9807165402976</v>
      </c>
      <c r="F27" s="200">
        <v>4176.9099864732925</v>
      </c>
      <c r="G27" s="200">
        <v>4353.0216342215253</v>
      </c>
      <c r="H27" s="200">
        <v>4533.5181354336055</v>
      </c>
      <c r="I27" s="200">
        <v>4718.7058285215462</v>
      </c>
      <c r="J27" s="200">
        <v>4908.8840017646962</v>
      </c>
      <c r="K27" s="200">
        <v>5104.3458628992403</v>
      </c>
      <c r="L27" s="200">
        <v>5305.3795610028874</v>
      </c>
      <c r="M27" s="200">
        <v>5527.7500194141148</v>
      </c>
      <c r="N27" s="200">
        <v>5671.9688079197667</v>
      </c>
      <c r="O27" s="200">
        <v>5819.0229244965767</v>
      </c>
      <c r="P27" s="200">
        <v>5969.0809642974118</v>
      </c>
      <c r="Q27" s="200">
        <v>6122.3035298864925</v>
      </c>
      <c r="R27" s="388">
        <v>6278.8445069809022</v>
      </c>
      <c r="S27" s="200">
        <v>6433.3040818526324</v>
      </c>
      <c r="T27" s="200">
        <v>6588.9900406334673</v>
      </c>
      <c r="U27" s="200">
        <v>6745.808003600544</v>
      </c>
      <c r="V27" s="200">
        <v>6903.6599108847968</v>
      </c>
      <c r="W27" s="200">
        <v>7062.4440888351473</v>
      </c>
      <c r="X27" s="200">
        <v>7222.0553252428208</v>
      </c>
      <c r="Y27" s="200">
        <v>7385.2737755933085</v>
      </c>
      <c r="Z27" s="200">
        <v>7549.2268534114801</v>
      </c>
      <c r="AA27" s="200">
        <v>7715.3098441865322</v>
      </c>
      <c r="AB27" s="200">
        <v>7885.0466607586359</v>
      </c>
      <c r="AC27" s="200">
        <v>8058.5176872953261</v>
      </c>
      <c r="AD27" s="200">
        <v>8235.8050764158234</v>
      </c>
      <c r="AE27" s="200">
        <v>8416.9927880969717</v>
      </c>
      <c r="AF27" s="201">
        <v>8602.1666294351053</v>
      </c>
    </row>
    <row r="28" spans="1:32" ht="13.5" thickBot="1">
      <c r="A28" s="182" t="s">
        <v>250</v>
      </c>
      <c r="B28" s="183" t="s">
        <v>56</v>
      </c>
      <c r="C28" s="334">
        <v>92499.999999999898</v>
      </c>
      <c r="D28" s="334">
        <v>185000.00000000012</v>
      </c>
      <c r="E28" s="334">
        <v>5131.4130533686557</v>
      </c>
      <c r="F28" s="334">
        <v>5349.6739452795118</v>
      </c>
      <c r="G28" s="334">
        <v>5567.7498310440442</v>
      </c>
      <c r="H28" s="334">
        <v>5791.0243076645475</v>
      </c>
      <c r="I28" s="334">
        <v>6019.8822660189016</v>
      </c>
      <c r="J28" s="334">
        <v>6254.6979668099866</v>
      </c>
      <c r="K28" s="334">
        <v>6495.8364324164068</v>
      </c>
      <c r="L28" s="334">
        <v>6743.6548846827445</v>
      </c>
      <c r="M28" s="334">
        <v>7016.3164237166802</v>
      </c>
      <c r="N28" s="334">
        <v>7199.3718532941512</v>
      </c>
      <c r="O28" s="334">
        <v>7386.0261357217742</v>
      </c>
      <c r="P28" s="334">
        <v>7576.493267098479</v>
      </c>
      <c r="Q28" s="334">
        <v>7770.9770986123758</v>
      </c>
      <c r="R28" s="390">
        <v>7969.6729558263705</v>
      </c>
      <c r="S28" s="334">
        <v>17328.347694809854</v>
      </c>
      <c r="T28" s="334">
        <v>8363.3375017747603</v>
      </c>
      <c r="U28" s="334">
        <v>8562.3849343170004</v>
      </c>
      <c r="V28" s="334">
        <v>8762.7447417800176</v>
      </c>
      <c r="W28" s="334">
        <v>8964.2878708409589</v>
      </c>
      <c r="X28" s="334">
        <v>9166.8807767219641</v>
      </c>
      <c r="Y28" s="334">
        <v>9374.0522822758794</v>
      </c>
      <c r="Z28" s="334">
        <v>9582.1562429424048</v>
      </c>
      <c r="AA28" s="334">
        <v>9792.9636802871373</v>
      </c>
      <c r="AB28" s="334">
        <v>10008.408881253454</v>
      </c>
      <c r="AC28" s="334">
        <v>10228.593876641031</v>
      </c>
      <c r="AD28" s="334">
        <v>10453.622941927133</v>
      </c>
      <c r="AE28" s="334">
        <v>10683.602646649531</v>
      </c>
      <c r="AF28" s="392">
        <v>-71753.040866360199</v>
      </c>
    </row>
    <row r="29" spans="1:32">
      <c r="A29" s="185" t="s">
        <v>318</v>
      </c>
      <c r="B29" s="186" t="s">
        <v>3</v>
      </c>
      <c r="C29" s="186">
        <v>2015</v>
      </c>
      <c r="D29" s="186">
        <v>2016</v>
      </c>
      <c r="E29" s="186">
        <v>2017</v>
      </c>
      <c r="F29" s="186">
        <v>2018</v>
      </c>
      <c r="G29" s="186">
        <v>2019</v>
      </c>
      <c r="H29" s="186">
        <v>2020</v>
      </c>
      <c r="I29" s="186">
        <v>2021</v>
      </c>
      <c r="J29" s="186">
        <v>2022</v>
      </c>
      <c r="K29" s="186">
        <v>2023</v>
      </c>
      <c r="L29" s="186">
        <v>2024</v>
      </c>
      <c r="M29" s="186">
        <v>2025</v>
      </c>
      <c r="N29" s="186">
        <v>2026</v>
      </c>
      <c r="O29" s="186">
        <v>2027</v>
      </c>
      <c r="P29" s="186">
        <v>2028</v>
      </c>
      <c r="Q29" s="186">
        <v>2029</v>
      </c>
      <c r="R29" s="387">
        <v>2030</v>
      </c>
      <c r="S29" s="186">
        <v>2031</v>
      </c>
      <c r="T29" s="186">
        <v>2032</v>
      </c>
      <c r="U29" s="186">
        <v>2033</v>
      </c>
      <c r="V29" s="186">
        <v>2034</v>
      </c>
      <c r="W29" s="186">
        <v>2035</v>
      </c>
      <c r="X29" s="186">
        <v>2036</v>
      </c>
      <c r="Y29" s="186">
        <v>2037</v>
      </c>
      <c r="Z29" s="186">
        <v>2038</v>
      </c>
      <c r="AA29" s="186">
        <v>2039</v>
      </c>
      <c r="AB29" s="186">
        <v>2040</v>
      </c>
      <c r="AC29" s="186">
        <v>2041</v>
      </c>
      <c r="AD29" s="186">
        <v>2042</v>
      </c>
      <c r="AE29" s="186">
        <v>2043</v>
      </c>
      <c r="AF29" s="336">
        <v>2044</v>
      </c>
    </row>
    <row r="30" spans="1:32">
      <c r="A30" s="179" t="s">
        <v>68</v>
      </c>
      <c r="B30" s="178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80"/>
    </row>
    <row r="31" spans="1:32">
      <c r="A31" s="181" t="s">
        <v>245</v>
      </c>
      <c r="B31" s="37" t="s">
        <v>56</v>
      </c>
      <c r="C31" s="200">
        <v>86333.333333333241</v>
      </c>
      <c r="D31" s="200">
        <v>172666.66666666674</v>
      </c>
      <c r="E31" s="200">
        <v>0</v>
      </c>
      <c r="F31" s="200">
        <v>0</v>
      </c>
      <c r="G31" s="200">
        <v>0</v>
      </c>
      <c r="H31" s="200">
        <v>0</v>
      </c>
      <c r="I31" s="200">
        <v>0</v>
      </c>
      <c r="J31" s="200">
        <v>0</v>
      </c>
      <c r="K31" s="200">
        <v>0</v>
      </c>
      <c r="L31" s="200">
        <v>0</v>
      </c>
      <c r="M31" s="200">
        <v>0</v>
      </c>
      <c r="N31" s="200">
        <v>0</v>
      </c>
      <c r="O31" s="200">
        <v>0</v>
      </c>
      <c r="P31" s="200">
        <v>0</v>
      </c>
      <c r="Q31" s="200">
        <v>0</v>
      </c>
      <c r="R31" s="388">
        <v>0</v>
      </c>
      <c r="S31" s="200">
        <v>0</v>
      </c>
      <c r="T31" s="200">
        <v>0</v>
      </c>
      <c r="U31" s="200">
        <v>0</v>
      </c>
      <c r="V31" s="200">
        <v>0</v>
      </c>
      <c r="W31" s="200">
        <v>0</v>
      </c>
      <c r="X31" s="200">
        <v>0</v>
      </c>
      <c r="Y31" s="200">
        <v>0</v>
      </c>
      <c r="Z31" s="200">
        <v>0</v>
      </c>
      <c r="AA31" s="200">
        <v>0</v>
      </c>
      <c r="AB31" s="200">
        <v>0</v>
      </c>
      <c r="AC31" s="200">
        <v>0</v>
      </c>
      <c r="AD31" s="200">
        <v>0</v>
      </c>
      <c r="AE31" s="200">
        <v>0</v>
      </c>
      <c r="AF31" s="201">
        <v>0</v>
      </c>
    </row>
    <row r="32" spans="1:32">
      <c r="A32" s="181" t="s">
        <v>246</v>
      </c>
      <c r="B32" s="37" t="s">
        <v>56</v>
      </c>
      <c r="C32" s="200">
        <v>0</v>
      </c>
      <c r="D32" s="200">
        <v>0</v>
      </c>
      <c r="E32" s="200">
        <v>0</v>
      </c>
      <c r="F32" s="200">
        <v>0</v>
      </c>
      <c r="G32" s="200">
        <v>0</v>
      </c>
      <c r="H32" s="200">
        <v>0</v>
      </c>
      <c r="I32" s="200">
        <v>0</v>
      </c>
      <c r="J32" s="200">
        <v>0</v>
      </c>
      <c r="K32" s="200">
        <v>0</v>
      </c>
      <c r="L32" s="200">
        <v>0</v>
      </c>
      <c r="M32" s="200">
        <v>0</v>
      </c>
      <c r="N32" s="200">
        <v>0</v>
      </c>
      <c r="O32" s="200">
        <v>0</v>
      </c>
      <c r="P32" s="200">
        <v>0</v>
      </c>
      <c r="Q32" s="200">
        <v>0</v>
      </c>
      <c r="R32" s="388">
        <v>0</v>
      </c>
      <c r="S32" s="200">
        <v>103232.19416944373</v>
      </c>
      <c r="T32" s="200">
        <v>0</v>
      </c>
      <c r="U32" s="200">
        <v>0</v>
      </c>
      <c r="V32" s="200">
        <v>0</v>
      </c>
      <c r="W32" s="200">
        <v>0</v>
      </c>
      <c r="X32" s="200">
        <v>0</v>
      </c>
      <c r="Y32" s="200">
        <v>0</v>
      </c>
      <c r="Z32" s="200">
        <v>0</v>
      </c>
      <c r="AA32" s="200">
        <v>0</v>
      </c>
      <c r="AB32" s="200">
        <v>0</v>
      </c>
      <c r="AC32" s="200">
        <v>0</v>
      </c>
      <c r="AD32" s="200">
        <v>0</v>
      </c>
      <c r="AE32" s="200">
        <v>0</v>
      </c>
      <c r="AF32" s="201">
        <v>0</v>
      </c>
    </row>
    <row r="33" spans="1:32">
      <c r="A33" s="181" t="s">
        <v>247</v>
      </c>
      <c r="B33" s="37" t="s">
        <v>56</v>
      </c>
      <c r="C33" s="200">
        <v>0</v>
      </c>
      <c r="D33" s="200">
        <v>0</v>
      </c>
      <c r="E33" s="200">
        <v>0</v>
      </c>
      <c r="F33" s="200">
        <v>0</v>
      </c>
      <c r="G33" s="200">
        <v>0</v>
      </c>
      <c r="H33" s="200">
        <v>0</v>
      </c>
      <c r="I33" s="200">
        <v>0</v>
      </c>
      <c r="J33" s="200">
        <v>0</v>
      </c>
      <c r="K33" s="200">
        <v>0</v>
      </c>
      <c r="L33" s="200">
        <v>0</v>
      </c>
      <c r="M33" s="200">
        <v>0</v>
      </c>
      <c r="N33" s="200">
        <v>0</v>
      </c>
      <c r="O33" s="200">
        <v>0</v>
      </c>
      <c r="P33" s="200">
        <v>0</v>
      </c>
      <c r="Q33" s="200">
        <v>0</v>
      </c>
      <c r="R33" s="388">
        <v>0</v>
      </c>
      <c r="S33" s="200">
        <v>0</v>
      </c>
      <c r="T33" s="200">
        <v>0</v>
      </c>
      <c r="U33" s="200">
        <v>0</v>
      </c>
      <c r="V33" s="200">
        <v>0</v>
      </c>
      <c r="W33" s="200">
        <v>0</v>
      </c>
      <c r="X33" s="200">
        <v>0</v>
      </c>
      <c r="Y33" s="200">
        <v>0</v>
      </c>
      <c r="Z33" s="200">
        <v>0</v>
      </c>
      <c r="AA33" s="200">
        <v>0</v>
      </c>
      <c r="AB33" s="200">
        <v>0</v>
      </c>
      <c r="AC33" s="200">
        <v>0</v>
      </c>
      <c r="AD33" s="200">
        <v>0</v>
      </c>
      <c r="AE33" s="200">
        <v>0</v>
      </c>
      <c r="AF33" s="201">
        <v>-71184.292555925815</v>
      </c>
    </row>
    <row r="34" spans="1:32">
      <c r="A34" s="179" t="s">
        <v>302</v>
      </c>
      <c r="B34" s="178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3"/>
    </row>
    <row r="35" spans="1:32" s="205" customFormat="1" ht="14.25">
      <c r="A35" s="206" t="s">
        <v>359</v>
      </c>
      <c r="B35" s="112" t="s">
        <v>305</v>
      </c>
      <c r="C35" s="326"/>
      <c r="D35" s="326"/>
      <c r="E35" s="204">
        <v>5707.3865671641779</v>
      </c>
      <c r="F35" s="204">
        <v>5784.8049751243771</v>
      </c>
      <c r="G35" s="204">
        <v>5862.2233830845762</v>
      </c>
      <c r="H35" s="204">
        <v>5939.6417910447744</v>
      </c>
      <c r="I35" s="204">
        <v>6017.0601990049736</v>
      </c>
      <c r="J35" s="204">
        <v>6094.4786069651727</v>
      </c>
      <c r="K35" s="204">
        <v>6171.8970149253719</v>
      </c>
      <c r="L35" s="204">
        <v>6249.315422885571</v>
      </c>
      <c r="M35" s="204">
        <v>6344.50199004975</v>
      </c>
      <c r="N35" s="204">
        <v>6344.50199004975</v>
      </c>
      <c r="O35" s="204">
        <v>6344.50199004975</v>
      </c>
      <c r="P35" s="204">
        <v>6344.50199004975</v>
      </c>
      <c r="Q35" s="204">
        <v>6344.50199004975</v>
      </c>
      <c r="R35" s="389">
        <v>6344.50199004975</v>
      </c>
      <c r="S35" s="204">
        <v>6344.50199004975</v>
      </c>
      <c r="T35" s="204">
        <v>6344.50199004975</v>
      </c>
      <c r="U35" s="204">
        <v>6344.50199004975</v>
      </c>
      <c r="V35" s="204">
        <v>6344.50199004975</v>
      </c>
      <c r="W35" s="204">
        <v>6344.50199004975</v>
      </c>
      <c r="X35" s="204">
        <v>6344.50199004975</v>
      </c>
      <c r="Y35" s="204">
        <v>6344.50199004975</v>
      </c>
      <c r="Z35" s="204">
        <v>6344.50199004975</v>
      </c>
      <c r="AA35" s="204">
        <v>6344.50199004975</v>
      </c>
      <c r="AB35" s="204">
        <v>6344.50199004975</v>
      </c>
      <c r="AC35" s="204">
        <v>6344.50199004975</v>
      </c>
      <c r="AD35" s="204">
        <v>6344.50199004975</v>
      </c>
      <c r="AE35" s="204">
        <v>6344.50199004975</v>
      </c>
      <c r="AF35" s="335">
        <v>6344.50199004975</v>
      </c>
    </row>
    <row r="36" spans="1:32" s="205" customFormat="1" ht="14.25">
      <c r="A36" s="206" t="s">
        <v>339</v>
      </c>
      <c r="B36" s="112" t="s">
        <v>306</v>
      </c>
      <c r="C36" s="204">
        <v>0.1</v>
      </c>
      <c r="D36" s="204">
        <v>0.10249999999999999</v>
      </c>
      <c r="E36" s="204">
        <v>0.105575</v>
      </c>
      <c r="F36" s="204">
        <v>0.10874225</v>
      </c>
      <c r="G36" s="204">
        <v>0.1118305299</v>
      </c>
      <c r="H36" s="204">
        <v>0.114949483378911</v>
      </c>
      <c r="I36" s="204">
        <v>0.11810559386930407</v>
      </c>
      <c r="J36" s="204">
        <v>0.12130484114867564</v>
      </c>
      <c r="K36" s="204">
        <v>0.12455275658719109</v>
      </c>
      <c r="L36" s="204">
        <v>0.12785447554913734</v>
      </c>
      <c r="M36" s="204">
        <v>0.13121478629984684</v>
      </c>
      <c r="N36" s="204">
        <v>0.13463817510138995</v>
      </c>
      <c r="O36" s="204">
        <v>0.13812886741080521</v>
      </c>
      <c r="P36" s="204">
        <v>0.1416908652500504</v>
      </c>
      <c r="Q36" s="204">
        <v>0.14532798091727017</v>
      </c>
      <c r="R36" s="389">
        <v>0.14904386726966881</v>
      </c>
      <c r="S36" s="204">
        <v>0.15271034640450265</v>
      </c>
      <c r="T36" s="204">
        <v>0.15640593678749162</v>
      </c>
      <c r="U36" s="204">
        <v>0.16012839808303392</v>
      </c>
      <c r="V36" s="204">
        <v>0.16387540259817693</v>
      </c>
      <c r="W36" s="204">
        <v>0.16764453685793498</v>
      </c>
      <c r="X36" s="204">
        <v>0.1714333033909243</v>
      </c>
      <c r="Y36" s="204">
        <v>0.17530769604755919</v>
      </c>
      <c r="Z36" s="204">
        <v>0.179199526899815</v>
      </c>
      <c r="AA36" s="204">
        <v>0.18314191649161093</v>
      </c>
      <c r="AB36" s="204">
        <v>0.18717103865442639</v>
      </c>
      <c r="AC36" s="204">
        <v>0.19128880150482377</v>
      </c>
      <c r="AD36" s="204">
        <v>0.1954971551379299</v>
      </c>
      <c r="AE36" s="204">
        <v>0.19979809255096437</v>
      </c>
      <c r="AF36" s="335">
        <v>0.20419365058708558</v>
      </c>
    </row>
    <row r="37" spans="1:32">
      <c r="A37" s="181" t="s">
        <v>340</v>
      </c>
      <c r="B37" s="37" t="s">
        <v>56</v>
      </c>
      <c r="C37" s="326"/>
      <c r="D37" s="326"/>
      <c r="E37" s="200">
        <v>602.55733682835807</v>
      </c>
      <c r="F37" s="200">
        <v>629.05270880621879</v>
      </c>
      <c r="G37" s="200">
        <v>655.5755473225189</v>
      </c>
      <c r="H37" s="200">
        <v>682.75875533638646</v>
      </c>
      <c r="I37" s="200">
        <v>710.64846815083536</v>
      </c>
      <c r="J37" s="200">
        <v>739.28975930191223</v>
      </c>
      <c r="K37" s="200">
        <v>768.72678658121117</v>
      </c>
      <c r="L37" s="200">
        <v>799.00294593417016</v>
      </c>
      <c r="M37" s="200">
        <v>832.492472803331</v>
      </c>
      <c r="N37" s="200">
        <v>854.21216986743525</v>
      </c>
      <c r="O37" s="200">
        <v>876.35887417117169</v>
      </c>
      <c r="P37" s="200">
        <v>898.95797655081572</v>
      </c>
      <c r="Q37" s="200">
        <v>922.03366413953268</v>
      </c>
      <c r="R37" s="388">
        <v>945.60911249712456</v>
      </c>
      <c r="S37" s="200">
        <v>968.87109666455376</v>
      </c>
      <c r="T37" s="200">
        <v>992.31777720383604</v>
      </c>
      <c r="U37" s="200">
        <v>1015.9349403012873</v>
      </c>
      <c r="V37" s="200">
        <v>1039.7078179043374</v>
      </c>
      <c r="W37" s="200">
        <v>1063.6210977161372</v>
      </c>
      <c r="X37" s="200">
        <v>1087.6589345245218</v>
      </c>
      <c r="Y37" s="200">
        <v>1112.240026444776</v>
      </c>
      <c r="Z37" s="200">
        <v>1136.9317550318499</v>
      </c>
      <c r="AA37" s="200">
        <v>1161.9442536425506</v>
      </c>
      <c r="AB37" s="200">
        <v>1187.5070272226869</v>
      </c>
      <c r="AC37" s="200">
        <v>1213.6321818215861</v>
      </c>
      <c r="AD37" s="200">
        <v>1240.3320898216609</v>
      </c>
      <c r="AE37" s="200">
        <v>1267.6193957977375</v>
      </c>
      <c r="AF37" s="201">
        <v>1295.5070225052878</v>
      </c>
    </row>
    <row r="38" spans="1:32" s="205" customFormat="1" ht="14.25">
      <c r="A38" s="206" t="s">
        <v>338</v>
      </c>
      <c r="B38" s="112" t="s">
        <v>306</v>
      </c>
      <c r="C38" s="204">
        <v>0.2</v>
      </c>
      <c r="D38" s="204">
        <v>0.20499999999999999</v>
      </c>
      <c r="E38" s="204">
        <v>0.21115</v>
      </c>
      <c r="F38" s="204">
        <v>0.2174845</v>
      </c>
      <c r="G38" s="204">
        <v>0.22366105980000001</v>
      </c>
      <c r="H38" s="204">
        <v>0.22989896675782201</v>
      </c>
      <c r="I38" s="204">
        <v>0.23621118773860814</v>
      </c>
      <c r="J38" s="204">
        <v>0.24260968229735128</v>
      </c>
      <c r="K38" s="204">
        <v>0.24910551317438218</v>
      </c>
      <c r="L38" s="204">
        <v>0.25570895109827468</v>
      </c>
      <c r="M38" s="204">
        <v>0.26242957259969368</v>
      </c>
      <c r="N38" s="204">
        <v>0.2692763502027799</v>
      </c>
      <c r="O38" s="204">
        <v>0.27625773482161042</v>
      </c>
      <c r="P38" s="204">
        <v>0.28338173050010079</v>
      </c>
      <c r="Q38" s="204">
        <v>0.29065596183454034</v>
      </c>
      <c r="R38" s="389">
        <v>0.29808773453933762</v>
      </c>
      <c r="S38" s="204">
        <v>0.3054206928090053</v>
      </c>
      <c r="T38" s="204">
        <v>0.31281187357498325</v>
      </c>
      <c r="U38" s="204">
        <v>0.32025679616606784</v>
      </c>
      <c r="V38" s="204">
        <v>0.32775080519635386</v>
      </c>
      <c r="W38" s="204">
        <v>0.33528907371586997</v>
      </c>
      <c r="X38" s="204">
        <v>0.3428666067818486</v>
      </c>
      <c r="Y38" s="204">
        <v>0.35061539209511838</v>
      </c>
      <c r="Z38" s="204">
        <v>0.35839905379963</v>
      </c>
      <c r="AA38" s="204">
        <v>0.36628383298322187</v>
      </c>
      <c r="AB38" s="204">
        <v>0.37434207730885277</v>
      </c>
      <c r="AC38" s="204">
        <v>0.38257760300964755</v>
      </c>
      <c r="AD38" s="204">
        <v>0.39099431027585979</v>
      </c>
      <c r="AE38" s="204">
        <v>0.39959618510192874</v>
      </c>
      <c r="AF38" s="335">
        <v>0.40838730117417116</v>
      </c>
    </row>
    <row r="39" spans="1:32">
      <c r="A39" s="181" t="s">
        <v>337</v>
      </c>
      <c r="B39" s="37" t="s">
        <v>56</v>
      </c>
      <c r="C39" s="326"/>
      <c r="D39" s="326"/>
      <c r="E39" s="200">
        <v>1205.1146736567161</v>
      </c>
      <c r="F39" s="200">
        <v>1258.1054176124376</v>
      </c>
      <c r="G39" s="200">
        <v>1311.1510946450378</v>
      </c>
      <c r="H39" s="200">
        <v>1365.5175106727729</v>
      </c>
      <c r="I39" s="200">
        <v>1421.2969363016707</v>
      </c>
      <c r="J39" s="200">
        <v>1478.5795186038245</v>
      </c>
      <c r="K39" s="200">
        <v>1537.4535731624223</v>
      </c>
      <c r="L39" s="200">
        <v>1598.0058918683403</v>
      </c>
      <c r="M39" s="200">
        <v>1664.984945606662</v>
      </c>
      <c r="N39" s="200">
        <v>1708.4243397348705</v>
      </c>
      <c r="O39" s="200">
        <v>1752.7177483423434</v>
      </c>
      <c r="P39" s="200">
        <v>1797.9159531016314</v>
      </c>
      <c r="Q39" s="200">
        <v>1844.0673282790654</v>
      </c>
      <c r="R39" s="388">
        <v>1891.2182249942491</v>
      </c>
      <c r="S39" s="200">
        <v>1937.7421933291075</v>
      </c>
      <c r="T39" s="200">
        <v>1984.6355544076721</v>
      </c>
      <c r="U39" s="200">
        <v>2031.8698806025745</v>
      </c>
      <c r="V39" s="200">
        <v>2079.4156358086748</v>
      </c>
      <c r="W39" s="200">
        <v>2127.2421954322745</v>
      </c>
      <c r="X39" s="200">
        <v>2175.3178690490436</v>
      </c>
      <c r="Y39" s="200">
        <v>2224.4800528895521</v>
      </c>
      <c r="Z39" s="200">
        <v>2273.8635100636998</v>
      </c>
      <c r="AA39" s="200">
        <v>2323.8885072851012</v>
      </c>
      <c r="AB39" s="200">
        <v>2375.0140544453739</v>
      </c>
      <c r="AC39" s="200">
        <v>2427.2643636431721</v>
      </c>
      <c r="AD39" s="200">
        <v>2480.6641796433219</v>
      </c>
      <c r="AE39" s="200">
        <v>2535.238791595475</v>
      </c>
      <c r="AF39" s="201">
        <v>2591.0140450105755</v>
      </c>
    </row>
    <row r="40" spans="1:32" s="205" customFormat="1" ht="14.25">
      <c r="A40" s="206" t="s">
        <v>321</v>
      </c>
      <c r="B40" s="112" t="s">
        <v>306</v>
      </c>
      <c r="C40" s="204">
        <v>0.05</v>
      </c>
      <c r="D40" s="204">
        <v>5.1249999999999997E-2</v>
      </c>
      <c r="E40" s="204">
        <v>5.2787500000000001E-2</v>
      </c>
      <c r="F40" s="204">
        <v>5.4371124999999999E-2</v>
      </c>
      <c r="G40" s="204">
        <v>5.5915264950000002E-2</v>
      </c>
      <c r="H40" s="204">
        <v>5.7474741689455502E-2</v>
      </c>
      <c r="I40" s="204">
        <v>5.9052796934652034E-2</v>
      </c>
      <c r="J40" s="204">
        <v>6.0652420574337819E-2</v>
      </c>
      <c r="K40" s="204">
        <v>6.2276378293595544E-2</v>
      </c>
      <c r="L40" s="204">
        <v>6.3927237774568671E-2</v>
      </c>
      <c r="M40" s="204">
        <v>6.5607393149923421E-2</v>
      </c>
      <c r="N40" s="204">
        <v>6.7319087550694975E-2</v>
      </c>
      <c r="O40" s="204">
        <v>6.9064433705402606E-2</v>
      </c>
      <c r="P40" s="204">
        <v>7.0845432625025198E-2</v>
      </c>
      <c r="Q40" s="204">
        <v>7.2663990458635086E-2</v>
      </c>
      <c r="R40" s="389">
        <v>7.4521933634834406E-2</v>
      </c>
      <c r="S40" s="204">
        <v>7.6355173202251325E-2</v>
      </c>
      <c r="T40" s="204">
        <v>7.8202968393745811E-2</v>
      </c>
      <c r="U40" s="204">
        <v>8.0064199041516959E-2</v>
      </c>
      <c r="V40" s="204">
        <v>8.1937701299088464E-2</v>
      </c>
      <c r="W40" s="204">
        <v>8.3822268428967492E-2</v>
      </c>
      <c r="X40" s="204">
        <v>8.5716651695462151E-2</v>
      </c>
      <c r="Y40" s="204">
        <v>8.7653848023779596E-2</v>
      </c>
      <c r="Z40" s="204">
        <v>8.9599763449907499E-2</v>
      </c>
      <c r="AA40" s="204">
        <v>9.1570958245805467E-2</v>
      </c>
      <c r="AB40" s="204">
        <v>9.3585519327213193E-2</v>
      </c>
      <c r="AC40" s="204">
        <v>9.5644400752411887E-2</v>
      </c>
      <c r="AD40" s="204">
        <v>9.7748577568964948E-2</v>
      </c>
      <c r="AE40" s="204">
        <v>9.9899046275482184E-2</v>
      </c>
      <c r="AF40" s="335">
        <v>0.10209682529354279</v>
      </c>
    </row>
    <row r="41" spans="1:32">
      <c r="A41" s="181" t="s">
        <v>322</v>
      </c>
      <c r="B41" s="37" t="s">
        <v>56</v>
      </c>
      <c r="C41" s="326"/>
      <c r="D41" s="326"/>
      <c r="E41" s="200">
        <v>301.27866841417904</v>
      </c>
      <c r="F41" s="200">
        <v>314.52635440310939</v>
      </c>
      <c r="G41" s="200">
        <v>327.78777366125945</v>
      </c>
      <c r="H41" s="200">
        <v>341.37937766819323</v>
      </c>
      <c r="I41" s="200">
        <v>355.32423407541768</v>
      </c>
      <c r="J41" s="200">
        <v>369.64487965095611</v>
      </c>
      <c r="K41" s="200">
        <v>384.36339329060559</v>
      </c>
      <c r="L41" s="200">
        <v>399.50147296708508</v>
      </c>
      <c r="M41" s="200">
        <v>416.2462364016655</v>
      </c>
      <c r="N41" s="200">
        <v>427.10608493371763</v>
      </c>
      <c r="O41" s="200">
        <v>438.17943708558585</v>
      </c>
      <c r="P41" s="200">
        <v>449.47898827540786</v>
      </c>
      <c r="Q41" s="200">
        <v>461.01683206976634</v>
      </c>
      <c r="R41" s="388">
        <v>472.80455624856228</v>
      </c>
      <c r="S41" s="200">
        <v>484.43554833227688</v>
      </c>
      <c r="T41" s="200">
        <v>496.15888860191802</v>
      </c>
      <c r="U41" s="200">
        <v>507.96747015064363</v>
      </c>
      <c r="V41" s="200">
        <v>519.85390895216869</v>
      </c>
      <c r="W41" s="200">
        <v>531.81054885806861</v>
      </c>
      <c r="X41" s="200">
        <v>543.82946726226089</v>
      </c>
      <c r="Y41" s="200">
        <v>556.12001322238802</v>
      </c>
      <c r="Z41" s="200">
        <v>568.46587751592494</v>
      </c>
      <c r="AA41" s="200">
        <v>580.97212682127531</v>
      </c>
      <c r="AB41" s="200">
        <v>593.75351361134346</v>
      </c>
      <c r="AC41" s="200">
        <v>606.81609091079304</v>
      </c>
      <c r="AD41" s="200">
        <v>620.16604491083046</v>
      </c>
      <c r="AE41" s="200">
        <v>633.80969789886876</v>
      </c>
      <c r="AF41" s="201">
        <v>647.75351125264388</v>
      </c>
    </row>
    <row r="42" spans="1:32" s="205" customFormat="1" ht="14.25">
      <c r="A42" s="206" t="s">
        <v>323</v>
      </c>
      <c r="B42" s="112" t="s">
        <v>306</v>
      </c>
      <c r="C42" s="384">
        <v>0.2</v>
      </c>
      <c r="D42" s="204">
        <v>0.20499999999999999</v>
      </c>
      <c r="E42" s="204">
        <v>0.21115</v>
      </c>
      <c r="F42" s="204">
        <v>0.2174845</v>
      </c>
      <c r="G42" s="204">
        <v>0.22366105980000001</v>
      </c>
      <c r="H42" s="204">
        <v>0.22989896675782201</v>
      </c>
      <c r="I42" s="204">
        <v>0.23621118773860814</v>
      </c>
      <c r="J42" s="204">
        <v>0.24260968229735128</v>
      </c>
      <c r="K42" s="204">
        <v>0.24910551317438218</v>
      </c>
      <c r="L42" s="204">
        <v>0.25570895109827468</v>
      </c>
      <c r="M42" s="204">
        <v>0.26242957259969368</v>
      </c>
      <c r="N42" s="204">
        <v>0.2692763502027799</v>
      </c>
      <c r="O42" s="204">
        <v>0.27625773482161042</v>
      </c>
      <c r="P42" s="204">
        <v>0.28338173050010079</v>
      </c>
      <c r="Q42" s="204">
        <v>0.29065596183454034</v>
      </c>
      <c r="R42" s="389">
        <v>0.29808773453933762</v>
      </c>
      <c r="S42" s="204">
        <v>0.3054206928090053</v>
      </c>
      <c r="T42" s="204">
        <v>0.31281187357498325</v>
      </c>
      <c r="U42" s="204">
        <v>0.32025679616606784</v>
      </c>
      <c r="V42" s="204">
        <v>0.32775080519635386</v>
      </c>
      <c r="W42" s="204">
        <v>0.33528907371586997</v>
      </c>
      <c r="X42" s="204">
        <v>0.3428666067818486</v>
      </c>
      <c r="Y42" s="204">
        <v>0.35061539209511838</v>
      </c>
      <c r="Z42" s="204">
        <v>0.35839905379963</v>
      </c>
      <c r="AA42" s="204">
        <v>0.36628383298322187</v>
      </c>
      <c r="AB42" s="204">
        <v>0.37434207730885277</v>
      </c>
      <c r="AC42" s="204">
        <v>0.38257760300964755</v>
      </c>
      <c r="AD42" s="204">
        <v>0.39099431027585979</v>
      </c>
      <c r="AE42" s="204">
        <v>0.39959618510192874</v>
      </c>
      <c r="AF42" s="335">
        <v>0.40838730117417116</v>
      </c>
    </row>
    <row r="43" spans="1:32">
      <c r="A43" s="181" t="s">
        <v>324</v>
      </c>
      <c r="B43" s="37" t="s">
        <v>56</v>
      </c>
      <c r="C43" s="326"/>
      <c r="D43" s="326"/>
      <c r="E43" s="200">
        <v>1205.1146736567161</v>
      </c>
      <c r="F43" s="200">
        <v>1258.1054176124376</v>
      </c>
      <c r="G43" s="200">
        <v>1311.1510946450378</v>
      </c>
      <c r="H43" s="200">
        <v>1365.5175106727729</v>
      </c>
      <c r="I43" s="200">
        <v>1421.2969363016707</v>
      </c>
      <c r="J43" s="200">
        <v>1478.5795186038245</v>
      </c>
      <c r="K43" s="200">
        <v>1537.4535731624223</v>
      </c>
      <c r="L43" s="200">
        <v>1598.0058918683403</v>
      </c>
      <c r="M43" s="200">
        <v>1664.984945606662</v>
      </c>
      <c r="N43" s="200">
        <v>1708.4243397348705</v>
      </c>
      <c r="O43" s="200">
        <v>1752.7177483423434</v>
      </c>
      <c r="P43" s="200">
        <v>1797.9159531016314</v>
      </c>
      <c r="Q43" s="200">
        <v>1844.0673282790654</v>
      </c>
      <c r="R43" s="388">
        <v>1891.2182249942491</v>
      </c>
      <c r="S43" s="200">
        <v>1937.7421933291075</v>
      </c>
      <c r="T43" s="200">
        <v>1984.6355544076721</v>
      </c>
      <c r="U43" s="200">
        <v>2031.8698806025745</v>
      </c>
      <c r="V43" s="200">
        <v>2079.4156358086748</v>
      </c>
      <c r="W43" s="200">
        <v>2127.2421954322745</v>
      </c>
      <c r="X43" s="200">
        <v>2175.3178690490436</v>
      </c>
      <c r="Y43" s="200">
        <v>2224.4800528895521</v>
      </c>
      <c r="Z43" s="200">
        <v>2273.8635100636998</v>
      </c>
      <c r="AA43" s="200">
        <v>2323.8885072851012</v>
      </c>
      <c r="AB43" s="200">
        <v>2375.0140544453739</v>
      </c>
      <c r="AC43" s="200">
        <v>2427.2643636431721</v>
      </c>
      <c r="AD43" s="200">
        <v>2480.6641796433219</v>
      </c>
      <c r="AE43" s="200">
        <v>2535.238791595475</v>
      </c>
      <c r="AF43" s="201">
        <v>2591.0140450105755</v>
      </c>
    </row>
    <row r="44" spans="1:32">
      <c r="A44" s="181" t="s">
        <v>352</v>
      </c>
      <c r="B44" s="37"/>
      <c r="C44" s="326"/>
      <c r="D44" s="326"/>
      <c r="E44" s="383">
        <v>527.875</v>
      </c>
      <c r="F44" s="200">
        <v>543.71124999999995</v>
      </c>
      <c r="G44" s="200">
        <v>559.15264949999994</v>
      </c>
      <c r="H44" s="200">
        <v>574.74741689455504</v>
      </c>
      <c r="I44" s="200">
        <v>590.52796934652031</v>
      </c>
      <c r="J44" s="200">
        <v>606.52420574337805</v>
      </c>
      <c r="K44" s="200">
        <v>622.76378293595519</v>
      </c>
      <c r="L44" s="200">
        <v>639.27237774568641</v>
      </c>
      <c r="M44" s="200">
        <v>656.07393149923394</v>
      </c>
      <c r="N44" s="200">
        <v>673.1908755069494</v>
      </c>
      <c r="O44" s="200">
        <v>690.64433705402575</v>
      </c>
      <c r="P44" s="200">
        <v>708.4543262502516</v>
      </c>
      <c r="Q44" s="200">
        <v>726.63990458635044</v>
      </c>
      <c r="R44" s="388">
        <v>745.21933634834363</v>
      </c>
      <c r="S44" s="200">
        <v>763.55173202251285</v>
      </c>
      <c r="T44" s="200">
        <v>782.02968393745766</v>
      </c>
      <c r="U44" s="200">
        <v>800.64199041516918</v>
      </c>
      <c r="V44" s="200">
        <v>819.37701299088417</v>
      </c>
      <c r="W44" s="200">
        <v>838.22268428967436</v>
      </c>
      <c r="X44" s="200">
        <v>857.16651695462099</v>
      </c>
      <c r="Y44" s="200">
        <v>876.5384802377954</v>
      </c>
      <c r="Z44" s="200">
        <v>895.99763449907448</v>
      </c>
      <c r="AA44" s="200">
        <v>915.70958245805411</v>
      </c>
      <c r="AB44" s="200">
        <v>935.85519327213126</v>
      </c>
      <c r="AC44" s="200">
        <v>956.44400752411821</v>
      </c>
      <c r="AD44" s="200">
        <v>977.48577568964879</v>
      </c>
      <c r="AE44" s="200">
        <v>998.99046275482101</v>
      </c>
      <c r="AF44" s="201">
        <v>1020.9682529354271</v>
      </c>
    </row>
    <row r="45" spans="1:32">
      <c r="A45" s="181" t="s">
        <v>353</v>
      </c>
      <c r="B45" s="37"/>
      <c r="C45" s="326"/>
      <c r="D45" s="326"/>
      <c r="E45" s="383">
        <v>1055.75</v>
      </c>
      <c r="F45" s="383">
        <v>1087.4224999999999</v>
      </c>
      <c r="G45" s="383">
        <v>1118.3052989999999</v>
      </c>
      <c r="H45" s="383">
        <v>1149.4948337891101</v>
      </c>
      <c r="I45" s="383">
        <v>1181.0559386930406</v>
      </c>
      <c r="J45" s="383">
        <v>1213.0484114867561</v>
      </c>
      <c r="K45" s="383">
        <v>1245.5275658719104</v>
      </c>
      <c r="L45" s="383">
        <v>1278.5447554913728</v>
      </c>
      <c r="M45" s="383">
        <v>1312.1478629984679</v>
      </c>
      <c r="N45" s="383">
        <v>1346.3817510138988</v>
      </c>
      <c r="O45" s="383">
        <v>1381.2886741080515</v>
      </c>
      <c r="P45" s="383">
        <v>1416.9086525005032</v>
      </c>
      <c r="Q45" s="383">
        <v>1453.2798091727009</v>
      </c>
      <c r="R45" s="391">
        <v>1490.4386726966873</v>
      </c>
      <c r="S45" s="383">
        <v>1527.1034640450257</v>
      </c>
      <c r="T45" s="383">
        <v>1564.0593678749153</v>
      </c>
      <c r="U45" s="383">
        <v>1601.2839808303384</v>
      </c>
      <c r="V45" s="383">
        <v>1638.7540259817683</v>
      </c>
      <c r="W45" s="383">
        <v>1676.4453685793487</v>
      </c>
      <c r="X45" s="383">
        <v>1714.333033909242</v>
      </c>
      <c r="Y45" s="383">
        <v>1753.0769604755908</v>
      </c>
      <c r="Z45" s="383">
        <v>1791.995268998149</v>
      </c>
      <c r="AA45" s="383">
        <v>1831.4191649161082</v>
      </c>
      <c r="AB45" s="383">
        <v>1871.7103865442625</v>
      </c>
      <c r="AC45" s="383">
        <v>1912.8880150482364</v>
      </c>
      <c r="AD45" s="383">
        <v>1954.9715513792976</v>
      </c>
      <c r="AE45" s="383">
        <v>1997.980925509642</v>
      </c>
      <c r="AF45" s="393">
        <v>2041.9365058708543</v>
      </c>
    </row>
    <row r="46" spans="1:32" s="205" customFormat="1" ht="14.25">
      <c r="A46" s="206" t="s">
        <v>325</v>
      </c>
      <c r="B46" s="112" t="s">
        <v>305</v>
      </c>
      <c r="C46" s="326"/>
      <c r="D46" s="326"/>
      <c r="E46" s="204">
        <v>22.829546268656713</v>
      </c>
      <c r="F46" s="204">
        <v>23.139219900497508</v>
      </c>
      <c r="G46" s="204">
        <v>23.448893532338307</v>
      </c>
      <c r="H46" s="204">
        <v>23.758567164179098</v>
      </c>
      <c r="I46" s="204">
        <v>24.068240796019897</v>
      </c>
      <c r="J46" s="204">
        <v>24.377914427860691</v>
      </c>
      <c r="K46" s="204">
        <v>24.687588059701486</v>
      </c>
      <c r="L46" s="204">
        <v>24.997261691542285</v>
      </c>
      <c r="M46" s="204">
        <v>25.378007960199</v>
      </c>
      <c r="N46" s="204">
        <v>25.378007960199</v>
      </c>
      <c r="O46" s="204">
        <v>25.378007960199</v>
      </c>
      <c r="P46" s="204">
        <v>25.378007960199</v>
      </c>
      <c r="Q46" s="204">
        <v>25.378007960199</v>
      </c>
      <c r="R46" s="389">
        <v>25.378007960199</v>
      </c>
      <c r="S46" s="204">
        <v>25.378007960199</v>
      </c>
      <c r="T46" s="204">
        <v>25.378007960199</v>
      </c>
      <c r="U46" s="204">
        <v>25.378007960199</v>
      </c>
      <c r="V46" s="204">
        <v>25.378007960199</v>
      </c>
      <c r="W46" s="204">
        <v>25.378007960199</v>
      </c>
      <c r="X46" s="204">
        <v>25.378007960199</v>
      </c>
      <c r="Y46" s="204">
        <v>25.378007960199</v>
      </c>
      <c r="Z46" s="204">
        <v>25.378007960199</v>
      </c>
      <c r="AA46" s="204">
        <v>25.378007960199</v>
      </c>
      <c r="AB46" s="204">
        <v>25.378007960199</v>
      </c>
      <c r="AC46" s="204">
        <v>25.378007960199</v>
      </c>
      <c r="AD46" s="204">
        <v>25.378007960199</v>
      </c>
      <c r="AE46" s="204">
        <v>25.378007960199</v>
      </c>
      <c r="AF46" s="335">
        <v>25.378007960199</v>
      </c>
    </row>
    <row r="47" spans="1:32" s="205" customFormat="1" ht="14.25">
      <c r="A47" s="206" t="s">
        <v>326</v>
      </c>
      <c r="B47" s="112" t="s">
        <v>305</v>
      </c>
      <c r="C47" s="204">
        <v>10</v>
      </c>
      <c r="D47" s="204">
        <v>10</v>
      </c>
      <c r="E47" s="204">
        <v>10</v>
      </c>
      <c r="F47" s="204">
        <v>10</v>
      </c>
      <c r="G47" s="204">
        <v>10</v>
      </c>
      <c r="H47" s="204">
        <v>10</v>
      </c>
      <c r="I47" s="204">
        <v>10</v>
      </c>
      <c r="J47" s="204">
        <v>10</v>
      </c>
      <c r="K47" s="204">
        <v>10</v>
      </c>
      <c r="L47" s="204">
        <v>10</v>
      </c>
      <c r="M47" s="204">
        <v>10</v>
      </c>
      <c r="N47" s="204">
        <v>10</v>
      </c>
      <c r="O47" s="204">
        <v>10</v>
      </c>
      <c r="P47" s="204">
        <v>10</v>
      </c>
      <c r="Q47" s="204">
        <v>10</v>
      </c>
      <c r="R47" s="389">
        <v>10</v>
      </c>
      <c r="S47" s="204">
        <v>10</v>
      </c>
      <c r="T47" s="204">
        <v>10</v>
      </c>
      <c r="U47" s="204">
        <v>10</v>
      </c>
      <c r="V47" s="204">
        <v>10</v>
      </c>
      <c r="W47" s="204">
        <v>10</v>
      </c>
      <c r="X47" s="204">
        <v>10</v>
      </c>
      <c r="Y47" s="204">
        <v>10</v>
      </c>
      <c r="Z47" s="204">
        <v>10</v>
      </c>
      <c r="AA47" s="204">
        <v>10</v>
      </c>
      <c r="AB47" s="204">
        <v>10</v>
      </c>
      <c r="AC47" s="204">
        <v>10</v>
      </c>
      <c r="AD47" s="204">
        <v>10</v>
      </c>
      <c r="AE47" s="204">
        <v>10</v>
      </c>
      <c r="AF47" s="335">
        <v>10</v>
      </c>
    </row>
    <row r="48" spans="1:32" s="205" customFormat="1">
      <c r="A48" s="206" t="s">
        <v>327</v>
      </c>
      <c r="B48" s="112" t="s">
        <v>275</v>
      </c>
      <c r="C48" s="326"/>
      <c r="D48" s="326"/>
      <c r="E48" s="204">
        <v>3</v>
      </c>
      <c r="F48" s="204">
        <v>3</v>
      </c>
      <c r="G48" s="204">
        <v>3</v>
      </c>
      <c r="H48" s="204">
        <v>3</v>
      </c>
      <c r="I48" s="204">
        <v>3</v>
      </c>
      <c r="J48" s="204">
        <v>3</v>
      </c>
      <c r="K48" s="204">
        <v>3</v>
      </c>
      <c r="L48" s="204">
        <v>3</v>
      </c>
      <c r="M48" s="204">
        <v>3</v>
      </c>
      <c r="N48" s="204">
        <v>3</v>
      </c>
      <c r="O48" s="204">
        <v>3</v>
      </c>
      <c r="P48" s="204">
        <v>3</v>
      </c>
      <c r="Q48" s="204">
        <v>3</v>
      </c>
      <c r="R48" s="389">
        <v>3</v>
      </c>
      <c r="S48" s="204">
        <v>3</v>
      </c>
      <c r="T48" s="204">
        <v>3</v>
      </c>
      <c r="U48" s="204">
        <v>3</v>
      </c>
      <c r="V48" s="204">
        <v>3</v>
      </c>
      <c r="W48" s="204">
        <v>3</v>
      </c>
      <c r="X48" s="204">
        <v>3</v>
      </c>
      <c r="Y48" s="204">
        <v>3</v>
      </c>
      <c r="Z48" s="204">
        <v>3</v>
      </c>
      <c r="AA48" s="204">
        <v>3</v>
      </c>
      <c r="AB48" s="204">
        <v>3</v>
      </c>
      <c r="AC48" s="204">
        <v>3</v>
      </c>
      <c r="AD48" s="204">
        <v>3</v>
      </c>
      <c r="AE48" s="204">
        <v>3</v>
      </c>
      <c r="AF48" s="335">
        <v>3</v>
      </c>
    </row>
    <row r="49" spans="1:32" s="205" customFormat="1">
      <c r="A49" s="206" t="s">
        <v>328</v>
      </c>
      <c r="B49" s="112" t="s">
        <v>329</v>
      </c>
      <c r="C49" s="204">
        <v>53</v>
      </c>
      <c r="D49" s="204">
        <v>54.324999999999996</v>
      </c>
      <c r="E49" s="204">
        <v>55.954749999999997</v>
      </c>
      <c r="F49" s="204">
        <v>57.633392499999999</v>
      </c>
      <c r="G49" s="204">
        <v>59.270180846999999</v>
      </c>
      <c r="H49" s="204">
        <v>60.923226190822824</v>
      </c>
      <c r="I49" s="204">
        <v>62.595964750731149</v>
      </c>
      <c r="J49" s="204">
        <v>64.291565808798083</v>
      </c>
      <c r="K49" s="204">
        <v>66.012960991211273</v>
      </c>
      <c r="L49" s="204">
        <v>67.762872041042783</v>
      </c>
      <c r="M49" s="204">
        <v>69.543836738918813</v>
      </c>
      <c r="N49" s="204">
        <v>71.358232803736655</v>
      </c>
      <c r="O49" s="204">
        <v>73.20829972772674</v>
      </c>
      <c r="P49" s="204">
        <v>75.096158582526684</v>
      </c>
      <c r="Q49" s="204">
        <v>77.023829886153166</v>
      </c>
      <c r="R49" s="389">
        <v>78.993249652924447</v>
      </c>
      <c r="S49" s="204">
        <v>80.936483594386388</v>
      </c>
      <c r="T49" s="204">
        <v>82.895146497370533</v>
      </c>
      <c r="U49" s="204">
        <v>84.868050984007951</v>
      </c>
      <c r="V49" s="204">
        <v>86.85396337703375</v>
      </c>
      <c r="W49" s="204">
        <v>88.851604534705515</v>
      </c>
      <c r="X49" s="204">
        <v>90.859650797189857</v>
      </c>
      <c r="Y49" s="204">
        <v>92.913078905206348</v>
      </c>
      <c r="Z49" s="204">
        <v>94.975749256901935</v>
      </c>
      <c r="AA49" s="204">
        <v>97.065215740553782</v>
      </c>
      <c r="AB49" s="204">
        <v>99.200650486845973</v>
      </c>
      <c r="AC49" s="204">
        <v>101.38306479755659</v>
      </c>
      <c r="AD49" s="204">
        <v>103.61349222310284</v>
      </c>
      <c r="AE49" s="204">
        <v>105.8929890520111</v>
      </c>
      <c r="AF49" s="335">
        <v>108.22263481115534</v>
      </c>
    </row>
    <row r="50" spans="1:32" s="205" customFormat="1" ht="14.25">
      <c r="A50" s="206" t="s">
        <v>330</v>
      </c>
      <c r="B50" s="112" t="s">
        <v>306</v>
      </c>
      <c r="C50" s="204">
        <v>6.5</v>
      </c>
      <c r="D50" s="204">
        <v>6.6624999999999996</v>
      </c>
      <c r="E50" s="204">
        <v>6.8623750000000001</v>
      </c>
      <c r="F50" s="204">
        <v>7.0682462500000005</v>
      </c>
      <c r="G50" s="204">
        <v>7.2689844434999999</v>
      </c>
      <c r="H50" s="204">
        <v>7.4717164196292147</v>
      </c>
      <c r="I50" s="204">
        <v>7.6768636015047642</v>
      </c>
      <c r="J50" s="204">
        <v>7.8848146746639163</v>
      </c>
      <c r="K50" s="204">
        <v>8.0959291781674203</v>
      </c>
      <c r="L50" s="204">
        <v>8.3105409106939252</v>
      </c>
      <c r="M50" s="204">
        <v>8.5289611094900426</v>
      </c>
      <c r="N50" s="204">
        <v>8.7514813815903452</v>
      </c>
      <c r="O50" s="204">
        <v>8.9783763817023363</v>
      </c>
      <c r="P50" s="204">
        <v>9.2099062412532717</v>
      </c>
      <c r="Q50" s="204">
        <v>9.4463187596225566</v>
      </c>
      <c r="R50" s="389">
        <v>9.6878513725284687</v>
      </c>
      <c r="S50" s="204">
        <v>9.9261725162926684</v>
      </c>
      <c r="T50" s="204">
        <v>10.166385891186952</v>
      </c>
      <c r="U50" s="204">
        <v>10.408345875397202</v>
      </c>
      <c r="V50" s="204">
        <v>10.651901168881498</v>
      </c>
      <c r="W50" s="204">
        <v>10.896894895765771</v>
      </c>
      <c r="X50" s="204">
        <v>11.143164720410077</v>
      </c>
      <c r="Y50" s="204">
        <v>11.395000243091344</v>
      </c>
      <c r="Z50" s="204">
        <v>11.647969248487971</v>
      </c>
      <c r="AA50" s="204">
        <v>11.904224571954707</v>
      </c>
      <c r="AB50" s="204">
        <v>12.16611751253771</v>
      </c>
      <c r="AC50" s="204">
        <v>12.43377209781354</v>
      </c>
      <c r="AD50" s="204">
        <v>12.707315083965439</v>
      </c>
      <c r="AE50" s="204">
        <v>12.986876015812678</v>
      </c>
      <c r="AF50" s="335">
        <v>13.272587288160556</v>
      </c>
    </row>
    <row r="51" spans="1:32">
      <c r="A51" s="181" t="s">
        <v>331</v>
      </c>
      <c r="B51" s="37" t="s">
        <v>56</v>
      </c>
      <c r="C51" s="326"/>
      <c r="D51" s="326"/>
      <c r="E51" s="200">
        <v>324.52915757537312</v>
      </c>
      <c r="F51" s="200">
        <v>336.45388178961684</v>
      </c>
      <c r="G51" s="200">
        <v>348.2601848448549</v>
      </c>
      <c r="H51" s="200">
        <v>360.28695495992895</v>
      </c>
      <c r="I51" s="200">
        <v>372.55649597141064</v>
      </c>
      <c r="J51" s="200">
        <v>385.09003484489142</v>
      </c>
      <c r="K51" s="200">
        <v>397.90784748474869</v>
      </c>
      <c r="L51" s="200">
        <v>411.02938206601254</v>
      </c>
      <c r="M51" s="200">
        <v>425.07955314562241</v>
      </c>
      <c r="N51" s="200">
        <v>436.16986257674307</v>
      </c>
      <c r="O51" s="200">
        <v>447.4782064676848</v>
      </c>
      <c r="P51" s="200">
        <v>459.01754965079203</v>
      </c>
      <c r="Q51" s="200">
        <v>470.80024233473785</v>
      </c>
      <c r="R51" s="388">
        <v>482.83811820802566</v>
      </c>
      <c r="S51" s="200">
        <v>494.71593591594302</v>
      </c>
      <c r="T51" s="200">
        <v>506.68806156510885</v>
      </c>
      <c r="U51" s="200">
        <v>518.7472374303585</v>
      </c>
      <c r="V51" s="200">
        <v>530.88592278622889</v>
      </c>
      <c r="W51" s="200">
        <v>543.09629901031212</v>
      </c>
      <c r="X51" s="200">
        <v>555.37027536794517</v>
      </c>
      <c r="Y51" s="200">
        <v>567.9216435912607</v>
      </c>
      <c r="Z51" s="200">
        <v>580.52950407898675</v>
      </c>
      <c r="AA51" s="200">
        <v>593.30115316872445</v>
      </c>
      <c r="AB51" s="200">
        <v>606.35377853843636</v>
      </c>
      <c r="AC51" s="200">
        <v>619.69356166628199</v>
      </c>
      <c r="AD51" s="200">
        <v>633.32682002294018</v>
      </c>
      <c r="AE51" s="200">
        <v>647.26001006344495</v>
      </c>
      <c r="AF51" s="201">
        <v>661.49973028484078</v>
      </c>
    </row>
    <row r="52" spans="1:32" ht="13.5" thickBot="1">
      <c r="A52" s="182" t="s">
        <v>250</v>
      </c>
      <c r="B52" s="183" t="s">
        <v>56</v>
      </c>
      <c r="C52" s="334">
        <v>86333.333333333241</v>
      </c>
      <c r="D52" s="334">
        <v>172666.66666666674</v>
      </c>
      <c r="E52" s="334">
        <v>5222.2195101313428</v>
      </c>
      <c r="F52" s="334">
        <v>5427.3775302238191</v>
      </c>
      <c r="G52" s="334">
        <v>5631.3836436187084</v>
      </c>
      <c r="H52" s="334">
        <v>5839.7023599937193</v>
      </c>
      <c r="I52" s="334">
        <v>6052.7069788405661</v>
      </c>
      <c r="J52" s="334">
        <v>6270.7563282355422</v>
      </c>
      <c r="K52" s="334">
        <v>6494.1965224892756</v>
      </c>
      <c r="L52" s="334">
        <v>6723.3627179410078</v>
      </c>
      <c r="M52" s="334">
        <v>6972.0099480616445</v>
      </c>
      <c r="N52" s="334">
        <v>7153.9094233684846</v>
      </c>
      <c r="O52" s="334">
        <v>7339.385025571205</v>
      </c>
      <c r="P52" s="334">
        <v>7528.6493994310331</v>
      </c>
      <c r="Q52" s="334">
        <v>7721.9051088612196</v>
      </c>
      <c r="R52" s="390">
        <v>7919.3462459872417</v>
      </c>
      <c r="S52" s="334">
        <v>111346.35633308225</v>
      </c>
      <c r="T52" s="334">
        <v>8310.5248879985793</v>
      </c>
      <c r="U52" s="334">
        <v>8508.315380332946</v>
      </c>
      <c r="V52" s="334">
        <v>8707.4099602327369</v>
      </c>
      <c r="W52" s="334">
        <v>8907.6803893180895</v>
      </c>
      <c r="X52" s="334">
        <v>9108.9939661166773</v>
      </c>
      <c r="Y52" s="334">
        <v>9314.8572297509163</v>
      </c>
      <c r="Z52" s="334">
        <v>9521.6470602513837</v>
      </c>
      <c r="AA52" s="334">
        <v>9731.1232955769137</v>
      </c>
      <c r="AB52" s="334">
        <v>9945.2080080796077</v>
      </c>
      <c r="AC52" s="334">
        <v>10164.00258425736</v>
      </c>
      <c r="AD52" s="334">
        <v>10387.610641111021</v>
      </c>
      <c r="AE52" s="334">
        <v>10616.138075215464</v>
      </c>
      <c r="AF52" s="392">
        <v>-60334.599443055617</v>
      </c>
    </row>
    <row r="53" spans="1:32" ht="25.5">
      <c r="A53" s="185" t="s">
        <v>157</v>
      </c>
      <c r="B53" s="333" t="s">
        <v>3</v>
      </c>
      <c r="C53" s="332" t="s">
        <v>319</v>
      </c>
    </row>
    <row r="54" spans="1:32" ht="14.25">
      <c r="A54" s="331" t="s">
        <v>244</v>
      </c>
      <c r="B54" s="265" t="s">
        <v>56</v>
      </c>
      <c r="C54" s="330">
        <v>347980.34842014487</v>
      </c>
    </row>
    <row r="55" spans="1:32" ht="14.25">
      <c r="A55" s="331" t="s">
        <v>251</v>
      </c>
      <c r="B55" s="265" t="s">
        <v>56</v>
      </c>
      <c r="C55" s="330">
        <v>299288.37580722768</v>
      </c>
      <c r="D55" s="386"/>
    </row>
    <row r="56" spans="1:32" ht="15" thickBot="1">
      <c r="A56" s="329" t="s">
        <v>318</v>
      </c>
      <c r="B56" s="328" t="s">
        <v>56</v>
      </c>
      <c r="C56" s="327">
        <v>307180.11020599765</v>
      </c>
      <c r="D56" s="38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6" tint="0.59999389629810485"/>
  </sheetPr>
  <dimension ref="A1:AF62"/>
  <sheetViews>
    <sheetView workbookViewId="0"/>
  </sheetViews>
  <sheetFormatPr defaultColWidth="8.85546875" defaultRowHeight="12.75" outlineLevelCol="1"/>
  <cols>
    <col min="1" max="1" width="48.7109375" style="106" customWidth="1"/>
    <col min="2" max="2" width="8.5703125" style="184" bestFit="1" customWidth="1"/>
    <col min="3" max="3" width="14.7109375" style="106" customWidth="1" outlineLevel="1"/>
    <col min="4" max="4" width="15.140625" style="106" customWidth="1" outlineLevel="1"/>
    <col min="5" max="5" width="12" style="106" customWidth="1" outlineLevel="1"/>
    <col min="6" max="6" width="11.28515625" style="106" customWidth="1" outlineLevel="1"/>
    <col min="7" max="12" width="9.7109375" style="106" customWidth="1" outlineLevel="1"/>
    <col min="13" max="17" width="11.28515625" style="106" customWidth="1" outlineLevel="1"/>
    <col min="18" max="31" width="11.28515625" style="106" bestFit="1" customWidth="1"/>
    <col min="32" max="32" width="11.7109375" style="106" customWidth="1"/>
    <col min="33" max="16384" width="8.85546875" style="106"/>
  </cols>
  <sheetData>
    <row r="1" spans="1:32">
      <c r="A1" s="185" t="s">
        <v>362</v>
      </c>
      <c r="B1" s="186" t="s">
        <v>3</v>
      </c>
      <c r="C1" s="186">
        <v>2016</v>
      </c>
      <c r="D1" s="186">
        <v>2017</v>
      </c>
      <c r="E1" s="186">
        <v>2018</v>
      </c>
      <c r="F1" s="186">
        <v>2019</v>
      </c>
      <c r="G1" s="186">
        <v>2020</v>
      </c>
      <c r="H1" s="186">
        <v>2021</v>
      </c>
      <c r="I1" s="186">
        <v>2022</v>
      </c>
      <c r="J1" s="186">
        <v>2023</v>
      </c>
      <c r="K1" s="186">
        <v>2024</v>
      </c>
      <c r="L1" s="186">
        <v>2025</v>
      </c>
      <c r="M1" s="186">
        <v>2026</v>
      </c>
      <c r="N1" s="186">
        <v>2027</v>
      </c>
      <c r="O1" s="186">
        <v>2028</v>
      </c>
      <c r="P1" s="186">
        <v>2029</v>
      </c>
      <c r="Q1" s="186">
        <v>2030</v>
      </c>
      <c r="R1" s="387">
        <v>2031</v>
      </c>
      <c r="S1" s="186">
        <v>2032</v>
      </c>
      <c r="T1" s="186">
        <v>2033</v>
      </c>
      <c r="U1" s="186">
        <v>2034</v>
      </c>
      <c r="V1" s="186">
        <v>2035</v>
      </c>
      <c r="W1" s="186">
        <v>2036</v>
      </c>
      <c r="X1" s="186">
        <v>2037</v>
      </c>
      <c r="Y1" s="186">
        <v>2038</v>
      </c>
      <c r="Z1" s="186">
        <v>2039</v>
      </c>
      <c r="AA1" s="186">
        <v>2040</v>
      </c>
      <c r="AB1" s="186">
        <v>2041</v>
      </c>
      <c r="AC1" s="186">
        <v>2042</v>
      </c>
      <c r="AD1" s="186">
        <v>2043</v>
      </c>
      <c r="AE1" s="186">
        <v>2044</v>
      </c>
      <c r="AF1" s="336">
        <v>2045</v>
      </c>
    </row>
    <row r="2" spans="1:32">
      <c r="A2" s="179" t="s">
        <v>68</v>
      </c>
      <c r="B2" s="178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80"/>
    </row>
    <row r="3" spans="1:32">
      <c r="A3" s="181" t="s">
        <v>245</v>
      </c>
      <c r="B3" s="37" t="s">
        <v>56</v>
      </c>
      <c r="C3" s="200">
        <v>1186050</v>
      </c>
      <c r="D3" s="200">
        <v>0</v>
      </c>
      <c r="E3" s="200">
        <v>0</v>
      </c>
      <c r="F3" s="200">
        <v>0</v>
      </c>
      <c r="G3" s="200">
        <v>0</v>
      </c>
      <c r="H3" s="200">
        <v>0</v>
      </c>
      <c r="I3" s="200">
        <v>0</v>
      </c>
      <c r="J3" s="200">
        <v>0</v>
      </c>
      <c r="K3" s="200">
        <v>0</v>
      </c>
      <c r="L3" s="200">
        <v>0</v>
      </c>
      <c r="M3" s="200">
        <v>0</v>
      </c>
      <c r="N3" s="200">
        <v>0</v>
      </c>
      <c r="O3" s="200">
        <v>0</v>
      </c>
      <c r="P3" s="200">
        <v>0</v>
      </c>
      <c r="Q3" s="200">
        <v>0</v>
      </c>
      <c r="R3" s="388">
        <v>0</v>
      </c>
      <c r="S3" s="200">
        <v>0</v>
      </c>
      <c r="T3" s="200">
        <v>0</v>
      </c>
      <c r="U3" s="200">
        <v>0</v>
      </c>
      <c r="V3" s="200">
        <v>0</v>
      </c>
      <c r="W3" s="200">
        <v>0</v>
      </c>
      <c r="X3" s="200">
        <v>0</v>
      </c>
      <c r="Y3" s="200">
        <v>0</v>
      </c>
      <c r="Z3" s="200">
        <v>0</v>
      </c>
      <c r="AA3" s="200">
        <v>0</v>
      </c>
      <c r="AB3" s="200">
        <v>0</v>
      </c>
      <c r="AC3" s="200">
        <v>0</v>
      </c>
      <c r="AD3" s="200">
        <v>0</v>
      </c>
      <c r="AE3" s="200">
        <v>0</v>
      </c>
      <c r="AF3" s="201">
        <v>0</v>
      </c>
    </row>
    <row r="4" spans="1:32">
      <c r="A4" s="181" t="s">
        <v>246</v>
      </c>
      <c r="B4" s="37" t="s">
        <v>56</v>
      </c>
      <c r="C4" s="200">
        <v>0</v>
      </c>
      <c r="D4" s="200">
        <v>0</v>
      </c>
      <c r="E4" s="200">
        <v>0</v>
      </c>
      <c r="F4" s="200">
        <v>0</v>
      </c>
      <c r="G4" s="200">
        <v>0</v>
      </c>
      <c r="H4" s="200">
        <v>0</v>
      </c>
      <c r="I4" s="200">
        <v>0</v>
      </c>
      <c r="J4" s="200">
        <v>0</v>
      </c>
      <c r="K4" s="200">
        <v>0</v>
      </c>
      <c r="L4" s="200">
        <v>0</v>
      </c>
      <c r="M4" s="200">
        <v>0</v>
      </c>
      <c r="N4" s="200">
        <v>0</v>
      </c>
      <c r="O4" s="200">
        <v>0</v>
      </c>
      <c r="P4" s="200">
        <v>0</v>
      </c>
      <c r="Q4" s="200">
        <v>0</v>
      </c>
      <c r="R4" s="388">
        <v>476456.28078204795</v>
      </c>
      <c r="S4" s="200">
        <v>0</v>
      </c>
      <c r="T4" s="200">
        <v>0</v>
      </c>
      <c r="U4" s="200">
        <v>0</v>
      </c>
      <c r="V4" s="200">
        <v>0</v>
      </c>
      <c r="W4" s="200">
        <v>0</v>
      </c>
      <c r="X4" s="200">
        <v>0</v>
      </c>
      <c r="Y4" s="200">
        <v>0</v>
      </c>
      <c r="Z4" s="200">
        <v>0</v>
      </c>
      <c r="AA4" s="200">
        <v>0</v>
      </c>
      <c r="AB4" s="200">
        <v>0</v>
      </c>
      <c r="AC4" s="200">
        <v>0</v>
      </c>
      <c r="AD4" s="200">
        <v>0</v>
      </c>
      <c r="AE4" s="200">
        <v>0</v>
      </c>
      <c r="AF4" s="201">
        <v>0</v>
      </c>
    </row>
    <row r="5" spans="1:32">
      <c r="A5" s="181" t="s">
        <v>247</v>
      </c>
      <c r="B5" s="37" t="s">
        <v>56</v>
      </c>
      <c r="C5" s="200">
        <v>0</v>
      </c>
      <c r="D5" s="200">
        <v>0</v>
      </c>
      <c r="E5" s="200">
        <v>0</v>
      </c>
      <c r="F5" s="200">
        <v>0</v>
      </c>
      <c r="G5" s="200">
        <v>0</v>
      </c>
      <c r="H5" s="200">
        <v>0</v>
      </c>
      <c r="I5" s="200">
        <v>0</v>
      </c>
      <c r="J5" s="200">
        <v>0</v>
      </c>
      <c r="K5" s="200">
        <v>0</v>
      </c>
      <c r="L5" s="200">
        <v>0</v>
      </c>
      <c r="M5" s="200">
        <v>0</v>
      </c>
      <c r="N5" s="200">
        <v>0</v>
      </c>
      <c r="O5" s="200">
        <v>0</v>
      </c>
      <c r="P5" s="200">
        <v>0</v>
      </c>
      <c r="Q5" s="200">
        <v>0</v>
      </c>
      <c r="R5" s="388">
        <v>0</v>
      </c>
      <c r="S5" s="200">
        <v>0</v>
      </c>
      <c r="T5" s="200">
        <v>0</v>
      </c>
      <c r="U5" s="200">
        <v>0</v>
      </c>
      <c r="V5" s="200">
        <v>0</v>
      </c>
      <c r="W5" s="200">
        <v>0</v>
      </c>
      <c r="X5" s="200">
        <v>0</v>
      </c>
      <c r="Y5" s="200">
        <v>0</v>
      </c>
      <c r="Z5" s="200">
        <v>0</v>
      </c>
      <c r="AA5" s="200">
        <v>0</v>
      </c>
      <c r="AB5" s="200">
        <v>0</v>
      </c>
      <c r="AC5" s="200">
        <v>0</v>
      </c>
      <c r="AD5" s="200">
        <v>0</v>
      </c>
      <c r="AE5" s="200">
        <v>0</v>
      </c>
      <c r="AF5" s="201">
        <v>-272127.50205213635</v>
      </c>
    </row>
    <row r="6" spans="1:32">
      <c r="A6" s="179" t="s">
        <v>302</v>
      </c>
      <c r="B6" s="178"/>
      <c r="C6" s="394">
        <v>0</v>
      </c>
      <c r="D6" s="394">
        <v>9587.3193454719385</v>
      </c>
      <c r="E6" s="394">
        <v>10744.62046611639</v>
      </c>
      <c r="F6" s="394">
        <v>12003.418364225348</v>
      </c>
      <c r="G6" s="394">
        <v>12338.193702403591</v>
      </c>
      <c r="H6" s="394">
        <v>12676.957317793636</v>
      </c>
      <c r="I6" s="394">
        <v>13020.351054541967</v>
      </c>
      <c r="J6" s="394">
        <v>13368.968626639575</v>
      </c>
      <c r="K6" s="394">
        <v>13723.361242473333</v>
      </c>
      <c r="L6" s="394">
        <v>14084.042854289342</v>
      </c>
      <c r="M6" s="394">
        <v>14451.494998574728</v>
      </c>
      <c r="N6" s="394">
        <v>14826.171218102281</v>
      </c>
      <c r="O6" s="394">
        <v>15208.50107306371</v>
      </c>
      <c r="P6" s="394">
        <v>15598.893759495195</v>
      </c>
      <c r="Q6" s="394">
        <v>15997.741359713496</v>
      </c>
      <c r="R6" s="394">
        <v>16391.285797162451</v>
      </c>
      <c r="S6" s="394">
        <v>16787.954913453781</v>
      </c>
      <c r="T6" s="394">
        <v>17187.508240393981</v>
      </c>
      <c r="U6" s="394">
        <v>17589.695933219198</v>
      </c>
      <c r="V6" s="394">
        <v>17994.258939683241</v>
      </c>
      <c r="W6" s="394">
        <v>18400.929191720079</v>
      </c>
      <c r="X6" s="394">
        <v>18816.790191452954</v>
      </c>
      <c r="Y6" s="394">
        <v>19234.522933703207</v>
      </c>
      <c r="Z6" s="394">
        <v>19657.682438244679</v>
      </c>
      <c r="AA6" s="394">
        <v>20090.15145188606</v>
      </c>
      <c r="AB6" s="394">
        <v>20532.134783827558</v>
      </c>
      <c r="AC6" s="394">
        <v>20983.841749071762</v>
      </c>
      <c r="AD6" s="394">
        <v>21445.48626755134</v>
      </c>
      <c r="AE6" s="394">
        <v>21917.286965437466</v>
      </c>
      <c r="AF6" s="395">
        <v>22399.467278677097</v>
      </c>
    </row>
    <row r="7" spans="1:32" ht="14.25">
      <c r="A7" s="381" t="s">
        <v>341</v>
      </c>
      <c r="B7" s="112" t="s">
        <v>305</v>
      </c>
      <c r="C7" s="383">
        <v>917.67857142857144</v>
      </c>
      <c r="D7" s="383">
        <v>2068.4183673469388</v>
      </c>
      <c r="E7" s="383">
        <v>3219.158163265306</v>
      </c>
      <c r="F7" s="383">
        <v>4369.8979591836733</v>
      </c>
      <c r="G7" s="383">
        <v>4369.8979591836733</v>
      </c>
      <c r="H7" s="383">
        <v>4369.8979591836733</v>
      </c>
      <c r="I7" s="383">
        <v>4369.8979591836733</v>
      </c>
      <c r="J7" s="383">
        <v>4369.8979591836733</v>
      </c>
      <c r="K7" s="383">
        <v>4369.8979591836733</v>
      </c>
      <c r="L7" s="383">
        <v>4369.8979591836733</v>
      </c>
      <c r="M7" s="383">
        <v>4369.8979591836733</v>
      </c>
      <c r="N7" s="383">
        <v>4369.8979591836733</v>
      </c>
      <c r="O7" s="383">
        <v>4369.8979591836733</v>
      </c>
      <c r="P7" s="383">
        <v>4369.8979591836733</v>
      </c>
      <c r="Q7" s="383">
        <v>4369.8979591836733</v>
      </c>
      <c r="R7" s="391">
        <v>4369.8979591836733</v>
      </c>
      <c r="S7" s="383">
        <v>4369.8979591836733</v>
      </c>
      <c r="T7" s="383">
        <v>4369.8979591836733</v>
      </c>
      <c r="U7" s="383">
        <v>4369.8979591836733</v>
      </c>
      <c r="V7" s="383">
        <v>4369.8979591836733</v>
      </c>
      <c r="W7" s="383">
        <v>4369.8979591836733</v>
      </c>
      <c r="X7" s="383">
        <v>4369.8979591836733</v>
      </c>
      <c r="Y7" s="383">
        <v>4369.8979591836733</v>
      </c>
      <c r="Z7" s="383">
        <v>4369.8979591836733</v>
      </c>
      <c r="AA7" s="383">
        <v>4369.8979591836733</v>
      </c>
      <c r="AB7" s="383">
        <v>4369.8979591836733</v>
      </c>
      <c r="AC7" s="383">
        <v>4369.8979591836733</v>
      </c>
      <c r="AD7" s="383">
        <v>4369.8979591836733</v>
      </c>
      <c r="AE7" s="383">
        <v>4369.8979591836733</v>
      </c>
      <c r="AF7" s="393">
        <v>4369.8979591836733</v>
      </c>
    </row>
    <row r="8" spans="1:32" ht="14.25">
      <c r="A8" s="381" t="s">
        <v>342</v>
      </c>
      <c r="B8" s="112" t="s">
        <v>305</v>
      </c>
      <c r="C8" s="383">
        <v>6300</v>
      </c>
      <c r="D8" s="200">
        <v>6300</v>
      </c>
      <c r="E8" s="200">
        <v>6300</v>
      </c>
      <c r="F8" s="200">
        <v>6300</v>
      </c>
      <c r="G8" s="200">
        <v>6300</v>
      </c>
      <c r="H8" s="200">
        <v>6300</v>
      </c>
      <c r="I8" s="200">
        <v>6300</v>
      </c>
      <c r="J8" s="200">
        <v>6300</v>
      </c>
      <c r="K8" s="200">
        <v>6300</v>
      </c>
      <c r="L8" s="200">
        <v>6300</v>
      </c>
      <c r="M8" s="200">
        <v>6300</v>
      </c>
      <c r="N8" s="200">
        <v>6300</v>
      </c>
      <c r="O8" s="200">
        <v>6300</v>
      </c>
      <c r="P8" s="200">
        <v>6300</v>
      </c>
      <c r="Q8" s="200">
        <v>6300</v>
      </c>
      <c r="R8" s="388">
        <v>6300</v>
      </c>
      <c r="S8" s="200">
        <v>6300</v>
      </c>
      <c r="T8" s="200">
        <v>6300</v>
      </c>
      <c r="U8" s="200">
        <v>6300</v>
      </c>
      <c r="V8" s="200">
        <v>6300</v>
      </c>
      <c r="W8" s="200">
        <v>6300</v>
      </c>
      <c r="X8" s="200">
        <v>6300</v>
      </c>
      <c r="Y8" s="200">
        <v>6300</v>
      </c>
      <c r="Z8" s="200">
        <v>6300</v>
      </c>
      <c r="AA8" s="200">
        <v>6300</v>
      </c>
      <c r="AB8" s="200">
        <v>6300</v>
      </c>
      <c r="AC8" s="200">
        <v>6300</v>
      </c>
      <c r="AD8" s="200">
        <v>6300</v>
      </c>
      <c r="AE8" s="200">
        <v>6300</v>
      </c>
      <c r="AF8" s="201">
        <v>6300</v>
      </c>
    </row>
    <row r="9" spans="1:32" ht="14.25">
      <c r="A9" s="381" t="s">
        <v>336</v>
      </c>
      <c r="B9" s="112" t="s">
        <v>305</v>
      </c>
      <c r="C9" s="382"/>
      <c r="D9" s="383">
        <v>10460.522959183672</v>
      </c>
      <c r="E9" s="383">
        <v>11898.947704081633</v>
      </c>
      <c r="F9" s="383">
        <v>13337.37244897959</v>
      </c>
      <c r="G9" s="383">
        <v>13337.37244897959</v>
      </c>
      <c r="H9" s="383">
        <v>13337.37244897959</v>
      </c>
      <c r="I9" s="383">
        <v>13337.37244897959</v>
      </c>
      <c r="J9" s="383">
        <v>13337.37244897959</v>
      </c>
      <c r="K9" s="383">
        <v>13337.37244897959</v>
      </c>
      <c r="L9" s="383">
        <v>13337.37244897959</v>
      </c>
      <c r="M9" s="383">
        <v>13337.37244897959</v>
      </c>
      <c r="N9" s="383">
        <v>13337.37244897959</v>
      </c>
      <c r="O9" s="383">
        <v>13337.37244897959</v>
      </c>
      <c r="P9" s="383">
        <v>13337.37244897959</v>
      </c>
      <c r="Q9" s="383">
        <v>13337.37244897959</v>
      </c>
      <c r="R9" s="391">
        <v>13337.37244897959</v>
      </c>
      <c r="S9" s="383">
        <v>13337.37244897959</v>
      </c>
      <c r="T9" s="383">
        <v>13337.37244897959</v>
      </c>
      <c r="U9" s="383">
        <v>13337.37244897959</v>
      </c>
      <c r="V9" s="383">
        <v>13337.37244897959</v>
      </c>
      <c r="W9" s="383">
        <v>13337.37244897959</v>
      </c>
      <c r="X9" s="383">
        <v>13337.37244897959</v>
      </c>
      <c r="Y9" s="383">
        <v>13337.37244897959</v>
      </c>
      <c r="Z9" s="383">
        <v>13337.37244897959</v>
      </c>
      <c r="AA9" s="383">
        <v>13337.37244897959</v>
      </c>
      <c r="AB9" s="383">
        <v>13337.37244897959</v>
      </c>
      <c r="AC9" s="383">
        <v>13337.37244897959</v>
      </c>
      <c r="AD9" s="383">
        <v>13337.37244897959</v>
      </c>
      <c r="AE9" s="383">
        <v>13337.37244897959</v>
      </c>
      <c r="AF9" s="393">
        <v>13337.37244897959</v>
      </c>
    </row>
    <row r="10" spans="1:32" s="205" customFormat="1" ht="14.25">
      <c r="A10" s="206" t="s">
        <v>344</v>
      </c>
      <c r="B10" s="112" t="s">
        <v>306</v>
      </c>
      <c r="C10" s="204">
        <v>0.10249999999999999</v>
      </c>
      <c r="D10" s="204">
        <v>0.105575</v>
      </c>
      <c r="E10" s="204">
        <v>0.10874225</v>
      </c>
      <c r="F10" s="204">
        <v>0.1118305299</v>
      </c>
      <c r="G10" s="204">
        <v>0.114949483378911</v>
      </c>
      <c r="H10" s="204">
        <v>0.11810559386930407</v>
      </c>
      <c r="I10" s="204">
        <v>0.12130484114867562</v>
      </c>
      <c r="J10" s="204">
        <v>0.12455275658719106</v>
      </c>
      <c r="K10" s="204">
        <v>0.12785447554913729</v>
      </c>
      <c r="L10" s="204">
        <v>0.13121478629984681</v>
      </c>
      <c r="M10" s="204">
        <v>0.1346381751013899</v>
      </c>
      <c r="N10" s="204">
        <v>0.13812886741080516</v>
      </c>
      <c r="O10" s="204">
        <v>0.14169086525005034</v>
      </c>
      <c r="P10" s="204">
        <v>0.14532798091727009</v>
      </c>
      <c r="Q10" s="204">
        <v>0.14904386726966873</v>
      </c>
      <c r="R10" s="389">
        <v>0.15271034640450257</v>
      </c>
      <c r="S10" s="204">
        <v>0.15640593678749154</v>
      </c>
      <c r="T10" s="204">
        <v>0.16012839808303383</v>
      </c>
      <c r="U10" s="204">
        <v>0.16387540259817684</v>
      </c>
      <c r="V10" s="204">
        <v>0.1676445368579349</v>
      </c>
      <c r="W10" s="204">
        <v>0.17143330339092422</v>
      </c>
      <c r="X10" s="204">
        <v>0.17530769604755908</v>
      </c>
      <c r="Y10" s="204">
        <v>0.17919952689981489</v>
      </c>
      <c r="Z10" s="204">
        <v>0.18314191649161082</v>
      </c>
      <c r="AA10" s="204">
        <v>0.18717103865442627</v>
      </c>
      <c r="AB10" s="204">
        <v>0.19128880150482364</v>
      </c>
      <c r="AC10" s="204">
        <v>0.19549715513792976</v>
      </c>
      <c r="AD10" s="204">
        <v>0.19979809255096423</v>
      </c>
      <c r="AE10" s="204">
        <v>0.20419365058708544</v>
      </c>
      <c r="AF10" s="335">
        <v>0.20868591090000133</v>
      </c>
    </row>
    <row r="11" spans="1:32" s="205" customFormat="1" ht="14.25">
      <c r="A11" s="206" t="s">
        <v>343</v>
      </c>
      <c r="B11" s="112" t="s">
        <v>306</v>
      </c>
      <c r="C11" s="204">
        <v>0.20499999999999999</v>
      </c>
      <c r="D11" s="204">
        <v>0.21115</v>
      </c>
      <c r="E11" s="204">
        <v>0.2174845</v>
      </c>
      <c r="F11" s="204">
        <v>0.22366105980000001</v>
      </c>
      <c r="G11" s="204">
        <v>0.22989896675782201</v>
      </c>
      <c r="H11" s="204">
        <v>0.23621118773860814</v>
      </c>
      <c r="I11" s="204">
        <v>0.24260968229735125</v>
      </c>
      <c r="J11" s="204">
        <v>0.24910551317438212</v>
      </c>
      <c r="K11" s="204">
        <v>0.25570895109827457</v>
      </c>
      <c r="L11" s="204">
        <v>0.26242957259969363</v>
      </c>
      <c r="M11" s="204">
        <v>0.26927635020277979</v>
      </c>
      <c r="N11" s="204">
        <v>0.27625773482161031</v>
      </c>
      <c r="O11" s="204">
        <v>0.28338173050010068</v>
      </c>
      <c r="P11" s="204">
        <v>0.29065596183454018</v>
      </c>
      <c r="Q11" s="204">
        <v>0.29808773453933746</v>
      </c>
      <c r="R11" s="389">
        <v>0.30542069280900513</v>
      </c>
      <c r="S11" s="204">
        <v>0.31281187357498308</v>
      </c>
      <c r="T11" s="204">
        <v>0.32025679616606767</v>
      </c>
      <c r="U11" s="204">
        <v>0.32775080519635369</v>
      </c>
      <c r="V11" s="204">
        <v>0.3352890737158698</v>
      </c>
      <c r="W11" s="204">
        <v>0.34286660678184844</v>
      </c>
      <c r="X11" s="204">
        <v>0.35061539209511816</v>
      </c>
      <c r="Y11" s="204">
        <v>0.35839905379962977</v>
      </c>
      <c r="Z11" s="204">
        <v>0.36628383298322165</v>
      </c>
      <c r="AA11" s="204">
        <v>0.37434207730885255</v>
      </c>
      <c r="AB11" s="204">
        <v>0.38257760300964727</v>
      </c>
      <c r="AC11" s="204">
        <v>0.39099431027585951</v>
      </c>
      <c r="AD11" s="204">
        <v>0.39959618510192846</v>
      </c>
      <c r="AE11" s="204">
        <v>0.40838730117417088</v>
      </c>
      <c r="AF11" s="335">
        <v>0.41737182180000265</v>
      </c>
    </row>
    <row r="12" spans="1:32" s="205" customFormat="1" ht="14.25">
      <c r="A12" s="206" t="s">
        <v>321</v>
      </c>
      <c r="B12" s="112" t="s">
        <v>306</v>
      </c>
      <c r="C12" s="204">
        <v>5.1249999999999997E-2</v>
      </c>
      <c r="D12" s="204">
        <v>5.2787500000000001E-2</v>
      </c>
      <c r="E12" s="204">
        <v>5.4371124999999999E-2</v>
      </c>
      <c r="F12" s="204">
        <v>5.5915264950000002E-2</v>
      </c>
      <c r="G12" s="204">
        <v>5.7474741689455502E-2</v>
      </c>
      <c r="H12" s="204">
        <v>5.9052796934652034E-2</v>
      </c>
      <c r="I12" s="204">
        <v>6.0652420574337812E-2</v>
      </c>
      <c r="J12" s="204">
        <v>6.227637829359553E-2</v>
      </c>
      <c r="K12" s="204">
        <v>6.3927237774568643E-2</v>
      </c>
      <c r="L12" s="204">
        <v>6.5607393149923407E-2</v>
      </c>
      <c r="M12" s="204">
        <v>6.7319087550694948E-2</v>
      </c>
      <c r="N12" s="204">
        <v>6.9064433705402578E-2</v>
      </c>
      <c r="O12" s="204">
        <v>7.084543262502517E-2</v>
      </c>
      <c r="P12" s="204">
        <v>7.2663990458635044E-2</v>
      </c>
      <c r="Q12" s="204">
        <v>7.4521933634834364E-2</v>
      </c>
      <c r="R12" s="389">
        <v>7.6355173202251284E-2</v>
      </c>
      <c r="S12" s="204">
        <v>7.820296839374577E-2</v>
      </c>
      <c r="T12" s="204">
        <v>8.0064199041516917E-2</v>
      </c>
      <c r="U12" s="204">
        <v>8.1937701299088422E-2</v>
      </c>
      <c r="V12" s="204">
        <v>8.382226842896745E-2</v>
      </c>
      <c r="W12" s="204">
        <v>8.5716651695462109E-2</v>
      </c>
      <c r="X12" s="204">
        <v>8.765384802377954E-2</v>
      </c>
      <c r="Y12" s="204">
        <v>8.9599763449907444E-2</v>
      </c>
      <c r="Z12" s="204">
        <v>9.1570958245805412E-2</v>
      </c>
      <c r="AA12" s="204">
        <v>9.3585519327213137E-2</v>
      </c>
      <c r="AB12" s="204">
        <v>9.5644400752411818E-2</v>
      </c>
      <c r="AC12" s="204">
        <v>9.7748577568964878E-2</v>
      </c>
      <c r="AD12" s="204">
        <v>9.9899046275482115E-2</v>
      </c>
      <c r="AE12" s="204">
        <v>0.10209682529354272</v>
      </c>
      <c r="AF12" s="335">
        <v>0.10434295545000066</v>
      </c>
    </row>
    <row r="13" spans="1:32" s="205" customFormat="1" ht="14.25">
      <c r="A13" s="206" t="s">
        <v>323</v>
      </c>
      <c r="B13" s="112" t="s">
        <v>306</v>
      </c>
      <c r="C13" s="204">
        <v>0.20499999999999999</v>
      </c>
      <c r="D13" s="204">
        <v>0.21115</v>
      </c>
      <c r="E13" s="204">
        <v>0.2174845</v>
      </c>
      <c r="F13" s="204">
        <v>0.22366105980000001</v>
      </c>
      <c r="G13" s="204">
        <v>0.22989896675782201</v>
      </c>
      <c r="H13" s="204">
        <v>0.23621118773860814</v>
      </c>
      <c r="I13" s="204">
        <v>0.24260968229735125</v>
      </c>
      <c r="J13" s="204">
        <v>0.24910551317438212</v>
      </c>
      <c r="K13" s="204">
        <v>0.25570895109827457</v>
      </c>
      <c r="L13" s="204">
        <v>0.26242957259969363</v>
      </c>
      <c r="M13" s="204">
        <v>0.26927635020277979</v>
      </c>
      <c r="N13" s="204">
        <v>0.27625773482161031</v>
      </c>
      <c r="O13" s="204">
        <v>0.28338173050010068</v>
      </c>
      <c r="P13" s="204">
        <v>0.29065596183454018</v>
      </c>
      <c r="Q13" s="204">
        <v>0.29808773453933746</v>
      </c>
      <c r="R13" s="389">
        <v>0.30542069280900513</v>
      </c>
      <c r="S13" s="204">
        <v>0.31281187357498308</v>
      </c>
      <c r="T13" s="204">
        <v>0.32025679616606767</v>
      </c>
      <c r="U13" s="204">
        <v>0.32775080519635369</v>
      </c>
      <c r="V13" s="204">
        <v>0.3352890737158698</v>
      </c>
      <c r="W13" s="204">
        <v>0.34286660678184844</v>
      </c>
      <c r="X13" s="204">
        <v>0.35061539209511816</v>
      </c>
      <c r="Y13" s="204">
        <v>0.35839905379962977</v>
      </c>
      <c r="Z13" s="204">
        <v>0.36628383298322165</v>
      </c>
      <c r="AA13" s="204">
        <v>0.37434207730885255</v>
      </c>
      <c r="AB13" s="204">
        <v>0.38257760300964727</v>
      </c>
      <c r="AC13" s="204">
        <v>0.39099431027585951</v>
      </c>
      <c r="AD13" s="204">
        <v>0.39959618510192846</v>
      </c>
      <c r="AE13" s="204">
        <v>0.40838730117417088</v>
      </c>
      <c r="AF13" s="335">
        <v>0.41737182180000265</v>
      </c>
    </row>
    <row r="14" spans="1:32" s="205" customFormat="1" ht="14.25">
      <c r="A14" s="206" t="s">
        <v>345</v>
      </c>
      <c r="B14" s="112" t="s">
        <v>305</v>
      </c>
      <c r="C14" s="382"/>
      <c r="D14" s="204">
        <v>41.842091836734689</v>
      </c>
      <c r="E14" s="204">
        <v>47.595790816326534</v>
      </c>
      <c r="F14" s="204">
        <v>53.349489795918359</v>
      </c>
      <c r="G14" s="204">
        <v>53.349489795918359</v>
      </c>
      <c r="H14" s="204">
        <v>53.349489795918359</v>
      </c>
      <c r="I14" s="204">
        <v>53.349489795918359</v>
      </c>
      <c r="J14" s="204">
        <v>53.349489795918359</v>
      </c>
      <c r="K14" s="204">
        <v>53.349489795918359</v>
      </c>
      <c r="L14" s="204">
        <v>53.349489795918359</v>
      </c>
      <c r="M14" s="204">
        <v>53.349489795918359</v>
      </c>
      <c r="N14" s="204">
        <v>53.349489795918359</v>
      </c>
      <c r="O14" s="204">
        <v>53.349489795918359</v>
      </c>
      <c r="P14" s="204">
        <v>53.349489795918359</v>
      </c>
      <c r="Q14" s="204">
        <v>53.349489795918359</v>
      </c>
      <c r="R14" s="389">
        <v>53.349489795918359</v>
      </c>
      <c r="S14" s="204">
        <v>53.349489795918359</v>
      </c>
      <c r="T14" s="204">
        <v>53.349489795918359</v>
      </c>
      <c r="U14" s="204">
        <v>53.349489795918359</v>
      </c>
      <c r="V14" s="204">
        <v>53.349489795918359</v>
      </c>
      <c r="W14" s="204">
        <v>53.349489795918359</v>
      </c>
      <c r="X14" s="204">
        <v>53.349489795918359</v>
      </c>
      <c r="Y14" s="204">
        <v>53.349489795918359</v>
      </c>
      <c r="Z14" s="204">
        <v>53.349489795918359</v>
      </c>
      <c r="AA14" s="204">
        <v>53.349489795918359</v>
      </c>
      <c r="AB14" s="204">
        <v>53.349489795918359</v>
      </c>
      <c r="AC14" s="204">
        <v>53.349489795918359</v>
      </c>
      <c r="AD14" s="204">
        <v>53.349489795918359</v>
      </c>
      <c r="AE14" s="204">
        <v>53.349489795918359</v>
      </c>
      <c r="AF14" s="335">
        <v>53.349489795918359</v>
      </c>
    </row>
    <row r="15" spans="1:32" s="205" customFormat="1" ht="14.25">
      <c r="A15" s="206" t="s">
        <v>346</v>
      </c>
      <c r="B15" s="112" t="s">
        <v>305</v>
      </c>
      <c r="C15" s="204">
        <v>10</v>
      </c>
      <c r="D15" s="204">
        <v>10</v>
      </c>
      <c r="E15" s="204">
        <v>10</v>
      </c>
      <c r="F15" s="204">
        <v>10</v>
      </c>
      <c r="G15" s="204">
        <v>10</v>
      </c>
      <c r="H15" s="204">
        <v>10</v>
      </c>
      <c r="I15" s="204">
        <v>10</v>
      </c>
      <c r="J15" s="204">
        <v>10</v>
      </c>
      <c r="K15" s="204">
        <v>10</v>
      </c>
      <c r="L15" s="204">
        <v>10</v>
      </c>
      <c r="M15" s="204">
        <v>10</v>
      </c>
      <c r="N15" s="204">
        <v>10</v>
      </c>
      <c r="O15" s="204">
        <v>10</v>
      </c>
      <c r="P15" s="204">
        <v>10</v>
      </c>
      <c r="Q15" s="204">
        <v>10</v>
      </c>
      <c r="R15" s="389">
        <v>10</v>
      </c>
      <c r="S15" s="204">
        <v>10</v>
      </c>
      <c r="T15" s="204">
        <v>10</v>
      </c>
      <c r="U15" s="204">
        <v>10</v>
      </c>
      <c r="V15" s="204">
        <v>10</v>
      </c>
      <c r="W15" s="204">
        <v>10</v>
      </c>
      <c r="X15" s="204">
        <v>10</v>
      </c>
      <c r="Y15" s="204">
        <v>10</v>
      </c>
      <c r="Z15" s="204">
        <v>10</v>
      </c>
      <c r="AA15" s="204">
        <v>10</v>
      </c>
      <c r="AB15" s="204">
        <v>10</v>
      </c>
      <c r="AC15" s="204">
        <v>10</v>
      </c>
      <c r="AD15" s="204">
        <v>10</v>
      </c>
      <c r="AE15" s="204">
        <v>10</v>
      </c>
      <c r="AF15" s="335">
        <v>10</v>
      </c>
    </row>
    <row r="16" spans="1:32" s="205" customFormat="1">
      <c r="A16" s="206" t="s">
        <v>327</v>
      </c>
      <c r="B16" s="112" t="s">
        <v>275</v>
      </c>
      <c r="C16" s="382"/>
      <c r="D16" s="204">
        <v>5</v>
      </c>
      <c r="E16" s="204">
        <v>5</v>
      </c>
      <c r="F16" s="204">
        <v>6</v>
      </c>
      <c r="G16" s="204">
        <v>6</v>
      </c>
      <c r="H16" s="204">
        <v>6</v>
      </c>
      <c r="I16" s="204">
        <v>6</v>
      </c>
      <c r="J16" s="204">
        <v>6</v>
      </c>
      <c r="K16" s="204">
        <v>6</v>
      </c>
      <c r="L16" s="204">
        <v>6</v>
      </c>
      <c r="M16" s="204">
        <v>6</v>
      </c>
      <c r="N16" s="204">
        <v>6</v>
      </c>
      <c r="O16" s="204">
        <v>6</v>
      </c>
      <c r="P16" s="204">
        <v>6</v>
      </c>
      <c r="Q16" s="204">
        <v>6</v>
      </c>
      <c r="R16" s="389">
        <v>6</v>
      </c>
      <c r="S16" s="204">
        <v>6</v>
      </c>
      <c r="T16" s="204">
        <v>6</v>
      </c>
      <c r="U16" s="204">
        <v>6</v>
      </c>
      <c r="V16" s="204">
        <v>6</v>
      </c>
      <c r="W16" s="204">
        <v>6</v>
      </c>
      <c r="X16" s="204">
        <v>6</v>
      </c>
      <c r="Y16" s="204">
        <v>6</v>
      </c>
      <c r="Z16" s="204">
        <v>6</v>
      </c>
      <c r="AA16" s="204">
        <v>6</v>
      </c>
      <c r="AB16" s="204">
        <v>6</v>
      </c>
      <c r="AC16" s="204">
        <v>6</v>
      </c>
      <c r="AD16" s="204">
        <v>6</v>
      </c>
      <c r="AE16" s="204">
        <v>6</v>
      </c>
      <c r="AF16" s="335">
        <v>6</v>
      </c>
    </row>
    <row r="17" spans="1:32" s="205" customFormat="1">
      <c r="A17" s="206" t="s">
        <v>328</v>
      </c>
      <c r="B17" s="112" t="s">
        <v>329</v>
      </c>
      <c r="C17" s="204">
        <v>54.324999999999996</v>
      </c>
      <c r="D17" s="204">
        <v>55.954749999999997</v>
      </c>
      <c r="E17" s="204">
        <v>57.633392499999999</v>
      </c>
      <c r="F17" s="204">
        <v>59.270180846999999</v>
      </c>
      <c r="G17" s="204">
        <v>60.923226190822831</v>
      </c>
      <c r="H17" s="204">
        <v>62.595964750731149</v>
      </c>
      <c r="I17" s="204">
        <v>64.291565808798069</v>
      </c>
      <c r="J17" s="204">
        <v>66.012960991211258</v>
      </c>
      <c r="K17" s="204">
        <v>67.762872041042769</v>
      </c>
      <c r="L17" s="204">
        <v>69.543836738918799</v>
      </c>
      <c r="M17" s="204">
        <v>71.358232803736641</v>
      </c>
      <c r="N17" s="204">
        <v>73.208299727726725</v>
      </c>
      <c r="O17" s="204">
        <v>75.09615858252667</v>
      </c>
      <c r="P17" s="204">
        <v>77.023829886153138</v>
      </c>
      <c r="Q17" s="204">
        <v>78.993249652924419</v>
      </c>
      <c r="R17" s="389">
        <v>80.93648359438636</v>
      </c>
      <c r="S17" s="204">
        <v>82.895146497370504</v>
      </c>
      <c r="T17" s="204">
        <v>84.868050984007937</v>
      </c>
      <c r="U17" s="204">
        <v>86.853963377033722</v>
      </c>
      <c r="V17" s="204">
        <v>88.851604534705487</v>
      </c>
      <c r="W17" s="204">
        <v>90.859650797189829</v>
      </c>
      <c r="X17" s="204">
        <v>92.913078905206305</v>
      </c>
      <c r="Y17" s="204">
        <v>94.975749256901892</v>
      </c>
      <c r="Z17" s="204">
        <v>97.065215740553739</v>
      </c>
      <c r="AA17" s="204">
        <v>99.200650486845916</v>
      </c>
      <c r="AB17" s="204">
        <v>101.38306479755653</v>
      </c>
      <c r="AC17" s="204">
        <v>103.61349222310277</v>
      </c>
      <c r="AD17" s="204">
        <v>105.89298905201103</v>
      </c>
      <c r="AE17" s="204">
        <v>108.22263481115527</v>
      </c>
      <c r="AF17" s="335">
        <v>110.60353277700069</v>
      </c>
    </row>
    <row r="18" spans="1:32" s="205" customFormat="1" ht="14.25">
      <c r="A18" s="206" t="s">
        <v>330</v>
      </c>
      <c r="B18" s="112" t="s">
        <v>306</v>
      </c>
      <c r="C18" s="204">
        <v>6.6624999999999996</v>
      </c>
      <c r="D18" s="204">
        <v>6.8623750000000001</v>
      </c>
      <c r="E18" s="204">
        <v>7.0682462499999996</v>
      </c>
      <c r="F18" s="204">
        <v>7.2689844434999999</v>
      </c>
      <c r="G18" s="204">
        <v>7.4717164196292147</v>
      </c>
      <c r="H18" s="204">
        <v>7.6768636015047642</v>
      </c>
      <c r="I18" s="204">
        <v>7.8848146746639145</v>
      </c>
      <c r="J18" s="204">
        <v>8.0959291781674185</v>
      </c>
      <c r="K18" s="204">
        <v>8.3105409106939234</v>
      </c>
      <c r="L18" s="204">
        <v>8.5289611094900426</v>
      </c>
      <c r="M18" s="204">
        <v>8.7514813815903434</v>
      </c>
      <c r="N18" s="204">
        <v>8.9783763817023345</v>
      </c>
      <c r="O18" s="204">
        <v>9.2099062412532717</v>
      </c>
      <c r="P18" s="204">
        <v>9.4463187596225549</v>
      </c>
      <c r="Q18" s="204">
        <v>9.687851372528467</v>
      </c>
      <c r="R18" s="389">
        <v>9.9261725162926666</v>
      </c>
      <c r="S18" s="204">
        <v>10.16638589118695</v>
      </c>
      <c r="T18" s="204">
        <v>10.408345875397199</v>
      </c>
      <c r="U18" s="204">
        <v>10.651901168881494</v>
      </c>
      <c r="V18" s="204">
        <v>10.896894895765767</v>
      </c>
      <c r="W18" s="204">
        <v>11.143164720410073</v>
      </c>
      <c r="X18" s="204">
        <v>11.395000243091339</v>
      </c>
      <c r="Y18" s="204">
        <v>11.647969248487968</v>
      </c>
      <c r="Z18" s="204">
        <v>11.904224571954703</v>
      </c>
      <c r="AA18" s="204">
        <v>12.166117512537706</v>
      </c>
      <c r="AB18" s="204">
        <v>12.433772097813536</v>
      </c>
      <c r="AC18" s="204">
        <v>12.707315083965435</v>
      </c>
      <c r="AD18" s="204">
        <v>12.986876015812674</v>
      </c>
      <c r="AE18" s="204">
        <v>13.272587288160553</v>
      </c>
      <c r="AF18" s="335">
        <v>13.564584208500085</v>
      </c>
    </row>
    <row r="19" spans="1:32">
      <c r="A19" s="181" t="s">
        <v>347</v>
      </c>
      <c r="B19" s="37" t="s">
        <v>56</v>
      </c>
      <c r="C19" s="382"/>
      <c r="D19" s="200">
        <v>883.49576913265309</v>
      </c>
      <c r="E19" s="200">
        <v>1035.1346767793368</v>
      </c>
      <c r="F19" s="200">
        <v>1193.2203427544389</v>
      </c>
      <c r="G19" s="200">
        <v>1226.4992581138599</v>
      </c>
      <c r="H19" s="200">
        <v>1260.1746349942632</v>
      </c>
      <c r="I19" s="200">
        <v>1294.3102770113537</v>
      </c>
      <c r="J19" s="200">
        <v>1328.9652033203706</v>
      </c>
      <c r="K19" s="200">
        <v>1364.1942077342387</v>
      </c>
      <c r="L19" s="200">
        <v>1400.0483805554572</v>
      </c>
      <c r="M19" s="200">
        <v>1436.5755897425342</v>
      </c>
      <c r="N19" s="200">
        <v>1473.8209204909022</v>
      </c>
      <c r="O19" s="200">
        <v>1511.8270739664808</v>
      </c>
      <c r="P19" s="200">
        <v>1550.6347270014639</v>
      </c>
      <c r="Q19" s="200">
        <v>1590.2828552094807</v>
      </c>
      <c r="R19" s="388">
        <v>1629.4038134476336</v>
      </c>
      <c r="S19" s="200">
        <v>1668.8353857330667</v>
      </c>
      <c r="T19" s="200">
        <v>1708.5536679135134</v>
      </c>
      <c r="U19" s="200">
        <v>1748.5338237426899</v>
      </c>
      <c r="V19" s="200">
        <v>1788.7501016887718</v>
      </c>
      <c r="W19" s="200">
        <v>1829.1758539869379</v>
      </c>
      <c r="X19" s="200">
        <v>1870.5152282870424</v>
      </c>
      <c r="Y19" s="200">
        <v>1912.0406663550148</v>
      </c>
      <c r="Z19" s="200">
        <v>1954.1055610148251</v>
      </c>
      <c r="AA19" s="200">
        <v>1997.0958833571513</v>
      </c>
      <c r="AB19" s="200">
        <v>2041.0319927910086</v>
      </c>
      <c r="AC19" s="200">
        <v>2085.9346966324106</v>
      </c>
      <c r="AD19" s="200">
        <v>2131.8252599583238</v>
      </c>
      <c r="AE19" s="200">
        <v>2178.725415677407</v>
      </c>
      <c r="AF19" s="201">
        <v>2226.65737482231</v>
      </c>
    </row>
    <row r="20" spans="1:32">
      <c r="A20" s="181" t="s">
        <v>348</v>
      </c>
      <c r="B20" s="37" t="s">
        <v>56</v>
      </c>
      <c r="C20" s="382"/>
      <c r="D20" s="200">
        <v>2208.7394228316325</v>
      </c>
      <c r="E20" s="200">
        <v>2587.8366919483419</v>
      </c>
      <c r="F20" s="200">
        <v>2983.0508568860964</v>
      </c>
      <c r="G20" s="200">
        <v>3066.2481452846496</v>
      </c>
      <c r="H20" s="200">
        <v>3150.4365874856576</v>
      </c>
      <c r="I20" s="200">
        <v>3235.7756925283838</v>
      </c>
      <c r="J20" s="200">
        <v>3322.4130083009263</v>
      </c>
      <c r="K20" s="200">
        <v>3410.4855193355966</v>
      </c>
      <c r="L20" s="200">
        <v>3500.1209513886429</v>
      </c>
      <c r="M20" s="200">
        <v>3591.4389743563347</v>
      </c>
      <c r="N20" s="200">
        <v>3684.5523012272547</v>
      </c>
      <c r="O20" s="200">
        <v>3779.5676849162019</v>
      </c>
      <c r="P20" s="200">
        <v>3876.5868175036594</v>
      </c>
      <c r="Q20" s="200">
        <v>3975.7071380237012</v>
      </c>
      <c r="R20" s="388">
        <v>4073.5095336190839</v>
      </c>
      <c r="S20" s="200">
        <v>4172.0884643326663</v>
      </c>
      <c r="T20" s="200">
        <v>4271.3841697837834</v>
      </c>
      <c r="U20" s="200">
        <v>4371.3345593567246</v>
      </c>
      <c r="V20" s="200">
        <v>4471.8752542219281</v>
      </c>
      <c r="W20" s="200">
        <v>4572.9396349673434</v>
      </c>
      <c r="X20" s="200">
        <v>4676.2880707176055</v>
      </c>
      <c r="Y20" s="200">
        <v>4780.101665887536</v>
      </c>
      <c r="Z20" s="200">
        <v>4885.2639025370618</v>
      </c>
      <c r="AA20" s="200">
        <v>4992.7397083928772</v>
      </c>
      <c r="AB20" s="200">
        <v>5102.5799819775202</v>
      </c>
      <c r="AC20" s="200">
        <v>5214.8367415810262</v>
      </c>
      <c r="AD20" s="200">
        <v>5329.5631498958091</v>
      </c>
      <c r="AE20" s="200">
        <v>5446.8135391935166</v>
      </c>
      <c r="AF20" s="201">
        <v>5566.6434370557745</v>
      </c>
    </row>
    <row r="21" spans="1:32">
      <c r="A21" s="181" t="s">
        <v>354</v>
      </c>
      <c r="B21" s="37" t="s">
        <v>56</v>
      </c>
      <c r="C21" s="382"/>
      <c r="D21" s="200">
        <v>1583.625</v>
      </c>
      <c r="E21" s="200">
        <v>1631.13375</v>
      </c>
      <c r="F21" s="200">
        <v>1677.4579484999999</v>
      </c>
      <c r="G21" s="200">
        <v>1724.2422506836649</v>
      </c>
      <c r="H21" s="200">
        <v>1771.5839080395608</v>
      </c>
      <c r="I21" s="200">
        <v>1819.5726172301343</v>
      </c>
      <c r="J21" s="200">
        <v>1868.2913488078657</v>
      </c>
      <c r="K21" s="200">
        <v>1917.8171332370594</v>
      </c>
      <c r="L21" s="200">
        <v>1968.2217944977019</v>
      </c>
      <c r="M21" s="200">
        <v>2019.5726265208484</v>
      </c>
      <c r="N21" s="200">
        <v>2071.933011162077</v>
      </c>
      <c r="O21" s="200">
        <v>2125.3629787507548</v>
      </c>
      <c r="P21" s="200">
        <v>2179.9197137590513</v>
      </c>
      <c r="Q21" s="200">
        <v>2235.6580090450307</v>
      </c>
      <c r="R21" s="388">
        <v>2290.6551960675383</v>
      </c>
      <c r="S21" s="200">
        <v>2346.0890518123729</v>
      </c>
      <c r="T21" s="200">
        <v>2401.9259712455073</v>
      </c>
      <c r="U21" s="200">
        <v>2458.1310389726523</v>
      </c>
      <c r="V21" s="200">
        <v>2514.6680528690231</v>
      </c>
      <c r="W21" s="200">
        <v>2571.4995508638631</v>
      </c>
      <c r="X21" s="200">
        <v>2629.6154407133859</v>
      </c>
      <c r="Y21" s="200">
        <v>2687.9929034972233</v>
      </c>
      <c r="Z21" s="200">
        <v>2747.1287473741622</v>
      </c>
      <c r="AA21" s="200">
        <v>2807.5655798163939</v>
      </c>
      <c r="AB21" s="200">
        <v>2869.3320225723546</v>
      </c>
      <c r="AC21" s="200">
        <v>2932.4573270689461</v>
      </c>
      <c r="AD21" s="200">
        <v>2996.9713882644633</v>
      </c>
      <c r="AE21" s="200">
        <v>3062.9047588062813</v>
      </c>
      <c r="AF21" s="201">
        <v>3130.2886635000195</v>
      </c>
    </row>
    <row r="22" spans="1:32">
      <c r="A22" s="181" t="s">
        <v>355</v>
      </c>
      <c r="B22" s="37" t="s">
        <v>56</v>
      </c>
      <c r="C22" s="382"/>
      <c r="D22" s="200">
        <v>1583.625</v>
      </c>
      <c r="E22" s="200">
        <v>1631.13375</v>
      </c>
      <c r="F22" s="200">
        <v>1677.4579484999999</v>
      </c>
      <c r="G22" s="200">
        <v>1724.2422506836649</v>
      </c>
      <c r="H22" s="200">
        <v>1771.5839080395608</v>
      </c>
      <c r="I22" s="200">
        <v>1819.5726172301343</v>
      </c>
      <c r="J22" s="200">
        <v>1868.2913488078657</v>
      </c>
      <c r="K22" s="200">
        <v>1917.8171332370594</v>
      </c>
      <c r="L22" s="200">
        <v>1968.2217944977019</v>
      </c>
      <c r="M22" s="200">
        <v>2019.5726265208484</v>
      </c>
      <c r="N22" s="200">
        <v>2071.933011162077</v>
      </c>
      <c r="O22" s="200">
        <v>2125.3629787507548</v>
      </c>
      <c r="P22" s="200">
        <v>2179.9197137590513</v>
      </c>
      <c r="Q22" s="200">
        <v>2235.6580090450307</v>
      </c>
      <c r="R22" s="388">
        <v>2290.6551960675383</v>
      </c>
      <c r="S22" s="200">
        <v>2346.0890518123729</v>
      </c>
      <c r="T22" s="200">
        <v>2401.9259712455073</v>
      </c>
      <c r="U22" s="200">
        <v>2458.1310389726523</v>
      </c>
      <c r="V22" s="200">
        <v>2514.6680528690231</v>
      </c>
      <c r="W22" s="200">
        <v>2571.4995508638631</v>
      </c>
      <c r="X22" s="200">
        <v>2629.6154407133859</v>
      </c>
      <c r="Y22" s="200">
        <v>2687.9929034972233</v>
      </c>
      <c r="Z22" s="200">
        <v>2747.1287473741622</v>
      </c>
      <c r="AA22" s="200">
        <v>2807.5655798163939</v>
      </c>
      <c r="AB22" s="200">
        <v>2869.3320225723546</v>
      </c>
      <c r="AC22" s="200">
        <v>2932.4573270689461</v>
      </c>
      <c r="AD22" s="200">
        <v>2996.9713882644633</v>
      </c>
      <c r="AE22" s="200">
        <v>3062.9047588062813</v>
      </c>
      <c r="AF22" s="201">
        <v>3130.2886635000195</v>
      </c>
    </row>
    <row r="23" spans="1:32">
      <c r="A23" s="181" t="s">
        <v>322</v>
      </c>
      <c r="B23" s="37" t="s">
        <v>56</v>
      </c>
      <c r="C23" s="382"/>
      <c r="D23" s="200">
        <v>552.18485570790813</v>
      </c>
      <c r="E23" s="200">
        <v>646.95917298708548</v>
      </c>
      <c r="F23" s="200">
        <v>745.76271422152411</v>
      </c>
      <c r="G23" s="200">
        <v>766.5620363211624</v>
      </c>
      <c r="H23" s="200">
        <v>787.6091468714144</v>
      </c>
      <c r="I23" s="200">
        <v>808.94392313209596</v>
      </c>
      <c r="J23" s="200">
        <v>830.60325207523158</v>
      </c>
      <c r="K23" s="200">
        <v>852.62137983389914</v>
      </c>
      <c r="L23" s="200">
        <v>875.03023784716072</v>
      </c>
      <c r="M23" s="200">
        <v>897.85974358908368</v>
      </c>
      <c r="N23" s="200">
        <v>921.13807530681368</v>
      </c>
      <c r="O23" s="200">
        <v>944.89192122905047</v>
      </c>
      <c r="P23" s="200">
        <v>969.14670437591485</v>
      </c>
      <c r="Q23" s="200">
        <v>993.9267845059253</v>
      </c>
      <c r="R23" s="388">
        <v>1018.377383404771</v>
      </c>
      <c r="S23" s="200">
        <v>1043.0221160831666</v>
      </c>
      <c r="T23" s="200">
        <v>1067.8460424459458</v>
      </c>
      <c r="U23" s="200">
        <v>1092.8336398391812</v>
      </c>
      <c r="V23" s="200">
        <v>1117.968813555482</v>
      </c>
      <c r="W23" s="200">
        <v>1143.2349087418359</v>
      </c>
      <c r="X23" s="200">
        <v>1169.0720176794014</v>
      </c>
      <c r="Y23" s="200">
        <v>1195.025416471884</v>
      </c>
      <c r="Z23" s="200">
        <v>1221.3159756342654</v>
      </c>
      <c r="AA23" s="200">
        <v>1248.1849270982193</v>
      </c>
      <c r="AB23" s="200">
        <v>1275.6449954943801</v>
      </c>
      <c r="AC23" s="200">
        <v>1303.7091853952566</v>
      </c>
      <c r="AD23" s="200">
        <v>1332.3907874739523</v>
      </c>
      <c r="AE23" s="200">
        <v>1361.7033847983791</v>
      </c>
      <c r="AF23" s="201">
        <v>1391.6608592639436</v>
      </c>
    </row>
    <row r="24" spans="1:32">
      <c r="A24" s="181" t="s">
        <v>324</v>
      </c>
      <c r="B24" s="37" t="s">
        <v>56</v>
      </c>
      <c r="C24" s="382"/>
      <c r="D24" s="200">
        <v>2208.7394228316325</v>
      </c>
      <c r="E24" s="200">
        <v>2587.8366919483419</v>
      </c>
      <c r="F24" s="200">
        <v>2983.0508568860964</v>
      </c>
      <c r="G24" s="200">
        <v>3066.2481452846496</v>
      </c>
      <c r="H24" s="200">
        <v>3150.4365874856576</v>
      </c>
      <c r="I24" s="200">
        <v>3235.7756925283838</v>
      </c>
      <c r="J24" s="200">
        <v>3322.4130083009263</v>
      </c>
      <c r="K24" s="200">
        <v>3410.4855193355966</v>
      </c>
      <c r="L24" s="200">
        <v>3500.1209513886429</v>
      </c>
      <c r="M24" s="200">
        <v>3591.4389743563347</v>
      </c>
      <c r="N24" s="200">
        <v>3684.5523012272547</v>
      </c>
      <c r="O24" s="200">
        <v>3779.5676849162019</v>
      </c>
      <c r="P24" s="200">
        <v>3876.5868175036594</v>
      </c>
      <c r="Q24" s="200">
        <v>3975.7071380237012</v>
      </c>
      <c r="R24" s="388">
        <v>4073.5095336190839</v>
      </c>
      <c r="S24" s="200">
        <v>4172.0884643326663</v>
      </c>
      <c r="T24" s="200">
        <v>4271.3841697837834</v>
      </c>
      <c r="U24" s="200">
        <v>4371.3345593567246</v>
      </c>
      <c r="V24" s="200">
        <v>4471.8752542219281</v>
      </c>
      <c r="W24" s="200">
        <v>4572.9396349673434</v>
      </c>
      <c r="X24" s="200">
        <v>4676.2880707176055</v>
      </c>
      <c r="Y24" s="200">
        <v>4780.101665887536</v>
      </c>
      <c r="Z24" s="200">
        <v>4885.2639025370618</v>
      </c>
      <c r="AA24" s="200">
        <v>4992.7397083928772</v>
      </c>
      <c r="AB24" s="200">
        <v>5102.5799819775202</v>
      </c>
      <c r="AC24" s="200">
        <v>5214.8367415810262</v>
      </c>
      <c r="AD24" s="200">
        <v>5329.5631498958091</v>
      </c>
      <c r="AE24" s="200">
        <v>5446.8135391935166</v>
      </c>
      <c r="AF24" s="201">
        <v>5566.6434370557745</v>
      </c>
    </row>
    <row r="25" spans="1:32">
      <c r="A25" s="181" t="s">
        <v>349</v>
      </c>
      <c r="B25" s="37" t="s">
        <v>56</v>
      </c>
      <c r="C25" s="382"/>
      <c r="D25" s="200">
        <v>566.90987496811226</v>
      </c>
      <c r="E25" s="200">
        <v>624.58573245328444</v>
      </c>
      <c r="F25" s="200">
        <v>743.41769647719252</v>
      </c>
      <c r="G25" s="200">
        <v>764.15161603194133</v>
      </c>
      <c r="H25" s="200">
        <v>785.13254487752238</v>
      </c>
      <c r="I25" s="200">
        <v>806.40023488147835</v>
      </c>
      <c r="J25" s="200">
        <v>827.99145702638793</v>
      </c>
      <c r="K25" s="200">
        <v>849.94034975988416</v>
      </c>
      <c r="L25" s="200">
        <v>872.27874411403627</v>
      </c>
      <c r="M25" s="200">
        <v>895.03646348874327</v>
      </c>
      <c r="N25" s="200">
        <v>918.24159752590344</v>
      </c>
      <c r="O25" s="200">
        <v>941.92075053426629</v>
      </c>
      <c r="P25" s="200">
        <v>966.09926559239443</v>
      </c>
      <c r="Q25" s="200">
        <v>990.80142586062766</v>
      </c>
      <c r="R25" s="388">
        <v>1015.175140936799</v>
      </c>
      <c r="S25" s="200">
        <v>1039.7423793474695</v>
      </c>
      <c r="T25" s="200">
        <v>1064.4882479759394</v>
      </c>
      <c r="U25" s="200">
        <v>1089.3972729785764</v>
      </c>
      <c r="V25" s="200">
        <v>1114.4534102570835</v>
      </c>
      <c r="W25" s="200">
        <v>1139.6400573288936</v>
      </c>
      <c r="X25" s="200">
        <v>1165.3959226245265</v>
      </c>
      <c r="Y25" s="200">
        <v>1191.2677121067909</v>
      </c>
      <c r="Z25" s="200">
        <v>1217.4756017731404</v>
      </c>
      <c r="AA25" s="200">
        <v>1244.2600650121494</v>
      </c>
      <c r="AB25" s="200">
        <v>1271.6337864424167</v>
      </c>
      <c r="AC25" s="200">
        <v>1299.6097297441502</v>
      </c>
      <c r="AD25" s="200">
        <v>1328.2011437985213</v>
      </c>
      <c r="AE25" s="200">
        <v>1357.4215689620887</v>
      </c>
      <c r="AF25" s="201">
        <v>1387.2848434792547</v>
      </c>
    </row>
    <row r="26" spans="1:32" ht="13.5" thickBot="1">
      <c r="A26" s="182" t="s">
        <v>250</v>
      </c>
      <c r="B26" s="183" t="s">
        <v>56</v>
      </c>
      <c r="C26" s="334">
        <v>1186050</v>
      </c>
      <c r="D26" s="334">
        <v>9587.3193454719385</v>
      </c>
      <c r="E26" s="334">
        <v>10744.62046611639</v>
      </c>
      <c r="F26" s="334">
        <v>12003.418364225348</v>
      </c>
      <c r="G26" s="334">
        <v>12338.193702403591</v>
      </c>
      <c r="H26" s="334">
        <v>12676.957317793636</v>
      </c>
      <c r="I26" s="334">
        <v>13020.351054541967</v>
      </c>
      <c r="J26" s="334">
        <v>13368.968626639575</v>
      </c>
      <c r="K26" s="334">
        <v>13723.361242473333</v>
      </c>
      <c r="L26" s="334">
        <v>14084.042854289342</v>
      </c>
      <c r="M26" s="334">
        <v>14451.494998574728</v>
      </c>
      <c r="N26" s="334">
        <v>14826.171218102281</v>
      </c>
      <c r="O26" s="334">
        <v>15208.50107306371</v>
      </c>
      <c r="P26" s="334">
        <v>15598.893759495195</v>
      </c>
      <c r="Q26" s="334">
        <v>15997.741359713496</v>
      </c>
      <c r="R26" s="390">
        <v>492847.5665792104</v>
      </c>
      <c r="S26" s="334">
        <v>16787.954913453781</v>
      </c>
      <c r="T26" s="334">
        <v>17187.508240393981</v>
      </c>
      <c r="U26" s="334">
        <v>17589.695933219198</v>
      </c>
      <c r="V26" s="334">
        <v>17994.258939683241</v>
      </c>
      <c r="W26" s="334">
        <v>18400.929191720079</v>
      </c>
      <c r="X26" s="334">
        <v>18816.790191452954</v>
      </c>
      <c r="Y26" s="334">
        <v>19234.522933703207</v>
      </c>
      <c r="Z26" s="334">
        <v>19657.682438244679</v>
      </c>
      <c r="AA26" s="334">
        <v>20090.15145188606</v>
      </c>
      <c r="AB26" s="334">
        <v>20532.134783827558</v>
      </c>
      <c r="AC26" s="334">
        <v>20983.841749071762</v>
      </c>
      <c r="AD26" s="334">
        <v>21445.48626755134</v>
      </c>
      <c r="AE26" s="334">
        <v>21917.286965437466</v>
      </c>
      <c r="AF26" s="392">
        <v>-249728.03477345928</v>
      </c>
    </row>
    <row r="27" spans="1:32">
      <c r="A27" s="185" t="s">
        <v>363</v>
      </c>
      <c r="B27" s="186" t="s">
        <v>3</v>
      </c>
      <c r="C27" s="186">
        <v>2016</v>
      </c>
      <c r="D27" s="186">
        <v>2017</v>
      </c>
      <c r="E27" s="186">
        <v>2018</v>
      </c>
      <c r="F27" s="186">
        <v>2019</v>
      </c>
      <c r="G27" s="186">
        <v>2020</v>
      </c>
      <c r="H27" s="186">
        <v>2021</v>
      </c>
      <c r="I27" s="186">
        <v>2022</v>
      </c>
      <c r="J27" s="186">
        <v>2023</v>
      </c>
      <c r="K27" s="186">
        <v>2024</v>
      </c>
      <c r="L27" s="186">
        <v>2025</v>
      </c>
      <c r="M27" s="186">
        <v>2026</v>
      </c>
      <c r="N27" s="186">
        <v>2027</v>
      </c>
      <c r="O27" s="186">
        <v>2028</v>
      </c>
      <c r="P27" s="186">
        <v>2029</v>
      </c>
      <c r="Q27" s="186">
        <v>2030</v>
      </c>
      <c r="R27" s="387">
        <v>2031</v>
      </c>
      <c r="S27" s="186">
        <v>2032</v>
      </c>
      <c r="T27" s="186">
        <v>2033</v>
      </c>
      <c r="U27" s="186">
        <v>2034</v>
      </c>
      <c r="V27" s="186">
        <v>2035</v>
      </c>
      <c r="W27" s="186">
        <v>2036</v>
      </c>
      <c r="X27" s="186">
        <v>2037</v>
      </c>
      <c r="Y27" s="186">
        <v>2038</v>
      </c>
      <c r="Z27" s="186">
        <v>2039</v>
      </c>
      <c r="AA27" s="186">
        <v>2040</v>
      </c>
      <c r="AB27" s="186">
        <v>2041</v>
      </c>
      <c r="AC27" s="186">
        <v>2042</v>
      </c>
      <c r="AD27" s="186">
        <v>2043</v>
      </c>
      <c r="AE27" s="186">
        <v>2044</v>
      </c>
      <c r="AF27" s="336">
        <v>2045</v>
      </c>
    </row>
    <row r="28" spans="1:32">
      <c r="A28" s="179" t="s">
        <v>68</v>
      </c>
      <c r="B28" s="178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80"/>
    </row>
    <row r="29" spans="1:32">
      <c r="A29" s="181" t="s">
        <v>245</v>
      </c>
      <c r="B29" s="37" t="s">
        <v>56</v>
      </c>
      <c r="C29" s="200">
        <v>420100</v>
      </c>
      <c r="D29" s="200">
        <v>0</v>
      </c>
      <c r="E29" s="200">
        <v>0</v>
      </c>
      <c r="F29" s="200">
        <v>0</v>
      </c>
      <c r="G29" s="200">
        <v>0</v>
      </c>
      <c r="H29" s="200">
        <v>0</v>
      </c>
      <c r="I29" s="200">
        <v>0</v>
      </c>
      <c r="J29" s="200">
        <v>0</v>
      </c>
      <c r="K29" s="200">
        <v>0</v>
      </c>
      <c r="L29" s="200">
        <v>0</v>
      </c>
      <c r="M29" s="200">
        <v>0</v>
      </c>
      <c r="N29" s="200">
        <v>0</v>
      </c>
      <c r="O29" s="200">
        <v>0</v>
      </c>
      <c r="P29" s="200">
        <v>0</v>
      </c>
      <c r="Q29" s="200">
        <v>0</v>
      </c>
      <c r="R29" s="388">
        <v>0</v>
      </c>
      <c r="S29" s="200">
        <v>0</v>
      </c>
      <c r="T29" s="200">
        <v>0</v>
      </c>
      <c r="U29" s="200">
        <v>0</v>
      </c>
      <c r="V29" s="200">
        <v>0</v>
      </c>
      <c r="W29" s="200">
        <v>0</v>
      </c>
      <c r="X29" s="200">
        <v>0</v>
      </c>
      <c r="Y29" s="200">
        <v>0</v>
      </c>
      <c r="Z29" s="200">
        <v>0</v>
      </c>
      <c r="AA29" s="200">
        <v>0</v>
      </c>
      <c r="AB29" s="200">
        <v>0</v>
      </c>
      <c r="AC29" s="200">
        <v>0</v>
      </c>
      <c r="AD29" s="200">
        <v>0</v>
      </c>
      <c r="AE29" s="200">
        <v>0</v>
      </c>
      <c r="AF29" s="201">
        <v>0</v>
      </c>
    </row>
    <row r="30" spans="1:32">
      <c r="A30" s="181" t="s">
        <v>246</v>
      </c>
      <c r="B30" s="37" t="s">
        <v>56</v>
      </c>
      <c r="C30" s="200">
        <v>0</v>
      </c>
      <c r="D30" s="200">
        <v>0</v>
      </c>
      <c r="E30" s="200">
        <v>0</v>
      </c>
      <c r="F30" s="200">
        <v>0</v>
      </c>
      <c r="G30" s="200">
        <v>0</v>
      </c>
      <c r="H30" s="200">
        <v>0</v>
      </c>
      <c r="I30" s="200">
        <v>0</v>
      </c>
      <c r="J30" s="200">
        <v>0</v>
      </c>
      <c r="K30" s="200">
        <v>0</v>
      </c>
      <c r="L30" s="200">
        <v>0</v>
      </c>
      <c r="M30" s="200">
        <v>0</v>
      </c>
      <c r="N30" s="200">
        <v>0</v>
      </c>
      <c r="O30" s="200">
        <v>0</v>
      </c>
      <c r="P30" s="200">
        <v>0</v>
      </c>
      <c r="Q30" s="200">
        <v>0</v>
      </c>
      <c r="R30" s="388">
        <v>18325.241568540307</v>
      </c>
      <c r="S30" s="200">
        <v>0</v>
      </c>
      <c r="T30" s="200">
        <v>0</v>
      </c>
      <c r="U30" s="200">
        <v>0</v>
      </c>
      <c r="V30" s="200">
        <v>0</v>
      </c>
      <c r="W30" s="200">
        <v>0</v>
      </c>
      <c r="X30" s="200">
        <v>0</v>
      </c>
      <c r="Y30" s="200">
        <v>0</v>
      </c>
      <c r="Z30" s="200">
        <v>0</v>
      </c>
      <c r="AA30" s="200">
        <v>0</v>
      </c>
      <c r="AB30" s="200">
        <v>0</v>
      </c>
      <c r="AC30" s="200">
        <v>0</v>
      </c>
      <c r="AD30" s="200">
        <v>0</v>
      </c>
      <c r="AE30" s="200">
        <v>0</v>
      </c>
      <c r="AF30" s="201">
        <v>0</v>
      </c>
    </row>
    <row r="31" spans="1:32">
      <c r="A31" s="181" t="s">
        <v>247</v>
      </c>
      <c r="B31" s="37" t="s">
        <v>56</v>
      </c>
      <c r="C31" s="200">
        <v>0</v>
      </c>
      <c r="D31" s="200">
        <v>0</v>
      </c>
      <c r="E31" s="200">
        <v>0</v>
      </c>
      <c r="F31" s="200">
        <v>0</v>
      </c>
      <c r="G31" s="200">
        <v>0</v>
      </c>
      <c r="H31" s="200">
        <v>0</v>
      </c>
      <c r="I31" s="200">
        <v>0</v>
      </c>
      <c r="J31" s="200">
        <v>0</v>
      </c>
      <c r="K31" s="200">
        <v>0</v>
      </c>
      <c r="L31" s="200">
        <v>0</v>
      </c>
      <c r="M31" s="200">
        <v>0</v>
      </c>
      <c r="N31" s="200">
        <v>0</v>
      </c>
      <c r="O31" s="200">
        <v>0</v>
      </c>
      <c r="P31" s="200">
        <v>0</v>
      </c>
      <c r="Q31" s="200">
        <v>0</v>
      </c>
      <c r="R31" s="388">
        <v>0</v>
      </c>
      <c r="S31" s="200">
        <v>0</v>
      </c>
      <c r="T31" s="200">
        <v>0</v>
      </c>
      <c r="U31" s="200">
        <v>0</v>
      </c>
      <c r="V31" s="200">
        <v>0</v>
      </c>
      <c r="W31" s="200">
        <v>0</v>
      </c>
      <c r="X31" s="200">
        <v>0</v>
      </c>
      <c r="Y31" s="200">
        <v>0</v>
      </c>
      <c r="Z31" s="200">
        <v>0</v>
      </c>
      <c r="AA31" s="200">
        <v>0</v>
      </c>
      <c r="AB31" s="200">
        <v>0</v>
      </c>
      <c r="AC31" s="200">
        <v>0</v>
      </c>
      <c r="AD31" s="200">
        <v>0</v>
      </c>
      <c r="AE31" s="200">
        <v>0</v>
      </c>
      <c r="AF31" s="201">
        <v>-113449.18277123601</v>
      </c>
    </row>
    <row r="32" spans="1:32">
      <c r="A32" s="179" t="s">
        <v>302</v>
      </c>
      <c r="B32" s="178"/>
      <c r="C32" s="394">
        <v>0</v>
      </c>
      <c r="D32" s="394">
        <v>9800.1356529336717</v>
      </c>
      <c r="E32" s="394">
        <v>11257.88624404783</v>
      </c>
      <c r="F32" s="394">
        <v>12774.407136116279</v>
      </c>
      <c r="G32" s="394">
        <v>13130.685351142562</v>
      </c>
      <c r="H32" s="394">
        <v>13491.208013486206</v>
      </c>
      <c r="I32" s="394">
        <v>13856.65819343572</v>
      </c>
      <c r="J32" s="394">
        <v>14227.667739687313</v>
      </c>
      <c r="K32" s="394">
        <v>14604.82326516548</v>
      </c>
      <c r="L32" s="394">
        <v>14988.671733663452</v>
      </c>
      <c r="M32" s="394">
        <v>15379.725611126414</v>
      </c>
      <c r="N32" s="394">
        <v>15778.467571727466</v>
      </c>
      <c r="O32" s="394">
        <v>16185.354766639026</v>
      </c>
      <c r="P32" s="394">
        <v>16600.822674872667</v>
      </c>
      <c r="Q32" s="394">
        <v>17025.288562493199</v>
      </c>
      <c r="R32" s="394">
        <v>17444.110661130529</v>
      </c>
      <c r="S32" s="394">
        <v>17866.258139129888</v>
      </c>
      <c r="T32" s="394">
        <v>18291.475082841182</v>
      </c>
      <c r="U32" s="394">
        <v>18719.495599779664</v>
      </c>
      <c r="V32" s="394">
        <v>19150.043998574598</v>
      </c>
      <c r="W32" s="394">
        <v>19582.834992942382</v>
      </c>
      <c r="X32" s="394">
        <v>20025.407063782877</v>
      </c>
      <c r="Y32" s="394">
        <v>20469.971100598857</v>
      </c>
      <c r="Z32" s="394">
        <v>20920.310464812035</v>
      </c>
      <c r="AA32" s="394">
        <v>21380.557295037899</v>
      </c>
      <c r="AB32" s="394">
        <v>21850.929555528732</v>
      </c>
      <c r="AC32" s="394">
        <v>22331.650005750365</v>
      </c>
      <c r="AD32" s="394">
        <v>22822.946305876874</v>
      </c>
      <c r="AE32" s="394">
        <v>23325.051124606165</v>
      </c>
      <c r="AF32" s="395">
        <v>23838.202249347498</v>
      </c>
    </row>
    <row r="33" spans="1:32" s="205" customFormat="1" ht="14.25">
      <c r="A33" s="206" t="s">
        <v>341</v>
      </c>
      <c r="B33" s="112" t="s">
        <v>305</v>
      </c>
      <c r="C33" s="384">
        <v>917.67857142857144</v>
      </c>
      <c r="D33" s="384">
        <v>2068.4183673469388</v>
      </c>
      <c r="E33" s="384">
        <v>3219.158163265306</v>
      </c>
      <c r="F33" s="384">
        <v>4369.8979591836733</v>
      </c>
      <c r="G33" s="384">
        <v>4369.8979591836733</v>
      </c>
      <c r="H33" s="384">
        <v>4369.8979591836733</v>
      </c>
      <c r="I33" s="384">
        <v>4369.8979591836733</v>
      </c>
      <c r="J33" s="384">
        <v>4369.8979591836733</v>
      </c>
      <c r="K33" s="384">
        <v>4369.8979591836733</v>
      </c>
      <c r="L33" s="384">
        <v>4369.8979591836733</v>
      </c>
      <c r="M33" s="384">
        <v>4369.8979591836733</v>
      </c>
      <c r="N33" s="384">
        <v>4369.8979591836733</v>
      </c>
      <c r="O33" s="384">
        <v>4369.8979591836733</v>
      </c>
      <c r="P33" s="384">
        <v>4369.8979591836733</v>
      </c>
      <c r="Q33" s="384">
        <v>4369.8979591836733</v>
      </c>
      <c r="R33" s="396">
        <v>4369.8979591836733</v>
      </c>
      <c r="S33" s="384">
        <v>4369.8979591836733</v>
      </c>
      <c r="T33" s="384">
        <v>4369.8979591836733</v>
      </c>
      <c r="U33" s="384">
        <v>4369.8979591836733</v>
      </c>
      <c r="V33" s="384">
        <v>4369.8979591836733</v>
      </c>
      <c r="W33" s="384">
        <v>4369.8979591836733</v>
      </c>
      <c r="X33" s="384">
        <v>4369.8979591836733</v>
      </c>
      <c r="Y33" s="384">
        <v>4369.8979591836733</v>
      </c>
      <c r="Z33" s="384">
        <v>4369.8979591836733</v>
      </c>
      <c r="AA33" s="384">
        <v>4369.8979591836733</v>
      </c>
      <c r="AB33" s="384">
        <v>4369.8979591836733</v>
      </c>
      <c r="AC33" s="384">
        <v>4369.8979591836733</v>
      </c>
      <c r="AD33" s="384">
        <v>4369.8979591836733</v>
      </c>
      <c r="AE33" s="384">
        <v>4369.8979591836733</v>
      </c>
      <c r="AF33" s="397">
        <v>4369.8979591836733</v>
      </c>
    </row>
    <row r="34" spans="1:32" s="205" customFormat="1" ht="14.25">
      <c r="A34" s="206" t="s">
        <v>361</v>
      </c>
      <c r="B34" s="112" t="s">
        <v>305</v>
      </c>
      <c r="C34" s="384">
        <v>6300</v>
      </c>
      <c r="D34" s="384">
        <v>6300</v>
      </c>
      <c r="E34" s="384">
        <v>6300</v>
      </c>
      <c r="F34" s="384">
        <v>6300</v>
      </c>
      <c r="G34" s="384">
        <v>6300</v>
      </c>
      <c r="H34" s="384">
        <v>6300</v>
      </c>
      <c r="I34" s="384">
        <v>6300</v>
      </c>
      <c r="J34" s="384">
        <v>6300</v>
      </c>
      <c r="K34" s="384">
        <v>6300</v>
      </c>
      <c r="L34" s="384">
        <v>6300</v>
      </c>
      <c r="M34" s="384">
        <v>6300</v>
      </c>
      <c r="N34" s="384">
        <v>6300</v>
      </c>
      <c r="O34" s="384">
        <v>6300</v>
      </c>
      <c r="P34" s="384">
        <v>6300</v>
      </c>
      <c r="Q34" s="384">
        <v>6300</v>
      </c>
      <c r="R34" s="396">
        <v>6300</v>
      </c>
      <c r="S34" s="384">
        <v>6300</v>
      </c>
      <c r="T34" s="384">
        <v>6300</v>
      </c>
      <c r="U34" s="384">
        <v>6300</v>
      </c>
      <c r="V34" s="384">
        <v>6300</v>
      </c>
      <c r="W34" s="384">
        <v>6300</v>
      </c>
      <c r="X34" s="384">
        <v>6300</v>
      </c>
      <c r="Y34" s="384">
        <v>6300</v>
      </c>
      <c r="Z34" s="384">
        <v>6300</v>
      </c>
      <c r="AA34" s="384">
        <v>6300</v>
      </c>
      <c r="AB34" s="384">
        <v>6300</v>
      </c>
      <c r="AC34" s="384">
        <v>6300</v>
      </c>
      <c r="AD34" s="384">
        <v>6300</v>
      </c>
      <c r="AE34" s="384">
        <v>6300</v>
      </c>
      <c r="AF34" s="397">
        <v>6300</v>
      </c>
    </row>
    <row r="35" spans="1:32" s="205" customFormat="1" ht="14.25">
      <c r="A35" s="206" t="s">
        <v>344</v>
      </c>
      <c r="B35" s="112" t="s">
        <v>306</v>
      </c>
      <c r="C35" s="204">
        <v>0.10249999999999999</v>
      </c>
      <c r="D35" s="204">
        <v>0.105575</v>
      </c>
      <c r="E35" s="204">
        <v>0.10874225</v>
      </c>
      <c r="F35" s="204">
        <v>0.1118305299</v>
      </c>
      <c r="G35" s="204">
        <v>0.114949483378911</v>
      </c>
      <c r="H35" s="204">
        <v>0.11810559386930407</v>
      </c>
      <c r="I35" s="204">
        <v>0.12130484114867564</v>
      </c>
      <c r="J35" s="204">
        <v>0.12455275658719109</v>
      </c>
      <c r="K35" s="204">
        <v>0.12785447554913734</v>
      </c>
      <c r="L35" s="204">
        <v>0.13121478629984684</v>
      </c>
      <c r="M35" s="204">
        <v>0.13463817510138995</v>
      </c>
      <c r="N35" s="204">
        <v>0.13812886741080521</v>
      </c>
      <c r="O35" s="204">
        <v>0.1416908652500504</v>
      </c>
      <c r="P35" s="204">
        <v>0.14532798091727017</v>
      </c>
      <c r="Q35" s="204">
        <v>0.14904386726966881</v>
      </c>
      <c r="R35" s="389">
        <v>0.15271034640450265</v>
      </c>
      <c r="S35" s="204">
        <v>0.15640593678749162</v>
      </c>
      <c r="T35" s="204">
        <v>0.16012839808303392</v>
      </c>
      <c r="U35" s="204">
        <v>0.16387540259817693</v>
      </c>
      <c r="V35" s="204">
        <v>0.16764453685793498</v>
      </c>
      <c r="W35" s="204">
        <v>0.1714333033909243</v>
      </c>
      <c r="X35" s="204">
        <v>0.17530769604755919</v>
      </c>
      <c r="Y35" s="204">
        <v>0.179199526899815</v>
      </c>
      <c r="Z35" s="204">
        <v>0.18314191649161093</v>
      </c>
      <c r="AA35" s="204">
        <v>0.18717103865442639</v>
      </c>
      <c r="AB35" s="204">
        <v>0.19128880150482377</v>
      </c>
      <c r="AC35" s="204">
        <v>0.1954971551379299</v>
      </c>
      <c r="AD35" s="204">
        <v>0.19979809255096437</v>
      </c>
      <c r="AE35" s="204">
        <v>0.20419365058708558</v>
      </c>
      <c r="AF35" s="335">
        <v>0.20868591090000146</v>
      </c>
    </row>
    <row r="36" spans="1:32" s="205" customFormat="1" ht="14.25">
      <c r="A36" s="206" t="s">
        <v>304</v>
      </c>
      <c r="B36" s="112" t="s">
        <v>306</v>
      </c>
      <c r="C36" s="204">
        <v>0.8507499999999999</v>
      </c>
      <c r="D36" s="204">
        <v>0.8762724999999999</v>
      </c>
      <c r="E36" s="204">
        <v>0.90256067499999992</v>
      </c>
      <c r="F36" s="204">
        <v>0.92819339816999991</v>
      </c>
      <c r="G36" s="204">
        <v>0.95408071204496125</v>
      </c>
      <c r="H36" s="204">
        <v>0.98027642911522361</v>
      </c>
      <c r="I36" s="204">
        <v>1.0068301815340075</v>
      </c>
      <c r="J36" s="204">
        <v>1.0337878796736857</v>
      </c>
      <c r="K36" s="204">
        <v>1.0611921470578394</v>
      </c>
      <c r="L36" s="204">
        <v>1.0890827262887284</v>
      </c>
      <c r="M36" s="204">
        <v>1.1174968533415359</v>
      </c>
      <c r="N36" s="204">
        <v>1.1464695995096827</v>
      </c>
      <c r="O36" s="204">
        <v>1.1760341815754176</v>
      </c>
      <c r="P36" s="204">
        <v>1.2062222416133417</v>
      </c>
      <c r="Q36" s="204">
        <v>1.2370640983382504</v>
      </c>
      <c r="R36" s="389">
        <v>1.2674958751573713</v>
      </c>
      <c r="S36" s="204">
        <v>1.2981692753361795</v>
      </c>
      <c r="T36" s="204">
        <v>1.3290657040891807</v>
      </c>
      <c r="U36" s="204">
        <v>1.3601658415648676</v>
      </c>
      <c r="V36" s="204">
        <v>1.3914496559208593</v>
      </c>
      <c r="W36" s="204">
        <v>1.4228964181446708</v>
      </c>
      <c r="X36" s="204">
        <v>1.4550538771947401</v>
      </c>
      <c r="Y36" s="204">
        <v>1.4873560732684634</v>
      </c>
      <c r="Z36" s="204">
        <v>1.5200779068803698</v>
      </c>
      <c r="AA36" s="204">
        <v>1.5535196208317379</v>
      </c>
      <c r="AB36" s="204">
        <v>1.587697052490036</v>
      </c>
      <c r="AC36" s="204">
        <v>1.6226263876448168</v>
      </c>
      <c r="AD36" s="204">
        <v>1.658324168173003</v>
      </c>
      <c r="AE36" s="204">
        <v>1.694807299872809</v>
      </c>
      <c r="AF36" s="335">
        <v>1.7320930604700107</v>
      </c>
    </row>
    <row r="37" spans="1:32">
      <c r="A37" s="181" t="s">
        <v>340</v>
      </c>
      <c r="B37" s="37" t="s">
        <v>56</v>
      </c>
      <c r="C37" s="382"/>
      <c r="D37" s="200">
        <v>883.49576913265298</v>
      </c>
      <c r="E37" s="200">
        <v>1035.1346767793368</v>
      </c>
      <c r="F37" s="200">
        <v>1193.2203427544387</v>
      </c>
      <c r="G37" s="200">
        <v>1226.4992581138599</v>
      </c>
      <c r="H37" s="200">
        <v>1260.1746349942632</v>
      </c>
      <c r="I37" s="200">
        <v>1294.3102770113537</v>
      </c>
      <c r="J37" s="200">
        <v>1328.9652033203708</v>
      </c>
      <c r="K37" s="200">
        <v>1364.1942077342392</v>
      </c>
      <c r="L37" s="200">
        <v>1400.0483805554575</v>
      </c>
      <c r="M37" s="200">
        <v>1436.5755897425345</v>
      </c>
      <c r="N37" s="200">
        <v>1473.8209204909026</v>
      </c>
      <c r="O37" s="200">
        <v>1511.8270739664815</v>
      </c>
      <c r="P37" s="200">
        <v>1550.6347270014646</v>
      </c>
      <c r="Q37" s="200">
        <v>1590.2828552094813</v>
      </c>
      <c r="R37" s="388">
        <v>1629.4038134476345</v>
      </c>
      <c r="S37" s="200">
        <v>1668.8353857330674</v>
      </c>
      <c r="T37" s="200">
        <v>1708.5536679135143</v>
      </c>
      <c r="U37" s="200">
        <v>1748.5338237426906</v>
      </c>
      <c r="V37" s="200">
        <v>1788.7501016887725</v>
      </c>
      <c r="W37" s="200">
        <v>1829.1758539869386</v>
      </c>
      <c r="X37" s="200">
        <v>1870.5152282870433</v>
      </c>
      <c r="Y37" s="200">
        <v>1912.0406663550157</v>
      </c>
      <c r="Z37" s="200">
        <v>1954.105561014826</v>
      </c>
      <c r="AA37" s="200">
        <v>1997.0958833571524</v>
      </c>
      <c r="AB37" s="200">
        <v>2041.0319927910098</v>
      </c>
      <c r="AC37" s="200">
        <v>2085.9346966324119</v>
      </c>
      <c r="AD37" s="200">
        <v>2131.8252599583252</v>
      </c>
      <c r="AE37" s="200">
        <v>2178.7254156774084</v>
      </c>
      <c r="AF37" s="201">
        <v>2226.6573748223113</v>
      </c>
    </row>
    <row r="38" spans="1:32">
      <c r="A38" s="181" t="s">
        <v>354</v>
      </c>
      <c r="B38" s="37" t="s">
        <v>56</v>
      </c>
      <c r="C38" s="382"/>
      <c r="D38" s="200">
        <v>1583.625</v>
      </c>
      <c r="E38" s="200">
        <v>1631.13375</v>
      </c>
      <c r="F38" s="200">
        <v>1677.4579484999999</v>
      </c>
      <c r="G38" s="200">
        <v>1724.2422506836649</v>
      </c>
      <c r="H38" s="200">
        <v>1771.5839080395608</v>
      </c>
      <c r="I38" s="200">
        <v>1819.5726172301343</v>
      </c>
      <c r="J38" s="200">
        <v>1868.2913488078657</v>
      </c>
      <c r="K38" s="200">
        <v>1917.8171332370594</v>
      </c>
      <c r="L38" s="200">
        <v>1968.2217944977019</v>
      </c>
      <c r="M38" s="200">
        <v>2019.5726265208484</v>
      </c>
      <c r="N38" s="200">
        <v>2071.933011162077</v>
      </c>
      <c r="O38" s="200">
        <v>2125.3629787507548</v>
      </c>
      <c r="P38" s="200">
        <v>2179.9197137590513</v>
      </c>
      <c r="Q38" s="200">
        <v>2235.6580090450307</v>
      </c>
      <c r="R38" s="388">
        <v>2290.6551960675383</v>
      </c>
      <c r="S38" s="200">
        <v>2346.0890518123729</v>
      </c>
      <c r="T38" s="200">
        <v>2401.9259712455073</v>
      </c>
      <c r="U38" s="200">
        <v>2458.1310389726523</v>
      </c>
      <c r="V38" s="200">
        <v>2514.6680528690231</v>
      </c>
      <c r="W38" s="200">
        <v>2571.4995508638631</v>
      </c>
      <c r="X38" s="200">
        <v>2629.6154407133859</v>
      </c>
      <c r="Y38" s="200">
        <v>2687.9929034972233</v>
      </c>
      <c r="Z38" s="200">
        <v>2747.1287473741622</v>
      </c>
      <c r="AA38" s="200">
        <v>2807.5655798163939</v>
      </c>
      <c r="AB38" s="200">
        <v>2869.3320225723546</v>
      </c>
      <c r="AC38" s="200">
        <v>2932.4573270689461</v>
      </c>
      <c r="AD38" s="200">
        <v>2996.9713882644633</v>
      </c>
      <c r="AE38" s="200">
        <v>3062.9047588062813</v>
      </c>
      <c r="AF38" s="201">
        <v>3130.2886635000195</v>
      </c>
    </row>
    <row r="39" spans="1:32">
      <c r="A39" s="181" t="s">
        <v>350</v>
      </c>
      <c r="B39" s="37" t="s">
        <v>56</v>
      </c>
      <c r="C39" s="382"/>
      <c r="D39" s="200">
        <v>7333.0148838010191</v>
      </c>
      <c r="E39" s="200">
        <v>8591.617817268494</v>
      </c>
      <c r="F39" s="200">
        <v>9903.7288448618401</v>
      </c>
      <c r="G39" s="200">
        <v>10179.943842345037</v>
      </c>
      <c r="H39" s="200">
        <v>10459.449470452382</v>
      </c>
      <c r="I39" s="200">
        <v>10742.775299194233</v>
      </c>
      <c r="J39" s="200">
        <v>11030.411187559075</v>
      </c>
      <c r="K39" s="200">
        <v>11322.81192419418</v>
      </c>
      <c r="L39" s="200">
        <v>11620.401558610292</v>
      </c>
      <c r="M39" s="200">
        <v>11923.57739486303</v>
      </c>
      <c r="N39" s="200">
        <v>12232.713640074486</v>
      </c>
      <c r="O39" s="200">
        <v>12548.164713921789</v>
      </c>
      <c r="P39" s="200">
        <v>12870.268234112149</v>
      </c>
      <c r="Q39" s="200">
        <v>13199.347698238687</v>
      </c>
      <c r="R39" s="388">
        <v>13524.051651615358</v>
      </c>
      <c r="S39" s="200">
        <v>13851.333701584448</v>
      </c>
      <c r="T39" s="200">
        <v>14180.995443682159</v>
      </c>
      <c r="U39" s="200">
        <v>14512.830737064323</v>
      </c>
      <c r="V39" s="200">
        <v>14846.6258440168</v>
      </c>
      <c r="W39" s="200">
        <v>15182.159588091581</v>
      </c>
      <c r="X39" s="200">
        <v>15525.276394782448</v>
      </c>
      <c r="Y39" s="200">
        <v>15869.937530746618</v>
      </c>
      <c r="Z39" s="200">
        <v>16219.076156423047</v>
      </c>
      <c r="AA39" s="200">
        <v>16575.895831864353</v>
      </c>
      <c r="AB39" s="200">
        <v>16940.565540165368</v>
      </c>
      <c r="AC39" s="200">
        <v>17313.257982049006</v>
      </c>
      <c r="AD39" s="200">
        <v>17694.149657654085</v>
      </c>
      <c r="AE39" s="200">
        <v>18083.420950122476</v>
      </c>
      <c r="AF39" s="201">
        <v>18481.256211025167</v>
      </c>
    </row>
    <row r="40" spans="1:32" ht="13.5" thickBot="1">
      <c r="A40" s="182" t="s">
        <v>250</v>
      </c>
      <c r="B40" s="183" t="s">
        <v>56</v>
      </c>
      <c r="C40" s="334">
        <v>420100</v>
      </c>
      <c r="D40" s="334">
        <v>9800.1356529336717</v>
      </c>
      <c r="E40" s="334">
        <v>11257.88624404783</v>
      </c>
      <c r="F40" s="334">
        <v>12774.407136116279</v>
      </c>
      <c r="G40" s="334">
        <v>13130.685351142562</v>
      </c>
      <c r="H40" s="334">
        <v>13491.208013486206</v>
      </c>
      <c r="I40" s="334">
        <v>13856.65819343572</v>
      </c>
      <c r="J40" s="334">
        <v>14227.667739687313</v>
      </c>
      <c r="K40" s="334">
        <v>14604.82326516548</v>
      </c>
      <c r="L40" s="334">
        <v>14988.671733663452</v>
      </c>
      <c r="M40" s="334">
        <v>15379.725611126414</v>
      </c>
      <c r="N40" s="334">
        <v>15778.467571727466</v>
      </c>
      <c r="O40" s="334">
        <v>16185.354766639026</v>
      </c>
      <c r="P40" s="334">
        <v>16600.822674872667</v>
      </c>
      <c r="Q40" s="334">
        <v>17025.288562493199</v>
      </c>
      <c r="R40" s="390">
        <v>35769.35222967084</v>
      </c>
      <c r="S40" s="334">
        <v>17866.258139129888</v>
      </c>
      <c r="T40" s="334">
        <v>18291.475082841182</v>
      </c>
      <c r="U40" s="334">
        <v>18719.495599779664</v>
      </c>
      <c r="V40" s="334">
        <v>19150.043998574598</v>
      </c>
      <c r="W40" s="334">
        <v>19582.834992942382</v>
      </c>
      <c r="X40" s="334">
        <v>20025.407063782877</v>
      </c>
      <c r="Y40" s="334">
        <v>20469.971100598857</v>
      </c>
      <c r="Z40" s="334">
        <v>20920.310464812035</v>
      </c>
      <c r="AA40" s="334">
        <v>21380.557295037899</v>
      </c>
      <c r="AB40" s="334">
        <v>21850.929555528732</v>
      </c>
      <c r="AC40" s="334">
        <v>22331.650005750365</v>
      </c>
      <c r="AD40" s="334">
        <v>22822.946305876874</v>
      </c>
      <c r="AE40" s="334">
        <v>23325.051124606165</v>
      </c>
      <c r="AF40" s="392">
        <v>-89610.980521888501</v>
      </c>
    </row>
    <row r="41" spans="1:32">
      <c r="A41" s="185" t="s">
        <v>360</v>
      </c>
      <c r="B41" s="186" t="s">
        <v>3</v>
      </c>
      <c r="C41" s="186">
        <v>2016</v>
      </c>
      <c r="D41" s="186">
        <v>2017</v>
      </c>
      <c r="E41" s="186">
        <v>2018</v>
      </c>
      <c r="F41" s="186">
        <v>2019</v>
      </c>
      <c r="G41" s="186">
        <v>2020</v>
      </c>
      <c r="H41" s="186">
        <v>2021</v>
      </c>
      <c r="I41" s="186">
        <v>2022</v>
      </c>
      <c r="J41" s="186">
        <v>2023</v>
      </c>
      <c r="K41" s="186">
        <v>2024</v>
      </c>
      <c r="L41" s="186">
        <v>2025</v>
      </c>
      <c r="M41" s="186">
        <v>2026</v>
      </c>
      <c r="N41" s="186">
        <v>2027</v>
      </c>
      <c r="O41" s="186">
        <v>2028</v>
      </c>
      <c r="P41" s="186">
        <v>2029</v>
      </c>
      <c r="Q41" s="186">
        <v>2030</v>
      </c>
      <c r="R41" s="387">
        <v>2031</v>
      </c>
      <c r="S41" s="186">
        <v>2032</v>
      </c>
      <c r="T41" s="186">
        <v>2033</v>
      </c>
      <c r="U41" s="186">
        <v>2034</v>
      </c>
      <c r="V41" s="186">
        <v>2035</v>
      </c>
      <c r="W41" s="186">
        <v>2036</v>
      </c>
      <c r="X41" s="186">
        <v>2037</v>
      </c>
      <c r="Y41" s="186">
        <v>2038</v>
      </c>
      <c r="Z41" s="186">
        <v>2039</v>
      </c>
      <c r="AA41" s="186">
        <v>2040</v>
      </c>
      <c r="AB41" s="186">
        <v>2041</v>
      </c>
      <c r="AC41" s="186">
        <v>2042</v>
      </c>
      <c r="AD41" s="186">
        <v>2043</v>
      </c>
      <c r="AE41" s="186">
        <v>2044</v>
      </c>
      <c r="AF41" s="336">
        <v>2045</v>
      </c>
    </row>
    <row r="42" spans="1:32">
      <c r="A42" s="179" t="s">
        <v>68</v>
      </c>
      <c r="B42" s="178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80"/>
    </row>
    <row r="43" spans="1:32">
      <c r="A43" s="181" t="s">
        <v>245</v>
      </c>
      <c r="B43" s="37" t="s">
        <v>56</v>
      </c>
      <c r="C43" s="200">
        <v>0</v>
      </c>
      <c r="D43" s="200">
        <v>0</v>
      </c>
      <c r="E43" s="200">
        <v>0</v>
      </c>
      <c r="F43" s="200">
        <v>0</v>
      </c>
      <c r="G43" s="200">
        <v>0</v>
      </c>
      <c r="H43" s="200">
        <v>0</v>
      </c>
      <c r="I43" s="200">
        <v>0</v>
      </c>
      <c r="J43" s="200">
        <v>0</v>
      </c>
      <c r="K43" s="200">
        <v>0</v>
      </c>
      <c r="L43" s="200">
        <v>0</v>
      </c>
      <c r="M43" s="200">
        <v>0</v>
      </c>
      <c r="N43" s="200">
        <v>0</v>
      </c>
      <c r="O43" s="200">
        <v>0</v>
      </c>
      <c r="P43" s="200">
        <v>0</v>
      </c>
      <c r="Q43" s="200">
        <v>0</v>
      </c>
      <c r="R43" s="388">
        <v>0</v>
      </c>
      <c r="S43" s="200">
        <v>0</v>
      </c>
      <c r="T43" s="200">
        <v>0</v>
      </c>
      <c r="U43" s="200">
        <v>0</v>
      </c>
      <c r="V43" s="200">
        <v>0</v>
      </c>
      <c r="W43" s="200">
        <v>0</v>
      </c>
      <c r="X43" s="200">
        <v>0</v>
      </c>
      <c r="Y43" s="200">
        <v>0</v>
      </c>
      <c r="Z43" s="200">
        <v>0</v>
      </c>
      <c r="AA43" s="200">
        <v>0</v>
      </c>
      <c r="AB43" s="200">
        <v>0</v>
      </c>
      <c r="AC43" s="200">
        <v>0</v>
      </c>
      <c r="AD43" s="200">
        <v>0</v>
      </c>
      <c r="AE43" s="200">
        <v>0</v>
      </c>
      <c r="AF43" s="201">
        <v>0</v>
      </c>
    </row>
    <row r="44" spans="1:32">
      <c r="A44" s="181" t="s">
        <v>246</v>
      </c>
      <c r="B44" s="37" t="s">
        <v>56</v>
      </c>
      <c r="C44" s="200">
        <v>0</v>
      </c>
      <c r="D44" s="200">
        <v>0</v>
      </c>
      <c r="E44" s="200">
        <v>0</v>
      </c>
      <c r="F44" s="200">
        <v>0</v>
      </c>
      <c r="G44" s="200">
        <v>0</v>
      </c>
      <c r="H44" s="200">
        <v>0</v>
      </c>
      <c r="I44" s="200">
        <v>0</v>
      </c>
      <c r="J44" s="200">
        <v>0</v>
      </c>
      <c r="K44" s="200">
        <v>0</v>
      </c>
      <c r="L44" s="200">
        <v>0</v>
      </c>
      <c r="M44" s="200">
        <v>0</v>
      </c>
      <c r="N44" s="200">
        <v>0</v>
      </c>
      <c r="O44" s="200">
        <v>0</v>
      </c>
      <c r="P44" s="200">
        <v>0</v>
      </c>
      <c r="Q44" s="200">
        <v>0</v>
      </c>
      <c r="R44" s="388">
        <v>0</v>
      </c>
      <c r="S44" s="200">
        <v>0</v>
      </c>
      <c r="T44" s="200">
        <v>0</v>
      </c>
      <c r="U44" s="200">
        <v>0</v>
      </c>
      <c r="V44" s="200">
        <v>0</v>
      </c>
      <c r="W44" s="200">
        <v>0</v>
      </c>
      <c r="X44" s="200">
        <v>0</v>
      </c>
      <c r="Y44" s="200">
        <v>0</v>
      </c>
      <c r="Z44" s="200">
        <v>0</v>
      </c>
      <c r="AA44" s="200">
        <v>0</v>
      </c>
      <c r="AB44" s="200">
        <v>0</v>
      </c>
      <c r="AC44" s="200">
        <v>0</v>
      </c>
      <c r="AD44" s="200">
        <v>0</v>
      </c>
      <c r="AE44" s="200">
        <v>0</v>
      </c>
      <c r="AF44" s="201">
        <v>0</v>
      </c>
    </row>
    <row r="45" spans="1:32">
      <c r="A45" s="181" t="s">
        <v>247</v>
      </c>
      <c r="B45" s="37" t="s">
        <v>56</v>
      </c>
      <c r="C45" s="200">
        <v>0</v>
      </c>
      <c r="D45" s="200">
        <v>0</v>
      </c>
      <c r="E45" s="200">
        <v>0</v>
      </c>
      <c r="F45" s="200">
        <v>0</v>
      </c>
      <c r="G45" s="200">
        <v>0</v>
      </c>
      <c r="H45" s="200">
        <v>0</v>
      </c>
      <c r="I45" s="200">
        <v>0</v>
      </c>
      <c r="J45" s="200">
        <v>0</v>
      </c>
      <c r="K45" s="200">
        <v>0</v>
      </c>
      <c r="L45" s="200">
        <v>0</v>
      </c>
      <c r="M45" s="200">
        <v>0</v>
      </c>
      <c r="N45" s="200">
        <v>0</v>
      </c>
      <c r="O45" s="200">
        <v>0</v>
      </c>
      <c r="P45" s="200">
        <v>0</v>
      </c>
      <c r="Q45" s="200">
        <v>0</v>
      </c>
      <c r="R45" s="388">
        <v>0</v>
      </c>
      <c r="S45" s="200">
        <v>0</v>
      </c>
      <c r="T45" s="200">
        <v>0</v>
      </c>
      <c r="U45" s="200">
        <v>0</v>
      </c>
      <c r="V45" s="200">
        <v>0</v>
      </c>
      <c r="W45" s="200">
        <v>0</v>
      </c>
      <c r="X45" s="200">
        <v>0</v>
      </c>
      <c r="Y45" s="200">
        <v>0</v>
      </c>
      <c r="Z45" s="200">
        <v>0</v>
      </c>
      <c r="AA45" s="200">
        <v>0</v>
      </c>
      <c r="AB45" s="200">
        <v>0</v>
      </c>
      <c r="AC45" s="200">
        <v>0</v>
      </c>
      <c r="AD45" s="200">
        <v>0</v>
      </c>
      <c r="AE45" s="200">
        <v>0</v>
      </c>
      <c r="AF45" s="201">
        <v>0</v>
      </c>
    </row>
    <row r="46" spans="1:32">
      <c r="A46" s="179" t="s">
        <v>302</v>
      </c>
      <c r="B46" s="178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3"/>
    </row>
    <row r="47" spans="1:32" s="205" customFormat="1" ht="14.25">
      <c r="A47" s="206" t="s">
        <v>342</v>
      </c>
      <c r="B47" s="112" t="s">
        <v>305</v>
      </c>
      <c r="C47" s="384">
        <v>6300</v>
      </c>
      <c r="D47" s="384">
        <v>6300</v>
      </c>
      <c r="E47" s="384">
        <v>6300</v>
      </c>
      <c r="F47" s="384">
        <v>6300</v>
      </c>
      <c r="G47" s="384">
        <v>6300</v>
      </c>
      <c r="H47" s="384">
        <v>6300</v>
      </c>
      <c r="I47" s="384">
        <v>6300</v>
      </c>
      <c r="J47" s="384">
        <v>6300</v>
      </c>
      <c r="K47" s="384">
        <v>6300</v>
      </c>
      <c r="L47" s="384">
        <v>6300</v>
      </c>
      <c r="M47" s="384">
        <v>6300</v>
      </c>
      <c r="N47" s="384">
        <v>6300</v>
      </c>
      <c r="O47" s="384">
        <v>6300</v>
      </c>
      <c r="P47" s="384">
        <v>6300</v>
      </c>
      <c r="Q47" s="384">
        <v>6300</v>
      </c>
      <c r="R47" s="396">
        <v>6300</v>
      </c>
      <c r="S47" s="384">
        <v>6300</v>
      </c>
      <c r="T47" s="384">
        <v>6300</v>
      </c>
      <c r="U47" s="384">
        <v>6300</v>
      </c>
      <c r="V47" s="384">
        <v>6300</v>
      </c>
      <c r="W47" s="384">
        <v>6300</v>
      </c>
      <c r="X47" s="384">
        <v>6300</v>
      </c>
      <c r="Y47" s="384">
        <v>6300</v>
      </c>
      <c r="Z47" s="384">
        <v>6300</v>
      </c>
      <c r="AA47" s="384">
        <v>6300</v>
      </c>
      <c r="AB47" s="384">
        <v>6300</v>
      </c>
      <c r="AC47" s="384">
        <v>6300</v>
      </c>
      <c r="AD47" s="384">
        <v>6300</v>
      </c>
      <c r="AE47" s="384">
        <v>6300</v>
      </c>
      <c r="AF47" s="397">
        <v>6300</v>
      </c>
    </row>
    <row r="48" spans="1:32" s="205" customFormat="1" ht="14.25">
      <c r="A48" s="206" t="s">
        <v>364</v>
      </c>
      <c r="B48" s="112" t="s">
        <v>305</v>
      </c>
      <c r="C48" s="384">
        <v>917.67857142857144</v>
      </c>
      <c r="D48" s="384">
        <v>2068.4183673469383</v>
      </c>
      <c r="E48" s="384">
        <v>2141.25</v>
      </c>
      <c r="F48" s="384">
        <v>2141.25</v>
      </c>
      <c r="G48" s="384">
        <v>2141.25</v>
      </c>
      <c r="H48" s="384">
        <v>2141.25</v>
      </c>
      <c r="I48" s="384">
        <v>2141.25</v>
      </c>
      <c r="J48" s="384">
        <v>2141.25</v>
      </c>
      <c r="K48" s="384">
        <v>2141.25</v>
      </c>
      <c r="L48" s="384">
        <v>2141.25</v>
      </c>
      <c r="M48" s="384">
        <v>2141.25</v>
      </c>
      <c r="N48" s="384">
        <v>2141.25</v>
      </c>
      <c r="O48" s="384">
        <v>2141.25</v>
      </c>
      <c r="P48" s="384">
        <v>2141.25</v>
      </c>
      <c r="Q48" s="384">
        <v>2141.25</v>
      </c>
      <c r="R48" s="396">
        <v>2141.25</v>
      </c>
      <c r="S48" s="384">
        <v>2141.25</v>
      </c>
      <c r="T48" s="384">
        <v>2141.25</v>
      </c>
      <c r="U48" s="384">
        <v>2141.25</v>
      </c>
      <c r="V48" s="384">
        <v>2141.25</v>
      </c>
      <c r="W48" s="384">
        <v>2141.25</v>
      </c>
      <c r="X48" s="384">
        <v>2141.25</v>
      </c>
      <c r="Y48" s="384">
        <v>2141.25</v>
      </c>
      <c r="Z48" s="384">
        <v>2141.25</v>
      </c>
      <c r="AA48" s="384">
        <v>2141.25</v>
      </c>
      <c r="AB48" s="384">
        <v>2141.25</v>
      </c>
      <c r="AC48" s="384">
        <v>2141.25</v>
      </c>
      <c r="AD48" s="384">
        <v>2141.25</v>
      </c>
      <c r="AE48" s="384">
        <v>2141.25</v>
      </c>
      <c r="AF48" s="384">
        <v>2141.25</v>
      </c>
    </row>
    <row r="49" spans="1:32" s="205" customFormat="1" ht="14.25">
      <c r="A49" s="206" t="s">
        <v>365</v>
      </c>
      <c r="B49" s="112" t="s">
        <v>305</v>
      </c>
      <c r="C49" s="384">
        <v>0</v>
      </c>
      <c r="D49" s="384">
        <v>0</v>
      </c>
      <c r="E49" s="384">
        <v>1077.908163265306</v>
      </c>
      <c r="F49" s="384">
        <v>2228.6479591836733</v>
      </c>
      <c r="G49" s="384">
        <v>2228.6479591836733</v>
      </c>
      <c r="H49" s="384">
        <v>2228.6479591836733</v>
      </c>
      <c r="I49" s="384">
        <v>2228.6479591836733</v>
      </c>
      <c r="J49" s="384">
        <v>2228.6479591836733</v>
      </c>
      <c r="K49" s="384">
        <v>2228.6479591836733</v>
      </c>
      <c r="L49" s="384">
        <v>2228.6479591836733</v>
      </c>
      <c r="M49" s="384">
        <v>2228.6479591836733</v>
      </c>
      <c r="N49" s="384">
        <v>2228.6479591836733</v>
      </c>
      <c r="O49" s="384">
        <v>2228.6479591836733</v>
      </c>
      <c r="P49" s="384">
        <v>2228.6479591836733</v>
      </c>
      <c r="Q49" s="384">
        <v>2228.6479591836733</v>
      </c>
      <c r="R49" s="396">
        <v>2228.6479591836733</v>
      </c>
      <c r="S49" s="384">
        <v>2228.6479591836733</v>
      </c>
      <c r="T49" s="384">
        <v>2228.6479591836733</v>
      </c>
      <c r="U49" s="384">
        <v>2228.6479591836733</v>
      </c>
      <c r="V49" s="384">
        <v>2228.6479591836733</v>
      </c>
      <c r="W49" s="384">
        <v>2228.6479591836733</v>
      </c>
      <c r="X49" s="384">
        <v>2228.6479591836733</v>
      </c>
      <c r="Y49" s="384">
        <v>2228.6479591836733</v>
      </c>
      <c r="Z49" s="384">
        <v>2228.6479591836733</v>
      </c>
      <c r="AA49" s="384">
        <v>2228.6479591836733</v>
      </c>
      <c r="AB49" s="384">
        <v>2228.6479591836733</v>
      </c>
      <c r="AC49" s="384">
        <v>2228.6479591836733</v>
      </c>
      <c r="AD49" s="384">
        <v>2228.6479591836733</v>
      </c>
      <c r="AE49" s="384">
        <v>2228.6479591836733</v>
      </c>
      <c r="AF49" s="397">
        <v>2228.6479591836733</v>
      </c>
    </row>
    <row r="50" spans="1:32" s="205" customFormat="1" ht="14.25">
      <c r="A50" s="206" t="s">
        <v>366</v>
      </c>
      <c r="B50" s="112" t="s">
        <v>305</v>
      </c>
      <c r="C50" s="384">
        <v>1147.0982142857142</v>
      </c>
      <c r="D50" s="384">
        <v>2585.5229591836728</v>
      </c>
      <c r="E50" s="384">
        <v>2676.5625</v>
      </c>
      <c r="F50" s="384">
        <v>2676.5625</v>
      </c>
      <c r="G50" s="384">
        <v>2676.5625</v>
      </c>
      <c r="H50" s="384">
        <v>2676.5625</v>
      </c>
      <c r="I50" s="384">
        <v>2676.5625</v>
      </c>
      <c r="J50" s="384">
        <v>2676.5625</v>
      </c>
      <c r="K50" s="384">
        <v>2676.5625</v>
      </c>
      <c r="L50" s="384">
        <v>2676.5625</v>
      </c>
      <c r="M50" s="384">
        <v>2676.5625</v>
      </c>
      <c r="N50" s="384">
        <v>2676.5625</v>
      </c>
      <c r="O50" s="384">
        <v>2676.5625</v>
      </c>
      <c r="P50" s="384">
        <v>2676.5625</v>
      </c>
      <c r="Q50" s="384">
        <v>2676.5625</v>
      </c>
      <c r="R50" s="396">
        <v>2676.5625</v>
      </c>
      <c r="S50" s="384">
        <v>2676.5625</v>
      </c>
      <c r="T50" s="384">
        <v>2676.5625</v>
      </c>
      <c r="U50" s="384">
        <v>2676.5625</v>
      </c>
      <c r="V50" s="384">
        <v>2676.5625</v>
      </c>
      <c r="W50" s="384">
        <v>2676.5625</v>
      </c>
      <c r="X50" s="384">
        <v>2676.5625</v>
      </c>
      <c r="Y50" s="384">
        <v>2676.5625</v>
      </c>
      <c r="Z50" s="384">
        <v>2676.5625</v>
      </c>
      <c r="AA50" s="384">
        <v>2676.5625</v>
      </c>
      <c r="AB50" s="384">
        <v>2676.5625</v>
      </c>
      <c r="AC50" s="384">
        <v>2676.5625</v>
      </c>
      <c r="AD50" s="384">
        <v>2676.5625</v>
      </c>
      <c r="AE50" s="384">
        <v>2676.5625</v>
      </c>
      <c r="AF50" s="397">
        <v>2676.5625</v>
      </c>
    </row>
    <row r="51" spans="1:32" s="205" customFormat="1" ht="14.25">
      <c r="A51" s="206" t="s">
        <v>323</v>
      </c>
      <c r="B51" s="112" t="s">
        <v>306</v>
      </c>
      <c r="C51" s="384">
        <v>0.10249999999999999</v>
      </c>
      <c r="D51" s="384">
        <v>0.105575</v>
      </c>
      <c r="E51" s="384">
        <v>0.10874225</v>
      </c>
      <c r="F51" s="384">
        <v>0.1118305299</v>
      </c>
      <c r="G51" s="384">
        <v>0.114949483378911</v>
      </c>
      <c r="H51" s="384">
        <v>0.11810559386930407</v>
      </c>
      <c r="I51" s="384">
        <v>0.12130484114867562</v>
      </c>
      <c r="J51" s="384">
        <v>0.12455275658719106</v>
      </c>
      <c r="K51" s="384">
        <v>0.12785447554913729</v>
      </c>
      <c r="L51" s="384">
        <v>0.13121478629984681</v>
      </c>
      <c r="M51" s="384">
        <v>0.1346381751013899</v>
      </c>
      <c r="N51" s="384">
        <v>0.13812886741080516</v>
      </c>
      <c r="O51" s="384">
        <v>0.14169086525005034</v>
      </c>
      <c r="P51" s="384">
        <v>0.14532798091727009</v>
      </c>
      <c r="Q51" s="384">
        <v>0.14904386726966873</v>
      </c>
      <c r="R51" s="396">
        <v>0.15271034640450257</v>
      </c>
      <c r="S51" s="384">
        <v>0.15640593678749154</v>
      </c>
      <c r="T51" s="384">
        <v>0.16012839808303383</v>
      </c>
      <c r="U51" s="384">
        <v>0.16387540259817684</v>
      </c>
      <c r="V51" s="384">
        <v>0.1676445368579349</v>
      </c>
      <c r="W51" s="384">
        <v>0.17143330339092422</v>
      </c>
      <c r="X51" s="384">
        <v>0.17530769604755908</v>
      </c>
      <c r="Y51" s="384">
        <v>0.17919952689981489</v>
      </c>
      <c r="Z51" s="384">
        <v>0.18314191649161082</v>
      </c>
      <c r="AA51" s="384">
        <v>0.18717103865442627</v>
      </c>
      <c r="AB51" s="384">
        <v>0.19128880150482364</v>
      </c>
      <c r="AC51" s="384">
        <v>0.19549715513792976</v>
      </c>
      <c r="AD51" s="384">
        <v>0.19979809255096423</v>
      </c>
      <c r="AE51" s="384">
        <v>0.20419365058708544</v>
      </c>
      <c r="AF51" s="397">
        <v>0.20868591090000133</v>
      </c>
    </row>
    <row r="52" spans="1:32" s="205" customFormat="1">
      <c r="A52" s="206" t="s">
        <v>328</v>
      </c>
      <c r="B52" s="112" t="s">
        <v>329</v>
      </c>
      <c r="C52" s="204">
        <v>54.324999999999996</v>
      </c>
      <c r="D52" s="204">
        <v>55.954749999999997</v>
      </c>
      <c r="E52" s="204">
        <v>57.633392499999999</v>
      </c>
      <c r="F52" s="204">
        <v>59.270180846999999</v>
      </c>
      <c r="G52" s="204">
        <v>60.923226190822831</v>
      </c>
      <c r="H52" s="204">
        <v>62.595964750731149</v>
      </c>
      <c r="I52" s="204">
        <v>64.291565808798069</v>
      </c>
      <c r="J52" s="204">
        <v>66.012960991211258</v>
      </c>
      <c r="K52" s="204">
        <v>67.762872041042769</v>
      </c>
      <c r="L52" s="204">
        <v>69.543836738918799</v>
      </c>
      <c r="M52" s="204">
        <v>71.358232803736641</v>
      </c>
      <c r="N52" s="204">
        <v>73.208299727726725</v>
      </c>
      <c r="O52" s="204">
        <v>75.09615858252667</v>
      </c>
      <c r="P52" s="204">
        <v>77.023829886153138</v>
      </c>
      <c r="Q52" s="204">
        <v>78.993249652924419</v>
      </c>
      <c r="R52" s="389">
        <v>80.93648359438636</v>
      </c>
      <c r="S52" s="204">
        <v>82.895146497370504</v>
      </c>
      <c r="T52" s="204">
        <v>84.868050984007937</v>
      </c>
      <c r="U52" s="204">
        <v>86.853963377033722</v>
      </c>
      <c r="V52" s="204">
        <v>88.851604534705487</v>
      </c>
      <c r="W52" s="204">
        <v>90.859650797189829</v>
      </c>
      <c r="X52" s="204">
        <v>92.913078905206305</v>
      </c>
      <c r="Y52" s="204">
        <v>94.975749256901892</v>
      </c>
      <c r="Z52" s="204">
        <v>97.065215740553739</v>
      </c>
      <c r="AA52" s="204">
        <v>99.200650486845916</v>
      </c>
      <c r="AB52" s="204">
        <v>101.38306479755653</v>
      </c>
      <c r="AC52" s="204">
        <v>103.61349222310277</v>
      </c>
      <c r="AD52" s="204">
        <v>105.89298905201103</v>
      </c>
      <c r="AE52" s="204">
        <v>108.22263481115527</v>
      </c>
      <c r="AF52" s="335">
        <v>110.60353277700069</v>
      </c>
    </row>
    <row r="53" spans="1:32">
      <c r="A53" s="181" t="s">
        <v>357</v>
      </c>
      <c r="B53" s="37" t="s">
        <v>56</v>
      </c>
      <c r="C53" s="383">
        <v>34224.75</v>
      </c>
      <c r="D53" s="383">
        <v>35251.4925</v>
      </c>
      <c r="E53" s="383">
        <v>36309.037275000002</v>
      </c>
      <c r="F53" s="383">
        <v>37340.213933610001</v>
      </c>
      <c r="G53" s="383">
        <v>38381.63250021838</v>
      </c>
      <c r="H53" s="383">
        <v>39435.457792960624</v>
      </c>
      <c r="I53" s="383">
        <v>40503.686459542783</v>
      </c>
      <c r="J53" s="383">
        <v>41588.165424463092</v>
      </c>
      <c r="K53" s="383">
        <v>42690.609385856944</v>
      </c>
      <c r="L53" s="383">
        <v>43812.617145518845</v>
      </c>
      <c r="M53" s="383">
        <v>44955.686666354086</v>
      </c>
      <c r="N53" s="383">
        <v>46121.228828467836</v>
      </c>
      <c r="O53" s="383">
        <v>47310.579906991799</v>
      </c>
      <c r="P53" s="383">
        <v>48525.012828276478</v>
      </c>
      <c r="Q53" s="383">
        <v>49765.747281342381</v>
      </c>
      <c r="R53" s="391">
        <v>50989.984664463409</v>
      </c>
      <c r="S53" s="383">
        <v>52223.942293343418</v>
      </c>
      <c r="T53" s="383">
        <v>53466.872119924999</v>
      </c>
      <c r="U53" s="383">
        <v>54717.996927531247</v>
      </c>
      <c r="V53" s="383">
        <v>55976.510856864457</v>
      </c>
      <c r="W53" s="383">
        <v>57241.580002229595</v>
      </c>
      <c r="X53" s="383">
        <v>58535.239710279973</v>
      </c>
      <c r="Y53" s="383">
        <v>59834.722031848192</v>
      </c>
      <c r="Z53" s="383">
        <v>61151.085916548858</v>
      </c>
      <c r="AA53" s="383">
        <v>62496.409806712923</v>
      </c>
      <c r="AB53" s="383">
        <v>63871.330822460615</v>
      </c>
      <c r="AC53" s="383">
        <v>65276.500100554746</v>
      </c>
      <c r="AD53" s="383">
        <v>66712.583102766948</v>
      </c>
      <c r="AE53" s="383">
        <v>68180.259931027816</v>
      </c>
      <c r="AF53" s="393">
        <v>69680.225649510438</v>
      </c>
    </row>
    <row r="54" spans="1:32">
      <c r="A54" s="181" t="s">
        <v>367</v>
      </c>
      <c r="B54" s="37" t="s">
        <v>56</v>
      </c>
      <c r="C54" s="383">
        <v>117.57756696428569</v>
      </c>
      <c r="D54" s="383">
        <v>272.96658641581627</v>
      </c>
      <c r="E54" s="383">
        <v>291.05542851562501</v>
      </c>
      <c r="F54" s="383">
        <v>299.32140268546874</v>
      </c>
      <c r="G54" s="383">
        <v>307.66947660636646</v>
      </c>
      <c r="H54" s="383">
        <v>316.11700359080919</v>
      </c>
      <c r="I54" s="383">
        <v>324.67998888700208</v>
      </c>
      <c r="J54" s="383">
        <v>333.37323755290356</v>
      </c>
      <c r="K54" s="383">
        <v>342.21049471198779</v>
      </c>
      <c r="L54" s="383">
        <v>351.20457645568376</v>
      </c>
      <c r="M54" s="383">
        <v>360.3674905448139</v>
      </c>
      <c r="N54" s="383">
        <v>369.71054667923318</v>
      </c>
      <c r="O54" s="383">
        <v>379.24445652083784</v>
      </c>
      <c r="P54" s="383">
        <v>388.97942392388074</v>
      </c>
      <c r="Q54" s="383">
        <v>398.92522598897273</v>
      </c>
      <c r="R54" s="391">
        <v>408.73878654830139</v>
      </c>
      <c r="S54" s="383">
        <v>418.6302651827703</v>
      </c>
      <c r="T54" s="383">
        <v>428.59366549412027</v>
      </c>
      <c r="U54" s="383">
        <v>438.6227572666827</v>
      </c>
      <c r="V54" s="383">
        <v>448.71108068381636</v>
      </c>
      <c r="W54" s="383">
        <v>458.85195110727062</v>
      </c>
      <c r="X54" s="383">
        <v>469.22200520229484</v>
      </c>
      <c r="Y54" s="383">
        <v>479.63873371778578</v>
      </c>
      <c r="Z54" s="383">
        <v>490.19078585957709</v>
      </c>
      <c r="AA54" s="383">
        <v>500.97498314848781</v>
      </c>
      <c r="AB54" s="383">
        <v>511.99643277775453</v>
      </c>
      <c r="AC54" s="383">
        <v>523.26035429886508</v>
      </c>
      <c r="AD54" s="383">
        <v>534.77208209344019</v>
      </c>
      <c r="AE54" s="383">
        <v>546.53706789949592</v>
      </c>
      <c r="AF54" s="393">
        <v>558.56088339328483</v>
      </c>
    </row>
    <row r="55" spans="1:32">
      <c r="A55" s="181" t="s">
        <v>356</v>
      </c>
      <c r="B55" s="37" t="s">
        <v>56</v>
      </c>
      <c r="C55" s="383">
        <v>512.5</v>
      </c>
      <c r="D55" s="383">
        <v>527.875</v>
      </c>
      <c r="E55" s="383">
        <v>543.71124999999995</v>
      </c>
      <c r="F55" s="383">
        <v>559.15264949999994</v>
      </c>
      <c r="G55" s="383">
        <v>574.74741689455504</v>
      </c>
      <c r="H55" s="383">
        <v>590.52796934652031</v>
      </c>
      <c r="I55" s="383">
        <v>606.52420574337805</v>
      </c>
      <c r="J55" s="383">
        <v>622.76378293595519</v>
      </c>
      <c r="K55" s="383">
        <v>639.27237774568641</v>
      </c>
      <c r="L55" s="383">
        <v>656.07393149923394</v>
      </c>
      <c r="M55" s="383">
        <v>673.1908755069494</v>
      </c>
      <c r="N55" s="383">
        <v>690.64433705402575</v>
      </c>
      <c r="O55" s="383">
        <v>708.4543262502516</v>
      </c>
      <c r="P55" s="383">
        <v>726.63990458635044</v>
      </c>
      <c r="Q55" s="383">
        <v>745.21933634834363</v>
      </c>
      <c r="R55" s="391">
        <v>763.55173202251285</v>
      </c>
      <c r="S55" s="383">
        <v>782.02968393745766</v>
      </c>
      <c r="T55" s="383">
        <v>800.64199041516918</v>
      </c>
      <c r="U55" s="383">
        <v>819.37701299088417</v>
      </c>
      <c r="V55" s="383">
        <v>838.22268428967436</v>
      </c>
      <c r="W55" s="383">
        <v>857.16651695462099</v>
      </c>
      <c r="X55" s="383">
        <v>876.5384802377954</v>
      </c>
      <c r="Y55" s="383">
        <v>895.99763449907448</v>
      </c>
      <c r="Z55" s="383">
        <v>915.70958245805411</v>
      </c>
      <c r="AA55" s="383">
        <v>935.85519327213126</v>
      </c>
      <c r="AB55" s="383">
        <v>956.44400752411821</v>
      </c>
      <c r="AC55" s="383">
        <v>977.48577568964879</v>
      </c>
      <c r="AD55" s="383">
        <v>998.99046275482101</v>
      </c>
      <c r="AE55" s="383">
        <v>1020.9682529354271</v>
      </c>
      <c r="AF55" s="393">
        <v>1043.4295545000066</v>
      </c>
    </row>
    <row r="56" spans="1:32" ht="25.5">
      <c r="A56" s="398" t="s">
        <v>368</v>
      </c>
      <c r="B56" s="37" t="s">
        <v>56</v>
      </c>
      <c r="C56" s="399">
        <v>0</v>
      </c>
      <c r="D56" s="399">
        <v>0</v>
      </c>
      <c r="E56" s="399">
        <v>6224.4063900000001</v>
      </c>
      <c r="F56" s="399">
        <v>13217.250328881</v>
      </c>
      <c r="G56" s="399">
        <v>13585.879440553492</v>
      </c>
      <c r="H56" s="399">
        <v>13958.900139413046</v>
      </c>
      <c r="I56" s="399">
        <v>14337.019175361969</v>
      </c>
      <c r="J56" s="399">
        <v>14720.89030104011</v>
      </c>
      <c r="K56" s="399">
        <v>15111.120465152537</v>
      </c>
      <c r="L56" s="399">
        <v>15508.275592778893</v>
      </c>
      <c r="M56" s="399">
        <v>15912.885915233272</v>
      </c>
      <c r="N56" s="399">
        <v>16325.450839283059</v>
      </c>
      <c r="O56" s="399">
        <v>16746.443363903447</v>
      </c>
      <c r="P56" s="399">
        <v>17176.31406461215</v>
      </c>
      <c r="Q56" s="399">
        <v>17615.494672602144</v>
      </c>
      <c r="R56" s="400">
        <v>18048.83584154816</v>
      </c>
      <c r="S56" s="399">
        <v>18485.617668913623</v>
      </c>
      <c r="T56" s="399">
        <v>18925.575369433769</v>
      </c>
      <c r="U56" s="399">
        <v>19368.433833078521</v>
      </c>
      <c r="V56" s="399">
        <v>19813.907811239325</v>
      </c>
      <c r="W56" s="399">
        <v>20261.702127773333</v>
      </c>
      <c r="X56" s="399">
        <v>20719.616595861007</v>
      </c>
      <c r="Y56" s="399">
        <v>21179.592084289121</v>
      </c>
      <c r="Z56" s="399">
        <v>21645.543110143484</v>
      </c>
      <c r="AA56" s="399">
        <v>22121.745058566637</v>
      </c>
      <c r="AB56" s="399">
        <v>22608.423449855105</v>
      </c>
      <c r="AC56" s="399">
        <v>23105.808765751917</v>
      </c>
      <c r="AD56" s="399">
        <v>23614.13655859846</v>
      </c>
      <c r="AE56" s="399">
        <v>24133.647562887625</v>
      </c>
      <c r="AF56" s="401">
        <v>24664.587809271154</v>
      </c>
    </row>
    <row r="57" spans="1:32" ht="13.5" thickBot="1">
      <c r="A57" s="182" t="s">
        <v>250</v>
      </c>
      <c r="B57" s="183" t="s">
        <v>56</v>
      </c>
      <c r="C57" s="334">
        <v>34854.827566964283</v>
      </c>
      <c r="D57" s="334">
        <v>36052.334086415816</v>
      </c>
      <c r="E57" s="334">
        <v>43368.210343515631</v>
      </c>
      <c r="F57" s="334">
        <v>51415.938314676474</v>
      </c>
      <c r="G57" s="334">
        <v>52849.928834272796</v>
      </c>
      <c r="H57" s="334">
        <v>54301.002905310997</v>
      </c>
      <c r="I57" s="334">
        <v>55771.909829535129</v>
      </c>
      <c r="J57" s="334">
        <v>57265.192745992063</v>
      </c>
      <c r="K57" s="334">
        <v>58783.21272346715</v>
      </c>
      <c r="L57" s="334">
        <v>60328.171246252648</v>
      </c>
      <c r="M57" s="334">
        <v>61902.130947639125</v>
      </c>
      <c r="N57" s="334">
        <v>63507.034551484161</v>
      </c>
      <c r="O57" s="334">
        <v>65144.72205366633</v>
      </c>
      <c r="P57" s="334">
        <v>66816.946221398859</v>
      </c>
      <c r="Q57" s="334">
        <v>68525.38651628184</v>
      </c>
      <c r="R57" s="390">
        <v>70211.11102458238</v>
      </c>
      <c r="S57" s="334">
        <v>71910.219911377266</v>
      </c>
      <c r="T57" s="334">
        <v>73621.683145268064</v>
      </c>
      <c r="U57" s="334">
        <v>75344.430530867336</v>
      </c>
      <c r="V57" s="334">
        <v>77077.352433077263</v>
      </c>
      <c r="W57" s="334">
        <v>78819.300598064816</v>
      </c>
      <c r="X57" s="334">
        <v>80600.616791581066</v>
      </c>
      <c r="Y57" s="334">
        <v>82389.950484354165</v>
      </c>
      <c r="Z57" s="334">
        <v>84202.529395009973</v>
      </c>
      <c r="AA57" s="334">
        <v>86054.985041700187</v>
      </c>
      <c r="AB57" s="334">
        <v>87948.194712617595</v>
      </c>
      <c r="AC57" s="334">
        <v>89883.054996295177</v>
      </c>
      <c r="AD57" s="334">
        <v>91860.482206213666</v>
      </c>
      <c r="AE57" s="334">
        <v>93881.412814750365</v>
      </c>
      <c r="AF57" s="392">
        <v>95946.803896674872</v>
      </c>
    </row>
    <row r="58" spans="1:32" ht="65.25">
      <c r="A58" s="185" t="s">
        <v>157</v>
      </c>
      <c r="B58" s="333" t="s">
        <v>3</v>
      </c>
      <c r="C58" s="402" t="s">
        <v>369</v>
      </c>
      <c r="D58" s="332" t="s">
        <v>319</v>
      </c>
    </row>
    <row r="59" spans="1:32" ht="14.25">
      <c r="A59" s="331" t="s">
        <v>334</v>
      </c>
      <c r="B59" s="265" t="s">
        <v>56</v>
      </c>
      <c r="C59" s="403">
        <v>4.2594589252379098</v>
      </c>
      <c r="D59" s="330">
        <v>1334030.589442574</v>
      </c>
    </row>
    <row r="60" spans="1:32" ht="14.25">
      <c r="A60" s="331" t="s">
        <v>318</v>
      </c>
      <c r="B60" s="265" t="s">
        <v>56</v>
      </c>
      <c r="C60" s="403">
        <v>1.6883254897062838</v>
      </c>
      <c r="D60" s="330">
        <v>528770.88093483518</v>
      </c>
      <c r="E60" s="386"/>
      <c r="F60" s="386"/>
    </row>
    <row r="61" spans="1:32" ht="15" thickBot="1">
      <c r="A61" s="329" t="s">
        <v>335</v>
      </c>
      <c r="B61" s="328" t="s">
        <v>56</v>
      </c>
      <c r="C61" s="404">
        <v>2.4526490630321875</v>
      </c>
      <c r="D61" s="327">
        <v>617923.09534618934</v>
      </c>
      <c r="E61" s="386"/>
    </row>
    <row r="62" spans="1:32">
      <c r="E62" s="38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59999389629810485"/>
  </sheetPr>
  <dimension ref="A1:AO57"/>
  <sheetViews>
    <sheetView workbookViewId="0"/>
  </sheetViews>
  <sheetFormatPr defaultColWidth="8.85546875" defaultRowHeight="12.75"/>
  <cols>
    <col min="1" max="1" width="13.85546875" style="240" customWidth="1"/>
    <col min="2" max="2" width="4.5703125" style="240" customWidth="1"/>
    <col min="3" max="3" width="28.5703125" style="240" customWidth="1"/>
    <col min="4" max="4" width="31.7109375" style="240" customWidth="1"/>
    <col min="5" max="5" width="5.28515625" style="240" bestFit="1" customWidth="1"/>
    <col min="6" max="6" width="7.140625" style="240" bestFit="1" customWidth="1"/>
    <col min="7" max="7" width="11.5703125" style="240" customWidth="1"/>
    <col min="8" max="8" width="10.5703125" style="240" bestFit="1" customWidth="1"/>
    <col min="9" max="9" width="8.85546875" style="249" customWidth="1"/>
    <col min="10" max="10" width="9.7109375" style="249" customWidth="1"/>
    <col min="11" max="38" width="8.85546875" style="240"/>
    <col min="39" max="39" width="12.7109375" style="249" customWidth="1"/>
    <col min="40" max="40" width="8.85546875" style="249" customWidth="1"/>
    <col min="41" max="16384" width="8.85546875" style="240"/>
  </cols>
  <sheetData>
    <row r="1" spans="1:40" ht="13.5" thickBot="1">
      <c r="A1" s="237" t="s">
        <v>311</v>
      </c>
      <c r="B1" s="238"/>
      <c r="C1" s="238"/>
      <c r="D1" s="238"/>
      <c r="E1" s="238"/>
      <c r="F1" s="238"/>
      <c r="G1" s="238"/>
      <c r="H1" s="238"/>
      <c r="I1" s="238"/>
      <c r="J1" s="238"/>
      <c r="K1" s="237" t="s">
        <v>312</v>
      </c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9"/>
      <c r="AM1" s="228" t="s">
        <v>316</v>
      </c>
      <c r="AN1" s="238"/>
    </row>
    <row r="2" spans="1:40" ht="26.25" thickBot="1">
      <c r="A2" s="253" t="s">
        <v>252</v>
      </c>
      <c r="B2" s="254" t="s">
        <v>253</v>
      </c>
      <c r="C2" s="211" t="s">
        <v>254</v>
      </c>
      <c r="D2" s="212" t="s">
        <v>255</v>
      </c>
      <c r="E2" s="212" t="s">
        <v>3</v>
      </c>
      <c r="F2" s="213" t="s">
        <v>256</v>
      </c>
      <c r="G2" s="213" t="s">
        <v>257</v>
      </c>
      <c r="H2" s="219" t="s">
        <v>258</v>
      </c>
      <c r="I2" s="228" t="s">
        <v>307</v>
      </c>
      <c r="J2" s="228" t="s">
        <v>314</v>
      </c>
      <c r="K2" s="350">
        <v>2017</v>
      </c>
      <c r="L2" s="351">
        <v>2018</v>
      </c>
      <c r="M2" s="351">
        <v>2019</v>
      </c>
      <c r="N2" s="351">
        <v>2020</v>
      </c>
      <c r="O2" s="351">
        <v>2021</v>
      </c>
      <c r="P2" s="351">
        <v>2022</v>
      </c>
      <c r="Q2" s="351">
        <v>2023</v>
      </c>
      <c r="R2" s="351">
        <v>2024</v>
      </c>
      <c r="S2" s="351">
        <v>2025</v>
      </c>
      <c r="T2" s="351">
        <v>2026</v>
      </c>
      <c r="U2" s="351">
        <v>2027</v>
      </c>
      <c r="V2" s="351">
        <v>2028</v>
      </c>
      <c r="W2" s="351">
        <v>2029</v>
      </c>
      <c r="X2" s="351">
        <v>2030</v>
      </c>
      <c r="Y2" s="351">
        <v>2031</v>
      </c>
      <c r="Z2" s="351">
        <v>2032</v>
      </c>
      <c r="AA2" s="351">
        <v>2033</v>
      </c>
      <c r="AB2" s="351">
        <v>2034</v>
      </c>
      <c r="AC2" s="351">
        <v>2035</v>
      </c>
      <c r="AD2" s="351">
        <v>2036</v>
      </c>
      <c r="AE2" s="351">
        <v>2037</v>
      </c>
      <c r="AF2" s="351">
        <v>2038</v>
      </c>
      <c r="AG2" s="351">
        <v>2039</v>
      </c>
      <c r="AH2" s="351">
        <v>2040</v>
      </c>
      <c r="AI2" s="351">
        <v>2041</v>
      </c>
      <c r="AJ2" s="351">
        <v>2042</v>
      </c>
      <c r="AK2" s="351">
        <v>2043</v>
      </c>
      <c r="AL2" s="351">
        <v>2044</v>
      </c>
      <c r="AM2" s="250">
        <v>2031</v>
      </c>
      <c r="AN2" s="228" t="s">
        <v>315</v>
      </c>
    </row>
    <row r="3" spans="1:40" ht="13.9" customHeight="1">
      <c r="A3" s="255"/>
      <c r="B3" s="256"/>
      <c r="C3" s="771" t="s">
        <v>259</v>
      </c>
      <c r="D3" s="772"/>
      <c r="E3" s="772"/>
      <c r="F3" s="772"/>
      <c r="G3" s="772"/>
      <c r="H3" s="220">
        <f>SUM(H4,H7)</f>
        <v>335000</v>
      </c>
      <c r="I3" s="229"/>
      <c r="J3" s="229"/>
      <c r="K3" s="352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  <c r="AH3" s="353"/>
      <c r="AI3" s="353"/>
      <c r="AJ3" s="353"/>
      <c r="AK3" s="353"/>
      <c r="AL3" s="354"/>
      <c r="AM3" s="229"/>
      <c r="AN3" s="229"/>
    </row>
    <row r="4" spans="1:40" ht="38.25">
      <c r="A4" s="257" t="s">
        <v>260</v>
      </c>
      <c r="B4" s="258"/>
      <c r="C4" s="191" t="s">
        <v>261</v>
      </c>
      <c r="D4" s="192" t="s">
        <v>262</v>
      </c>
      <c r="E4" s="193" t="s">
        <v>263</v>
      </c>
      <c r="F4" s="194">
        <v>1</v>
      </c>
      <c r="G4" s="194">
        <v>20000</v>
      </c>
      <c r="H4" s="221">
        <f>F4*G4</f>
        <v>20000</v>
      </c>
      <c r="I4" s="230" t="s">
        <v>308</v>
      </c>
      <c r="J4" s="230"/>
      <c r="K4" s="355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356"/>
      <c r="AM4" s="230"/>
      <c r="AN4" s="230"/>
    </row>
    <row r="5" spans="1:40" s="244" customFormat="1">
      <c r="A5" s="259"/>
      <c r="B5" s="260"/>
      <c r="C5" s="207" t="s">
        <v>309</v>
      </c>
      <c r="D5" s="208"/>
      <c r="E5" s="209"/>
      <c r="F5" s="210"/>
      <c r="G5" s="210"/>
      <c r="H5" s="222">
        <f>+H4*0.3</f>
        <v>6000</v>
      </c>
      <c r="I5" s="231">
        <v>15</v>
      </c>
      <c r="J5" s="234">
        <f>1/I5</f>
        <v>6.6666666666666666E-2</v>
      </c>
      <c r="K5" s="357">
        <f>+$H5*$J5</f>
        <v>400</v>
      </c>
      <c r="L5" s="243">
        <f t="shared" ref="L5:AL7" si="0">+$H5*$J5</f>
        <v>400</v>
      </c>
      <c r="M5" s="243">
        <f t="shared" si="0"/>
        <v>400</v>
      </c>
      <c r="N5" s="243">
        <f t="shared" si="0"/>
        <v>400</v>
      </c>
      <c r="O5" s="243">
        <f t="shared" si="0"/>
        <v>400</v>
      </c>
      <c r="P5" s="243">
        <f t="shared" si="0"/>
        <v>400</v>
      </c>
      <c r="Q5" s="243">
        <f t="shared" si="0"/>
        <v>400</v>
      </c>
      <c r="R5" s="243">
        <f t="shared" si="0"/>
        <v>400</v>
      </c>
      <c r="S5" s="243">
        <f t="shared" si="0"/>
        <v>400</v>
      </c>
      <c r="T5" s="243">
        <f t="shared" si="0"/>
        <v>400</v>
      </c>
      <c r="U5" s="243">
        <f t="shared" si="0"/>
        <v>400</v>
      </c>
      <c r="V5" s="243">
        <f t="shared" si="0"/>
        <v>400</v>
      </c>
      <c r="W5" s="243">
        <f t="shared" si="0"/>
        <v>400</v>
      </c>
      <c r="X5" s="243">
        <f t="shared" si="0"/>
        <v>400</v>
      </c>
      <c r="Y5" s="243">
        <f t="shared" si="0"/>
        <v>400</v>
      </c>
      <c r="Z5" s="267" t="e">
        <f>+$AM5*$J5</f>
        <v>#REF!</v>
      </c>
      <c r="AA5" s="267" t="e">
        <f t="shared" ref="AA5:AL5" si="1">+$AM5*$J5</f>
        <v>#REF!</v>
      </c>
      <c r="AB5" s="267" t="e">
        <f t="shared" si="1"/>
        <v>#REF!</v>
      </c>
      <c r="AC5" s="267" t="e">
        <f t="shared" si="1"/>
        <v>#REF!</v>
      </c>
      <c r="AD5" s="267" t="e">
        <f t="shared" si="1"/>
        <v>#REF!</v>
      </c>
      <c r="AE5" s="267" t="e">
        <f t="shared" si="1"/>
        <v>#REF!</v>
      </c>
      <c r="AF5" s="267" t="e">
        <f t="shared" si="1"/>
        <v>#REF!</v>
      </c>
      <c r="AG5" s="267" t="e">
        <f t="shared" si="1"/>
        <v>#REF!</v>
      </c>
      <c r="AH5" s="267" t="e">
        <f t="shared" si="1"/>
        <v>#REF!</v>
      </c>
      <c r="AI5" s="267" t="e">
        <f t="shared" si="1"/>
        <v>#REF!</v>
      </c>
      <c r="AJ5" s="267" t="e">
        <f t="shared" si="1"/>
        <v>#REF!</v>
      </c>
      <c r="AK5" s="267" t="e">
        <f t="shared" si="1"/>
        <v>#REF!</v>
      </c>
      <c r="AL5" s="372" t="e">
        <f t="shared" si="1"/>
        <v>#REF!</v>
      </c>
      <c r="AM5" s="231" t="e">
        <f>+H5*EE!#REF!</f>
        <v>#REF!</v>
      </c>
      <c r="AN5" s="231" t="e">
        <f>+$AM5+$H5-SUM($K5:$AL5)</f>
        <v>#REF!</v>
      </c>
    </row>
    <row r="6" spans="1:40" s="244" customFormat="1">
      <c r="A6" s="259"/>
      <c r="B6" s="260"/>
      <c r="C6" s="207" t="s">
        <v>310</v>
      </c>
      <c r="D6" s="208"/>
      <c r="E6" s="209"/>
      <c r="F6" s="210"/>
      <c r="G6" s="210"/>
      <c r="H6" s="222">
        <f>0.7*H4</f>
        <v>14000</v>
      </c>
      <c r="I6" s="231">
        <v>40</v>
      </c>
      <c r="J6" s="234">
        <f>1/I6</f>
        <v>2.5000000000000001E-2</v>
      </c>
      <c r="K6" s="357">
        <f>+$H6*$J6</f>
        <v>350</v>
      </c>
      <c r="L6" s="243">
        <f t="shared" si="0"/>
        <v>350</v>
      </c>
      <c r="M6" s="243">
        <f t="shared" si="0"/>
        <v>350</v>
      </c>
      <c r="N6" s="243">
        <f t="shared" si="0"/>
        <v>350</v>
      </c>
      <c r="O6" s="243">
        <f t="shared" si="0"/>
        <v>350</v>
      </c>
      <c r="P6" s="243">
        <f t="shared" si="0"/>
        <v>350</v>
      </c>
      <c r="Q6" s="243">
        <f t="shared" si="0"/>
        <v>350</v>
      </c>
      <c r="R6" s="243">
        <f t="shared" si="0"/>
        <v>350</v>
      </c>
      <c r="S6" s="243">
        <f t="shared" si="0"/>
        <v>350</v>
      </c>
      <c r="T6" s="243">
        <f t="shared" si="0"/>
        <v>350</v>
      </c>
      <c r="U6" s="243">
        <f t="shared" si="0"/>
        <v>350</v>
      </c>
      <c r="V6" s="243">
        <f t="shared" si="0"/>
        <v>350</v>
      </c>
      <c r="W6" s="243">
        <f t="shared" si="0"/>
        <v>350</v>
      </c>
      <c r="X6" s="243">
        <f t="shared" si="0"/>
        <v>350</v>
      </c>
      <c r="Y6" s="243">
        <f t="shared" si="0"/>
        <v>350</v>
      </c>
      <c r="Z6" s="243">
        <f t="shared" si="0"/>
        <v>350</v>
      </c>
      <c r="AA6" s="243">
        <f t="shared" si="0"/>
        <v>350</v>
      </c>
      <c r="AB6" s="243">
        <f t="shared" si="0"/>
        <v>350</v>
      </c>
      <c r="AC6" s="243">
        <f t="shared" si="0"/>
        <v>350</v>
      </c>
      <c r="AD6" s="243">
        <f t="shared" si="0"/>
        <v>350</v>
      </c>
      <c r="AE6" s="243">
        <f t="shared" si="0"/>
        <v>350</v>
      </c>
      <c r="AF6" s="243">
        <f t="shared" si="0"/>
        <v>350</v>
      </c>
      <c r="AG6" s="243">
        <f t="shared" si="0"/>
        <v>350</v>
      </c>
      <c r="AH6" s="243">
        <f t="shared" si="0"/>
        <v>350</v>
      </c>
      <c r="AI6" s="243">
        <f t="shared" si="0"/>
        <v>350</v>
      </c>
      <c r="AJ6" s="243">
        <f t="shared" si="0"/>
        <v>350</v>
      </c>
      <c r="AK6" s="243">
        <f t="shared" si="0"/>
        <v>350</v>
      </c>
      <c r="AL6" s="373">
        <f t="shared" si="0"/>
        <v>350</v>
      </c>
      <c r="AM6" s="231"/>
      <c r="AN6" s="231">
        <f>+$AM6+$H6-SUM($K6:$AL6)</f>
        <v>4200</v>
      </c>
    </row>
    <row r="7" spans="1:40" ht="39" thickBot="1">
      <c r="A7" s="261" t="s">
        <v>260</v>
      </c>
      <c r="B7" s="262"/>
      <c r="C7" s="195" t="s">
        <v>264</v>
      </c>
      <c r="D7" s="196" t="s">
        <v>265</v>
      </c>
      <c r="E7" s="197" t="s">
        <v>263</v>
      </c>
      <c r="F7" s="198">
        <v>3000</v>
      </c>
      <c r="G7" s="198">
        <v>105</v>
      </c>
      <c r="H7" s="223">
        <f>F7*G7</f>
        <v>315000</v>
      </c>
      <c r="I7" s="232">
        <v>40</v>
      </c>
      <c r="J7" s="235">
        <f>1/I7</f>
        <v>2.5000000000000001E-2</v>
      </c>
      <c r="K7" s="374">
        <f>+$H7*$J7</f>
        <v>7875</v>
      </c>
      <c r="L7" s="375">
        <f t="shared" si="0"/>
        <v>7875</v>
      </c>
      <c r="M7" s="375">
        <f t="shared" si="0"/>
        <v>7875</v>
      </c>
      <c r="N7" s="375">
        <f t="shared" si="0"/>
        <v>7875</v>
      </c>
      <c r="O7" s="375">
        <f t="shared" si="0"/>
        <v>7875</v>
      </c>
      <c r="P7" s="375">
        <f t="shared" si="0"/>
        <v>7875</v>
      </c>
      <c r="Q7" s="375">
        <f t="shared" si="0"/>
        <v>7875</v>
      </c>
      <c r="R7" s="375">
        <f t="shared" si="0"/>
        <v>7875</v>
      </c>
      <c r="S7" s="375">
        <f t="shared" si="0"/>
        <v>7875</v>
      </c>
      <c r="T7" s="375">
        <f t="shared" si="0"/>
        <v>7875</v>
      </c>
      <c r="U7" s="375">
        <f t="shared" si="0"/>
        <v>7875</v>
      </c>
      <c r="V7" s="375">
        <f t="shared" si="0"/>
        <v>7875</v>
      </c>
      <c r="W7" s="375">
        <f t="shared" si="0"/>
        <v>7875</v>
      </c>
      <c r="X7" s="375">
        <f t="shared" si="0"/>
        <v>7875</v>
      </c>
      <c r="Y7" s="375">
        <f t="shared" si="0"/>
        <v>7875</v>
      </c>
      <c r="Z7" s="375">
        <f t="shared" si="0"/>
        <v>7875</v>
      </c>
      <c r="AA7" s="375">
        <f t="shared" si="0"/>
        <v>7875</v>
      </c>
      <c r="AB7" s="375">
        <f t="shared" si="0"/>
        <v>7875</v>
      </c>
      <c r="AC7" s="375">
        <f t="shared" si="0"/>
        <v>7875</v>
      </c>
      <c r="AD7" s="375">
        <f t="shared" si="0"/>
        <v>7875</v>
      </c>
      <c r="AE7" s="375">
        <f t="shared" si="0"/>
        <v>7875</v>
      </c>
      <c r="AF7" s="375">
        <f t="shared" si="0"/>
        <v>7875</v>
      </c>
      <c r="AG7" s="375">
        <f t="shared" si="0"/>
        <v>7875</v>
      </c>
      <c r="AH7" s="375">
        <f t="shared" si="0"/>
        <v>7875</v>
      </c>
      <c r="AI7" s="375">
        <f t="shared" si="0"/>
        <v>7875</v>
      </c>
      <c r="AJ7" s="375">
        <f t="shared" si="0"/>
        <v>7875</v>
      </c>
      <c r="AK7" s="375">
        <f t="shared" si="0"/>
        <v>7875</v>
      </c>
      <c r="AL7" s="376">
        <f t="shared" si="0"/>
        <v>7875</v>
      </c>
      <c r="AM7" s="232"/>
      <c r="AN7" s="268">
        <f>+$AM7+$H7-SUM($K7:$AL7)</f>
        <v>94500</v>
      </c>
    </row>
    <row r="8" spans="1:40" ht="13.9" customHeight="1">
      <c r="A8" s="255"/>
      <c r="B8" s="256"/>
      <c r="C8" s="771" t="s">
        <v>266</v>
      </c>
      <c r="D8" s="772"/>
      <c r="E8" s="772"/>
      <c r="F8" s="772"/>
      <c r="G8" s="772"/>
      <c r="H8" s="220">
        <f>SUM(H9,H12,H13)</f>
        <v>277500</v>
      </c>
      <c r="I8" s="229"/>
      <c r="J8" s="229"/>
      <c r="K8" s="352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377"/>
      <c r="Y8" s="377"/>
      <c r="Z8" s="377"/>
      <c r="AA8" s="377"/>
      <c r="AB8" s="377"/>
      <c r="AC8" s="377"/>
      <c r="AD8" s="377"/>
      <c r="AE8" s="377"/>
      <c r="AF8" s="377"/>
      <c r="AG8" s="377"/>
      <c r="AH8" s="377"/>
      <c r="AI8" s="377"/>
      <c r="AJ8" s="377"/>
      <c r="AK8" s="377"/>
      <c r="AL8" s="378"/>
      <c r="AM8" s="229"/>
      <c r="AN8" s="229"/>
    </row>
    <row r="9" spans="1:40" ht="38.25">
      <c r="A9" s="257" t="s">
        <v>267</v>
      </c>
      <c r="B9" s="258"/>
      <c r="C9" s="191" t="s">
        <v>261</v>
      </c>
      <c r="D9" s="192" t="s">
        <v>262</v>
      </c>
      <c r="E9" s="193" t="s">
        <v>263</v>
      </c>
      <c r="F9" s="194">
        <v>1</v>
      </c>
      <c r="G9" s="194">
        <v>20000</v>
      </c>
      <c r="H9" s="221">
        <f>F9*G9</f>
        <v>20000</v>
      </c>
      <c r="I9" s="230" t="s">
        <v>308</v>
      </c>
      <c r="J9" s="230"/>
      <c r="K9" s="355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379"/>
      <c r="AM9" s="230"/>
      <c r="AN9" s="230"/>
    </row>
    <row r="10" spans="1:40">
      <c r="A10" s="257"/>
      <c r="B10" s="258"/>
      <c r="C10" s="207" t="s">
        <v>309</v>
      </c>
      <c r="D10" s="208"/>
      <c r="E10" s="209"/>
      <c r="F10" s="210"/>
      <c r="G10" s="210"/>
      <c r="H10" s="222">
        <f>+H9*0.3</f>
        <v>6000</v>
      </c>
      <c r="I10" s="231">
        <v>15</v>
      </c>
      <c r="J10" s="234">
        <f>1/I10</f>
        <v>6.6666666666666666E-2</v>
      </c>
      <c r="K10" s="357">
        <f t="shared" ref="K10:Y11" si="2">+$H10*$J10</f>
        <v>400</v>
      </c>
      <c r="L10" s="243">
        <f t="shared" si="2"/>
        <v>400</v>
      </c>
      <c r="M10" s="243">
        <f t="shared" si="2"/>
        <v>400</v>
      </c>
      <c r="N10" s="243">
        <f t="shared" si="2"/>
        <v>400</v>
      </c>
      <c r="O10" s="243">
        <f t="shared" si="2"/>
        <v>400</v>
      </c>
      <c r="P10" s="243">
        <f t="shared" si="2"/>
        <v>400</v>
      </c>
      <c r="Q10" s="243">
        <f t="shared" si="2"/>
        <v>400</v>
      </c>
      <c r="R10" s="243">
        <f t="shared" si="2"/>
        <v>400</v>
      </c>
      <c r="S10" s="243">
        <f t="shared" si="2"/>
        <v>400</v>
      </c>
      <c r="T10" s="243">
        <f t="shared" si="2"/>
        <v>400</v>
      </c>
      <c r="U10" s="243">
        <f t="shared" si="2"/>
        <v>400</v>
      </c>
      <c r="V10" s="243">
        <f t="shared" si="2"/>
        <v>400</v>
      </c>
      <c r="W10" s="243">
        <f t="shared" si="2"/>
        <v>400</v>
      </c>
      <c r="X10" s="243">
        <f t="shared" si="2"/>
        <v>400</v>
      </c>
      <c r="Y10" s="243">
        <f t="shared" si="2"/>
        <v>400</v>
      </c>
      <c r="Z10" s="267" t="e">
        <f>+$AM10*$J10</f>
        <v>#REF!</v>
      </c>
      <c r="AA10" s="267" t="e">
        <f t="shared" ref="AA10:AL10" si="3">+$AM10*$J10</f>
        <v>#REF!</v>
      </c>
      <c r="AB10" s="267" t="e">
        <f t="shared" si="3"/>
        <v>#REF!</v>
      </c>
      <c r="AC10" s="267" t="e">
        <f t="shared" si="3"/>
        <v>#REF!</v>
      </c>
      <c r="AD10" s="267" t="e">
        <f t="shared" si="3"/>
        <v>#REF!</v>
      </c>
      <c r="AE10" s="267" t="e">
        <f t="shared" si="3"/>
        <v>#REF!</v>
      </c>
      <c r="AF10" s="267" t="e">
        <f t="shared" si="3"/>
        <v>#REF!</v>
      </c>
      <c r="AG10" s="267" t="e">
        <f t="shared" si="3"/>
        <v>#REF!</v>
      </c>
      <c r="AH10" s="267" t="e">
        <f t="shared" si="3"/>
        <v>#REF!</v>
      </c>
      <c r="AI10" s="267" t="e">
        <f t="shared" si="3"/>
        <v>#REF!</v>
      </c>
      <c r="AJ10" s="267" t="e">
        <f t="shared" si="3"/>
        <v>#REF!</v>
      </c>
      <c r="AK10" s="267" t="e">
        <f t="shared" si="3"/>
        <v>#REF!</v>
      </c>
      <c r="AL10" s="372" t="e">
        <f t="shared" si="3"/>
        <v>#REF!</v>
      </c>
      <c r="AM10" s="231" t="e">
        <f>+H10*EE!#REF!</f>
        <v>#REF!</v>
      </c>
      <c r="AN10" s="231" t="e">
        <f>+$AM10+$H10-SUM($K10:$AL10)</f>
        <v>#REF!</v>
      </c>
    </row>
    <row r="11" spans="1:40">
      <c r="A11" s="257"/>
      <c r="B11" s="258"/>
      <c r="C11" s="207" t="s">
        <v>310</v>
      </c>
      <c r="D11" s="208"/>
      <c r="E11" s="209"/>
      <c r="F11" s="210"/>
      <c r="G11" s="210"/>
      <c r="H11" s="222">
        <f>0.7*H9</f>
        <v>14000</v>
      </c>
      <c r="I11" s="231">
        <v>40</v>
      </c>
      <c r="J11" s="234">
        <f>1/I11</f>
        <v>2.5000000000000001E-2</v>
      </c>
      <c r="K11" s="357">
        <f t="shared" si="2"/>
        <v>350</v>
      </c>
      <c r="L11" s="243">
        <f t="shared" ref="L11:AL13" si="4">+$H11*$J11</f>
        <v>350</v>
      </c>
      <c r="M11" s="243">
        <f t="shared" si="4"/>
        <v>350</v>
      </c>
      <c r="N11" s="243">
        <f t="shared" si="4"/>
        <v>350</v>
      </c>
      <c r="O11" s="243">
        <f t="shared" si="4"/>
        <v>350</v>
      </c>
      <c r="P11" s="243">
        <f t="shared" si="4"/>
        <v>350</v>
      </c>
      <c r="Q11" s="243">
        <f t="shared" si="4"/>
        <v>350</v>
      </c>
      <c r="R11" s="243">
        <f t="shared" si="4"/>
        <v>350</v>
      </c>
      <c r="S11" s="243">
        <f t="shared" si="4"/>
        <v>350</v>
      </c>
      <c r="T11" s="243">
        <f t="shared" si="4"/>
        <v>350</v>
      </c>
      <c r="U11" s="243">
        <f t="shared" si="4"/>
        <v>350</v>
      </c>
      <c r="V11" s="243">
        <f t="shared" si="4"/>
        <v>350</v>
      </c>
      <c r="W11" s="243">
        <f t="shared" si="4"/>
        <v>350</v>
      </c>
      <c r="X11" s="243">
        <f t="shared" si="4"/>
        <v>350</v>
      </c>
      <c r="Y11" s="243">
        <f t="shared" si="4"/>
        <v>350</v>
      </c>
      <c r="Z11" s="243">
        <f t="shared" si="4"/>
        <v>350</v>
      </c>
      <c r="AA11" s="243">
        <f t="shared" si="4"/>
        <v>350</v>
      </c>
      <c r="AB11" s="243">
        <f t="shared" si="4"/>
        <v>350</v>
      </c>
      <c r="AC11" s="243">
        <f t="shared" si="4"/>
        <v>350</v>
      </c>
      <c r="AD11" s="243">
        <f t="shared" si="4"/>
        <v>350</v>
      </c>
      <c r="AE11" s="243">
        <f t="shared" si="4"/>
        <v>350</v>
      </c>
      <c r="AF11" s="243">
        <f t="shared" si="4"/>
        <v>350</v>
      </c>
      <c r="AG11" s="243">
        <f t="shared" si="4"/>
        <v>350</v>
      </c>
      <c r="AH11" s="243">
        <f t="shared" si="4"/>
        <v>350</v>
      </c>
      <c r="AI11" s="243">
        <f t="shared" si="4"/>
        <v>350</v>
      </c>
      <c r="AJ11" s="243">
        <f t="shared" si="4"/>
        <v>350</v>
      </c>
      <c r="AK11" s="243">
        <f t="shared" si="4"/>
        <v>350</v>
      </c>
      <c r="AL11" s="373">
        <f t="shared" si="4"/>
        <v>350</v>
      </c>
      <c r="AM11" s="231"/>
      <c r="AN11" s="231">
        <f>+$AM11+$H11-SUM($K11:$AL11)</f>
        <v>4200</v>
      </c>
    </row>
    <row r="12" spans="1:40" ht="38.25">
      <c r="A12" s="257" t="s">
        <v>267</v>
      </c>
      <c r="B12" s="258"/>
      <c r="C12" s="191" t="s">
        <v>264</v>
      </c>
      <c r="D12" s="192" t="s">
        <v>265</v>
      </c>
      <c r="E12" s="189" t="s">
        <v>263</v>
      </c>
      <c r="F12" s="194">
        <v>550</v>
      </c>
      <c r="G12" s="194">
        <v>105</v>
      </c>
      <c r="H12" s="221">
        <f>F12*G12</f>
        <v>57750</v>
      </c>
      <c r="I12" s="230">
        <v>40</v>
      </c>
      <c r="J12" s="236">
        <f>1/I12</f>
        <v>2.5000000000000001E-2</v>
      </c>
      <c r="K12" s="358">
        <f>+$H12*$J12</f>
        <v>1443.75</v>
      </c>
      <c r="L12" s="245">
        <f t="shared" si="4"/>
        <v>1443.75</v>
      </c>
      <c r="M12" s="245">
        <f t="shared" si="4"/>
        <v>1443.75</v>
      </c>
      <c r="N12" s="245">
        <f t="shared" si="4"/>
        <v>1443.75</v>
      </c>
      <c r="O12" s="245">
        <f t="shared" si="4"/>
        <v>1443.75</v>
      </c>
      <c r="P12" s="245">
        <f t="shared" si="4"/>
        <v>1443.75</v>
      </c>
      <c r="Q12" s="245">
        <f t="shared" si="4"/>
        <v>1443.75</v>
      </c>
      <c r="R12" s="245">
        <f t="shared" si="4"/>
        <v>1443.75</v>
      </c>
      <c r="S12" s="245">
        <f t="shared" si="4"/>
        <v>1443.75</v>
      </c>
      <c r="T12" s="245">
        <f t="shared" si="4"/>
        <v>1443.75</v>
      </c>
      <c r="U12" s="245">
        <f t="shared" si="4"/>
        <v>1443.75</v>
      </c>
      <c r="V12" s="245">
        <f t="shared" si="4"/>
        <v>1443.75</v>
      </c>
      <c r="W12" s="245">
        <f t="shared" si="4"/>
        <v>1443.75</v>
      </c>
      <c r="X12" s="245">
        <f t="shared" si="4"/>
        <v>1443.75</v>
      </c>
      <c r="Y12" s="245">
        <f t="shared" si="4"/>
        <v>1443.75</v>
      </c>
      <c r="Z12" s="245">
        <f t="shared" si="4"/>
        <v>1443.75</v>
      </c>
      <c r="AA12" s="245">
        <f t="shared" si="4"/>
        <v>1443.75</v>
      </c>
      <c r="AB12" s="245">
        <f t="shared" si="4"/>
        <v>1443.75</v>
      </c>
      <c r="AC12" s="245">
        <f t="shared" si="4"/>
        <v>1443.75</v>
      </c>
      <c r="AD12" s="245">
        <f t="shared" si="4"/>
        <v>1443.75</v>
      </c>
      <c r="AE12" s="245">
        <f t="shared" si="4"/>
        <v>1443.75</v>
      </c>
      <c r="AF12" s="245">
        <f t="shared" si="4"/>
        <v>1443.75</v>
      </c>
      <c r="AG12" s="245">
        <f t="shared" si="4"/>
        <v>1443.75</v>
      </c>
      <c r="AH12" s="245">
        <f t="shared" si="4"/>
        <v>1443.75</v>
      </c>
      <c r="AI12" s="245">
        <f t="shared" si="4"/>
        <v>1443.75</v>
      </c>
      <c r="AJ12" s="245">
        <f t="shared" si="4"/>
        <v>1443.75</v>
      </c>
      <c r="AK12" s="245">
        <f t="shared" si="4"/>
        <v>1443.75</v>
      </c>
      <c r="AL12" s="380">
        <f t="shared" si="4"/>
        <v>1443.75</v>
      </c>
      <c r="AM12" s="230"/>
      <c r="AN12" s="268">
        <f>+$AM12+$H12-SUM($K12:$AL12)</f>
        <v>17325</v>
      </c>
    </row>
    <row r="13" spans="1:40" ht="39" thickBot="1">
      <c r="A13" s="261" t="s">
        <v>267</v>
      </c>
      <c r="B13" s="262"/>
      <c r="C13" s="195" t="s">
        <v>268</v>
      </c>
      <c r="D13" s="196" t="s">
        <v>269</v>
      </c>
      <c r="E13" s="197" t="s">
        <v>263</v>
      </c>
      <c r="F13" s="198">
        <v>2350</v>
      </c>
      <c r="G13" s="198">
        <v>85</v>
      </c>
      <c r="H13" s="223">
        <f>F13*G13</f>
        <v>199750</v>
      </c>
      <c r="I13" s="232">
        <v>40</v>
      </c>
      <c r="J13" s="235">
        <f>1/I13</f>
        <v>2.5000000000000001E-2</v>
      </c>
      <c r="K13" s="374">
        <f>+$H13*$J13</f>
        <v>4993.75</v>
      </c>
      <c r="L13" s="375">
        <f t="shared" si="4"/>
        <v>4993.75</v>
      </c>
      <c r="M13" s="375">
        <f t="shared" si="4"/>
        <v>4993.75</v>
      </c>
      <c r="N13" s="375">
        <f t="shared" si="4"/>
        <v>4993.75</v>
      </c>
      <c r="O13" s="375">
        <f t="shared" si="4"/>
        <v>4993.75</v>
      </c>
      <c r="P13" s="375">
        <f t="shared" si="4"/>
        <v>4993.75</v>
      </c>
      <c r="Q13" s="375">
        <f t="shared" si="4"/>
        <v>4993.75</v>
      </c>
      <c r="R13" s="375">
        <f t="shared" si="4"/>
        <v>4993.75</v>
      </c>
      <c r="S13" s="375">
        <f t="shared" si="4"/>
        <v>4993.75</v>
      </c>
      <c r="T13" s="375">
        <f t="shared" si="4"/>
        <v>4993.75</v>
      </c>
      <c r="U13" s="375">
        <f t="shared" si="4"/>
        <v>4993.75</v>
      </c>
      <c r="V13" s="375">
        <f t="shared" si="4"/>
        <v>4993.75</v>
      </c>
      <c r="W13" s="375">
        <f t="shared" si="4"/>
        <v>4993.75</v>
      </c>
      <c r="X13" s="375">
        <f t="shared" si="4"/>
        <v>4993.75</v>
      </c>
      <c r="Y13" s="375">
        <f t="shared" si="4"/>
        <v>4993.75</v>
      </c>
      <c r="Z13" s="375">
        <f t="shared" si="4"/>
        <v>4993.75</v>
      </c>
      <c r="AA13" s="375">
        <f t="shared" si="4"/>
        <v>4993.75</v>
      </c>
      <c r="AB13" s="375">
        <f t="shared" si="4"/>
        <v>4993.75</v>
      </c>
      <c r="AC13" s="375">
        <f t="shared" si="4"/>
        <v>4993.75</v>
      </c>
      <c r="AD13" s="375">
        <f t="shared" si="4"/>
        <v>4993.75</v>
      </c>
      <c r="AE13" s="375">
        <f t="shared" si="4"/>
        <v>4993.75</v>
      </c>
      <c r="AF13" s="375">
        <f t="shared" si="4"/>
        <v>4993.75</v>
      </c>
      <c r="AG13" s="375">
        <f t="shared" si="4"/>
        <v>4993.75</v>
      </c>
      <c r="AH13" s="375">
        <f t="shared" si="4"/>
        <v>4993.75</v>
      </c>
      <c r="AI13" s="375">
        <f t="shared" si="4"/>
        <v>4993.75</v>
      </c>
      <c r="AJ13" s="375">
        <f t="shared" si="4"/>
        <v>4993.75</v>
      </c>
      <c r="AK13" s="375">
        <f t="shared" si="4"/>
        <v>4993.75</v>
      </c>
      <c r="AL13" s="376">
        <f t="shared" si="4"/>
        <v>4993.75</v>
      </c>
      <c r="AM13" s="232"/>
      <c r="AN13" s="268">
        <f>+$AM13+$H13-SUM($K13:$AL13)</f>
        <v>59925</v>
      </c>
    </row>
    <row r="14" spans="1:40" ht="13.9" customHeight="1">
      <c r="A14" s="263"/>
      <c r="B14" s="264"/>
      <c r="C14" s="771" t="s">
        <v>270</v>
      </c>
      <c r="D14" s="772"/>
      <c r="E14" s="772"/>
      <c r="F14" s="772"/>
      <c r="G14" s="772"/>
      <c r="H14" s="220">
        <f>SUM(H15,H18,H21)</f>
        <v>259000</v>
      </c>
      <c r="I14" s="229"/>
      <c r="J14" s="229"/>
      <c r="K14" s="352"/>
      <c r="L14" s="377"/>
      <c r="M14" s="377"/>
      <c r="N14" s="377"/>
      <c r="O14" s="377"/>
      <c r="P14" s="377"/>
      <c r="Q14" s="377"/>
      <c r="R14" s="377"/>
      <c r="S14" s="377"/>
      <c r="T14" s="377"/>
      <c r="U14" s="377"/>
      <c r="V14" s="377"/>
      <c r="W14" s="377"/>
      <c r="X14" s="377"/>
      <c r="Y14" s="377"/>
      <c r="Z14" s="377"/>
      <c r="AA14" s="377"/>
      <c r="AB14" s="377"/>
      <c r="AC14" s="377"/>
      <c r="AD14" s="377"/>
      <c r="AE14" s="377"/>
      <c r="AF14" s="377"/>
      <c r="AG14" s="377"/>
      <c r="AH14" s="377"/>
      <c r="AI14" s="377"/>
      <c r="AJ14" s="377"/>
      <c r="AK14" s="377"/>
      <c r="AL14" s="378"/>
      <c r="AM14" s="229"/>
      <c r="AN14" s="229"/>
    </row>
    <row r="15" spans="1:40" ht="38.25">
      <c r="A15" s="257" t="s">
        <v>271</v>
      </c>
      <c r="B15" s="258"/>
      <c r="C15" s="191" t="s">
        <v>261</v>
      </c>
      <c r="D15" s="192" t="s">
        <v>272</v>
      </c>
      <c r="E15" s="193" t="s">
        <v>263</v>
      </c>
      <c r="F15" s="194">
        <v>1</v>
      </c>
      <c r="G15" s="194">
        <v>20000</v>
      </c>
      <c r="H15" s="221">
        <f>F15*G15</f>
        <v>20000</v>
      </c>
      <c r="I15" s="230" t="s">
        <v>308</v>
      </c>
      <c r="J15" s="230"/>
      <c r="K15" s="355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379"/>
      <c r="AM15" s="230"/>
      <c r="AN15" s="230"/>
    </row>
    <row r="16" spans="1:40">
      <c r="A16" s="257"/>
      <c r="B16" s="258"/>
      <c r="C16" s="207" t="s">
        <v>309</v>
      </c>
      <c r="D16" s="208"/>
      <c r="E16" s="209"/>
      <c r="F16" s="210"/>
      <c r="G16" s="210"/>
      <c r="H16" s="222">
        <f>+H15*0.3</f>
        <v>6000</v>
      </c>
      <c r="I16" s="231">
        <v>15</v>
      </c>
      <c r="J16" s="234">
        <f>1/I16</f>
        <v>6.6666666666666666E-2</v>
      </c>
      <c r="K16" s="357">
        <f t="shared" ref="K16:Y17" si="5">+$H16*$J16</f>
        <v>400</v>
      </c>
      <c r="L16" s="243">
        <f t="shared" si="5"/>
        <v>400</v>
      </c>
      <c r="M16" s="243">
        <f t="shared" si="5"/>
        <v>400</v>
      </c>
      <c r="N16" s="243">
        <f t="shared" si="5"/>
        <v>400</v>
      </c>
      <c r="O16" s="243">
        <f t="shared" si="5"/>
        <v>400</v>
      </c>
      <c r="P16" s="243">
        <f t="shared" si="5"/>
        <v>400</v>
      </c>
      <c r="Q16" s="243">
        <f t="shared" si="5"/>
        <v>400</v>
      </c>
      <c r="R16" s="243">
        <f t="shared" si="5"/>
        <v>400</v>
      </c>
      <c r="S16" s="243">
        <f t="shared" si="5"/>
        <v>400</v>
      </c>
      <c r="T16" s="243">
        <f t="shared" si="5"/>
        <v>400</v>
      </c>
      <c r="U16" s="243">
        <f t="shared" si="5"/>
        <v>400</v>
      </c>
      <c r="V16" s="243">
        <f t="shared" si="5"/>
        <v>400</v>
      </c>
      <c r="W16" s="243">
        <f t="shared" si="5"/>
        <v>400</v>
      </c>
      <c r="X16" s="243">
        <f t="shared" si="5"/>
        <v>400</v>
      </c>
      <c r="Y16" s="243">
        <f t="shared" si="5"/>
        <v>400</v>
      </c>
      <c r="Z16" s="267" t="e">
        <f>+$AM16*$J16</f>
        <v>#REF!</v>
      </c>
      <c r="AA16" s="267" t="e">
        <f t="shared" ref="AA16:AL16" si="6">+$AM16*$J16</f>
        <v>#REF!</v>
      </c>
      <c r="AB16" s="267" t="e">
        <f t="shared" si="6"/>
        <v>#REF!</v>
      </c>
      <c r="AC16" s="267" t="e">
        <f t="shared" si="6"/>
        <v>#REF!</v>
      </c>
      <c r="AD16" s="267" t="e">
        <f t="shared" si="6"/>
        <v>#REF!</v>
      </c>
      <c r="AE16" s="267" t="e">
        <f t="shared" si="6"/>
        <v>#REF!</v>
      </c>
      <c r="AF16" s="267" t="e">
        <f t="shared" si="6"/>
        <v>#REF!</v>
      </c>
      <c r="AG16" s="267" t="e">
        <f t="shared" si="6"/>
        <v>#REF!</v>
      </c>
      <c r="AH16" s="267" t="e">
        <f t="shared" si="6"/>
        <v>#REF!</v>
      </c>
      <c r="AI16" s="267" t="e">
        <f t="shared" si="6"/>
        <v>#REF!</v>
      </c>
      <c r="AJ16" s="267" t="e">
        <f t="shared" si="6"/>
        <v>#REF!</v>
      </c>
      <c r="AK16" s="267" t="e">
        <f t="shared" si="6"/>
        <v>#REF!</v>
      </c>
      <c r="AL16" s="372" t="e">
        <f t="shared" si="6"/>
        <v>#REF!</v>
      </c>
      <c r="AM16" s="231" t="e">
        <f>+H16*EE!#REF!</f>
        <v>#REF!</v>
      </c>
      <c r="AN16" s="231" t="e">
        <f>+$AM16+$H16-SUM($K16:$AL16)</f>
        <v>#REF!</v>
      </c>
    </row>
    <row r="17" spans="1:41">
      <c r="A17" s="257"/>
      <c r="B17" s="258"/>
      <c r="C17" s="207" t="s">
        <v>310</v>
      </c>
      <c r="D17" s="208"/>
      <c r="E17" s="209"/>
      <c r="F17" s="210"/>
      <c r="G17" s="210"/>
      <c r="H17" s="222">
        <f>0.7*H15</f>
        <v>14000</v>
      </c>
      <c r="I17" s="231">
        <v>40</v>
      </c>
      <c r="J17" s="234">
        <f>1/I17</f>
        <v>2.5000000000000001E-2</v>
      </c>
      <c r="K17" s="357">
        <f t="shared" si="5"/>
        <v>350</v>
      </c>
      <c r="L17" s="243">
        <f t="shared" ref="L17:AL17" si="7">+$H17*$J17</f>
        <v>350</v>
      </c>
      <c r="M17" s="243">
        <f t="shared" si="7"/>
        <v>350</v>
      </c>
      <c r="N17" s="243">
        <f t="shared" si="7"/>
        <v>350</v>
      </c>
      <c r="O17" s="243">
        <f t="shared" si="7"/>
        <v>350</v>
      </c>
      <c r="P17" s="243">
        <f t="shared" si="7"/>
        <v>350</v>
      </c>
      <c r="Q17" s="243">
        <f t="shared" si="7"/>
        <v>350</v>
      </c>
      <c r="R17" s="243">
        <f t="shared" si="7"/>
        <v>350</v>
      </c>
      <c r="S17" s="243">
        <f t="shared" si="7"/>
        <v>350</v>
      </c>
      <c r="T17" s="243">
        <f t="shared" si="7"/>
        <v>350</v>
      </c>
      <c r="U17" s="243">
        <f t="shared" si="7"/>
        <v>350</v>
      </c>
      <c r="V17" s="243">
        <f t="shared" si="7"/>
        <v>350</v>
      </c>
      <c r="W17" s="243">
        <f t="shared" si="7"/>
        <v>350</v>
      </c>
      <c r="X17" s="243">
        <f t="shared" si="7"/>
        <v>350</v>
      </c>
      <c r="Y17" s="243">
        <f t="shared" si="7"/>
        <v>350</v>
      </c>
      <c r="Z17" s="243">
        <f t="shared" si="7"/>
        <v>350</v>
      </c>
      <c r="AA17" s="243">
        <f t="shared" si="7"/>
        <v>350</v>
      </c>
      <c r="AB17" s="243">
        <f t="shared" si="7"/>
        <v>350</v>
      </c>
      <c r="AC17" s="243">
        <f t="shared" si="7"/>
        <v>350</v>
      </c>
      <c r="AD17" s="243">
        <f t="shared" si="7"/>
        <v>350</v>
      </c>
      <c r="AE17" s="243">
        <f t="shared" si="7"/>
        <v>350</v>
      </c>
      <c r="AF17" s="243">
        <f t="shared" si="7"/>
        <v>350</v>
      </c>
      <c r="AG17" s="243">
        <f t="shared" si="7"/>
        <v>350</v>
      </c>
      <c r="AH17" s="243">
        <f t="shared" si="7"/>
        <v>350</v>
      </c>
      <c r="AI17" s="243">
        <f t="shared" si="7"/>
        <v>350</v>
      </c>
      <c r="AJ17" s="243">
        <f t="shared" si="7"/>
        <v>350</v>
      </c>
      <c r="AK17" s="243">
        <f t="shared" si="7"/>
        <v>350</v>
      </c>
      <c r="AL17" s="373">
        <f t="shared" si="7"/>
        <v>350</v>
      </c>
      <c r="AM17" s="231"/>
      <c r="AN17" s="231">
        <f>+$AM17+$H17-SUM($K17:$AL17)</f>
        <v>4200</v>
      </c>
    </row>
    <row r="18" spans="1:41" ht="38.25">
      <c r="A18" s="257" t="s">
        <v>271</v>
      </c>
      <c r="B18" s="258"/>
      <c r="C18" s="191" t="s">
        <v>273</v>
      </c>
      <c r="D18" s="192" t="s">
        <v>274</v>
      </c>
      <c r="E18" s="189" t="s">
        <v>275</v>
      </c>
      <c r="F18" s="194">
        <v>1</v>
      </c>
      <c r="G18" s="194">
        <v>154000</v>
      </c>
      <c r="H18" s="221">
        <f>F18*G18</f>
        <v>154000</v>
      </c>
      <c r="I18" s="230" t="s">
        <v>308</v>
      </c>
      <c r="J18" s="230"/>
      <c r="K18" s="355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379"/>
      <c r="AM18" s="230"/>
      <c r="AN18" s="230"/>
    </row>
    <row r="19" spans="1:41">
      <c r="A19" s="257"/>
      <c r="B19" s="258"/>
      <c r="C19" s="207" t="s">
        <v>309</v>
      </c>
      <c r="D19" s="208"/>
      <c r="E19" s="209"/>
      <c r="F19" s="210"/>
      <c r="G19" s="210"/>
      <c r="H19" s="222">
        <f>+H18*0.4</f>
        <v>61600</v>
      </c>
      <c r="I19" s="231">
        <v>15</v>
      </c>
      <c r="J19" s="234">
        <f>1/I19</f>
        <v>6.6666666666666666E-2</v>
      </c>
      <c r="K19" s="357">
        <f t="shared" ref="K19:Y20" si="8">+$H19*$J19</f>
        <v>4106.666666666667</v>
      </c>
      <c r="L19" s="243">
        <f t="shared" si="8"/>
        <v>4106.666666666667</v>
      </c>
      <c r="M19" s="243">
        <f t="shared" si="8"/>
        <v>4106.666666666667</v>
      </c>
      <c r="N19" s="243">
        <f t="shared" si="8"/>
        <v>4106.666666666667</v>
      </c>
      <c r="O19" s="243">
        <f t="shared" si="8"/>
        <v>4106.666666666667</v>
      </c>
      <c r="P19" s="243">
        <f t="shared" si="8"/>
        <v>4106.666666666667</v>
      </c>
      <c r="Q19" s="243">
        <f t="shared" si="8"/>
        <v>4106.666666666667</v>
      </c>
      <c r="R19" s="243">
        <f t="shared" si="8"/>
        <v>4106.666666666667</v>
      </c>
      <c r="S19" s="243">
        <f t="shared" si="8"/>
        <v>4106.666666666667</v>
      </c>
      <c r="T19" s="243">
        <f t="shared" si="8"/>
        <v>4106.666666666667</v>
      </c>
      <c r="U19" s="243">
        <f t="shared" si="8"/>
        <v>4106.666666666667</v>
      </c>
      <c r="V19" s="243">
        <f t="shared" si="8"/>
        <v>4106.666666666667</v>
      </c>
      <c r="W19" s="243">
        <f t="shared" si="8"/>
        <v>4106.666666666667</v>
      </c>
      <c r="X19" s="243">
        <f t="shared" si="8"/>
        <v>4106.666666666667</v>
      </c>
      <c r="Y19" s="243">
        <f t="shared" si="8"/>
        <v>4106.666666666667</v>
      </c>
      <c r="Z19" s="267" t="e">
        <f>+$AM19*$J19</f>
        <v>#REF!</v>
      </c>
      <c r="AA19" s="267" t="e">
        <f t="shared" ref="AA19:AL19" si="9">+$AM19*$J19</f>
        <v>#REF!</v>
      </c>
      <c r="AB19" s="267" t="e">
        <f t="shared" si="9"/>
        <v>#REF!</v>
      </c>
      <c r="AC19" s="267" t="e">
        <f t="shared" si="9"/>
        <v>#REF!</v>
      </c>
      <c r="AD19" s="267" t="e">
        <f t="shared" si="9"/>
        <v>#REF!</v>
      </c>
      <c r="AE19" s="267" t="e">
        <f t="shared" si="9"/>
        <v>#REF!</v>
      </c>
      <c r="AF19" s="267" t="e">
        <f t="shared" si="9"/>
        <v>#REF!</v>
      </c>
      <c r="AG19" s="267" t="e">
        <f t="shared" si="9"/>
        <v>#REF!</v>
      </c>
      <c r="AH19" s="267" t="e">
        <f t="shared" si="9"/>
        <v>#REF!</v>
      </c>
      <c r="AI19" s="267" t="e">
        <f t="shared" si="9"/>
        <v>#REF!</v>
      </c>
      <c r="AJ19" s="267" t="e">
        <f t="shared" si="9"/>
        <v>#REF!</v>
      </c>
      <c r="AK19" s="267" t="e">
        <f t="shared" si="9"/>
        <v>#REF!</v>
      </c>
      <c r="AL19" s="372" t="e">
        <f t="shared" si="9"/>
        <v>#REF!</v>
      </c>
      <c r="AM19" s="231" t="e">
        <f>+H19*EE!#REF!</f>
        <v>#REF!</v>
      </c>
      <c r="AN19" s="231" t="e">
        <f>+$AM19+$H19-SUM($K19:$AL19)</f>
        <v>#REF!</v>
      </c>
    </row>
    <row r="20" spans="1:41">
      <c r="A20" s="257"/>
      <c r="B20" s="258"/>
      <c r="C20" s="207" t="s">
        <v>310</v>
      </c>
      <c r="D20" s="208"/>
      <c r="E20" s="209"/>
      <c r="F20" s="210"/>
      <c r="G20" s="210"/>
      <c r="H20" s="222">
        <f>0.6*H18</f>
        <v>92400</v>
      </c>
      <c r="I20" s="231">
        <v>40</v>
      </c>
      <c r="J20" s="234">
        <f>1/I20</f>
        <v>2.5000000000000001E-2</v>
      </c>
      <c r="K20" s="357">
        <f t="shared" si="8"/>
        <v>2310</v>
      </c>
      <c r="L20" s="243">
        <f t="shared" ref="L20:AL21" si="10">+$H20*$J20</f>
        <v>2310</v>
      </c>
      <c r="M20" s="243">
        <f t="shared" si="10"/>
        <v>2310</v>
      </c>
      <c r="N20" s="243">
        <f t="shared" si="10"/>
        <v>2310</v>
      </c>
      <c r="O20" s="243">
        <f t="shared" si="10"/>
        <v>2310</v>
      </c>
      <c r="P20" s="243">
        <f t="shared" si="10"/>
        <v>2310</v>
      </c>
      <c r="Q20" s="243">
        <f t="shared" si="10"/>
        <v>2310</v>
      </c>
      <c r="R20" s="243">
        <f t="shared" si="10"/>
        <v>2310</v>
      </c>
      <c r="S20" s="243">
        <f t="shared" si="10"/>
        <v>2310</v>
      </c>
      <c r="T20" s="243">
        <f t="shared" si="10"/>
        <v>2310</v>
      </c>
      <c r="U20" s="243">
        <f t="shared" si="10"/>
        <v>2310</v>
      </c>
      <c r="V20" s="243">
        <f t="shared" si="10"/>
        <v>2310</v>
      </c>
      <c r="W20" s="243">
        <f t="shared" si="10"/>
        <v>2310</v>
      </c>
      <c r="X20" s="243">
        <f t="shared" si="10"/>
        <v>2310</v>
      </c>
      <c r="Y20" s="243">
        <f t="shared" si="10"/>
        <v>2310</v>
      </c>
      <c r="Z20" s="243">
        <f t="shared" si="10"/>
        <v>2310</v>
      </c>
      <c r="AA20" s="243">
        <f t="shared" si="10"/>
        <v>2310</v>
      </c>
      <c r="AB20" s="243">
        <f t="shared" si="10"/>
        <v>2310</v>
      </c>
      <c r="AC20" s="243">
        <f t="shared" si="10"/>
        <v>2310</v>
      </c>
      <c r="AD20" s="243">
        <f t="shared" si="10"/>
        <v>2310</v>
      </c>
      <c r="AE20" s="243">
        <f t="shared" si="10"/>
        <v>2310</v>
      </c>
      <c r="AF20" s="243">
        <f t="shared" si="10"/>
        <v>2310</v>
      </c>
      <c r="AG20" s="243">
        <f t="shared" si="10"/>
        <v>2310</v>
      </c>
      <c r="AH20" s="243">
        <f t="shared" si="10"/>
        <v>2310</v>
      </c>
      <c r="AI20" s="243">
        <f t="shared" si="10"/>
        <v>2310</v>
      </c>
      <c r="AJ20" s="243">
        <f t="shared" si="10"/>
        <v>2310</v>
      </c>
      <c r="AK20" s="243">
        <f t="shared" si="10"/>
        <v>2310</v>
      </c>
      <c r="AL20" s="373">
        <f t="shared" si="10"/>
        <v>2310</v>
      </c>
      <c r="AM20" s="231"/>
      <c r="AN20" s="231">
        <f>+$AM20+$H20-SUM($K20:$AL20)</f>
        <v>27720</v>
      </c>
    </row>
    <row r="21" spans="1:41" ht="26.25" thickBot="1">
      <c r="A21" s="261" t="s">
        <v>271</v>
      </c>
      <c r="B21" s="262"/>
      <c r="C21" s="195" t="s">
        <v>276</v>
      </c>
      <c r="D21" s="196" t="s">
        <v>277</v>
      </c>
      <c r="E21" s="197" t="s">
        <v>263</v>
      </c>
      <c r="F21" s="198">
        <v>1000</v>
      </c>
      <c r="G21" s="198">
        <v>85</v>
      </c>
      <c r="H21" s="223">
        <f>F21*G21</f>
        <v>85000</v>
      </c>
      <c r="I21" s="232">
        <v>40</v>
      </c>
      <c r="J21" s="235">
        <f>1/I21</f>
        <v>2.5000000000000001E-2</v>
      </c>
      <c r="K21" s="374">
        <f>+$H21*$J21</f>
        <v>2125</v>
      </c>
      <c r="L21" s="375">
        <f t="shared" si="10"/>
        <v>2125</v>
      </c>
      <c r="M21" s="375">
        <f t="shared" si="10"/>
        <v>2125</v>
      </c>
      <c r="N21" s="375">
        <f t="shared" si="10"/>
        <v>2125</v>
      </c>
      <c r="O21" s="375">
        <f t="shared" si="10"/>
        <v>2125</v>
      </c>
      <c r="P21" s="375">
        <f t="shared" si="10"/>
        <v>2125</v>
      </c>
      <c r="Q21" s="375">
        <f t="shared" si="10"/>
        <v>2125</v>
      </c>
      <c r="R21" s="375">
        <f t="shared" si="10"/>
        <v>2125</v>
      </c>
      <c r="S21" s="375">
        <f t="shared" si="10"/>
        <v>2125</v>
      </c>
      <c r="T21" s="375">
        <f t="shared" si="10"/>
        <v>2125</v>
      </c>
      <c r="U21" s="375">
        <f t="shared" si="10"/>
        <v>2125</v>
      </c>
      <c r="V21" s="375">
        <f t="shared" si="10"/>
        <v>2125</v>
      </c>
      <c r="W21" s="375">
        <f t="shared" si="10"/>
        <v>2125</v>
      </c>
      <c r="X21" s="375">
        <f t="shared" si="10"/>
        <v>2125</v>
      </c>
      <c r="Y21" s="375">
        <f t="shared" si="10"/>
        <v>2125</v>
      </c>
      <c r="Z21" s="375">
        <f t="shared" si="10"/>
        <v>2125</v>
      </c>
      <c r="AA21" s="375">
        <f t="shared" si="10"/>
        <v>2125</v>
      </c>
      <c r="AB21" s="375">
        <f t="shared" si="10"/>
        <v>2125</v>
      </c>
      <c r="AC21" s="375">
        <f t="shared" si="10"/>
        <v>2125</v>
      </c>
      <c r="AD21" s="375">
        <f t="shared" si="10"/>
        <v>2125</v>
      </c>
      <c r="AE21" s="375">
        <f t="shared" si="10"/>
        <v>2125</v>
      </c>
      <c r="AF21" s="375">
        <f t="shared" si="10"/>
        <v>2125</v>
      </c>
      <c r="AG21" s="375">
        <f t="shared" si="10"/>
        <v>2125</v>
      </c>
      <c r="AH21" s="375">
        <f t="shared" si="10"/>
        <v>2125</v>
      </c>
      <c r="AI21" s="375">
        <f t="shared" si="10"/>
        <v>2125</v>
      </c>
      <c r="AJ21" s="375">
        <f t="shared" si="10"/>
        <v>2125</v>
      </c>
      <c r="AK21" s="375">
        <f t="shared" si="10"/>
        <v>2125</v>
      </c>
      <c r="AL21" s="376">
        <f t="shared" si="10"/>
        <v>2125</v>
      </c>
      <c r="AM21" s="232"/>
      <c r="AN21" s="268">
        <f>+$AM21+$H21-SUM($K21:$AL21)</f>
        <v>25500</v>
      </c>
    </row>
    <row r="22" spans="1:41" ht="13.5" thickBot="1">
      <c r="A22" s="237" t="s">
        <v>313</v>
      </c>
      <c r="B22" s="238"/>
      <c r="C22" s="238"/>
      <c r="D22" s="238"/>
      <c r="E22" s="238"/>
      <c r="F22" s="238"/>
      <c r="G22" s="238"/>
      <c r="H22" s="238"/>
      <c r="I22" s="246"/>
      <c r="J22" s="246"/>
      <c r="K22" s="247" t="s">
        <v>312</v>
      </c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  <c r="AI22" s="247"/>
      <c r="AJ22" s="247"/>
      <c r="AK22" s="247"/>
      <c r="AL22" s="247"/>
      <c r="AM22" s="248"/>
      <c r="AN22" s="246"/>
      <c r="AO22" s="246"/>
    </row>
    <row r="23" spans="1:41" ht="26.25" thickBot="1">
      <c r="A23" s="214" t="s">
        <v>252</v>
      </c>
      <c r="B23" s="215" t="s">
        <v>253</v>
      </c>
      <c r="C23" s="216" t="s">
        <v>254</v>
      </c>
      <c r="D23" s="217" t="s">
        <v>255</v>
      </c>
      <c r="E23" s="217" t="s">
        <v>3</v>
      </c>
      <c r="F23" s="218" t="s">
        <v>256</v>
      </c>
      <c r="G23" s="218" t="s">
        <v>257</v>
      </c>
      <c r="H23" s="224" t="s">
        <v>258</v>
      </c>
      <c r="I23" s="233" t="s">
        <v>307</v>
      </c>
      <c r="J23" s="342"/>
      <c r="K23" s="350">
        <v>2017</v>
      </c>
      <c r="L23" s="351">
        <v>2018</v>
      </c>
      <c r="M23" s="351">
        <v>2019</v>
      </c>
      <c r="N23" s="351">
        <v>2020</v>
      </c>
      <c r="O23" s="351">
        <v>2021</v>
      </c>
      <c r="P23" s="351">
        <v>2022</v>
      </c>
      <c r="Q23" s="351">
        <v>2023</v>
      </c>
      <c r="R23" s="351">
        <v>2024</v>
      </c>
      <c r="S23" s="351">
        <v>2025</v>
      </c>
      <c r="T23" s="351">
        <v>2026</v>
      </c>
      <c r="U23" s="351">
        <v>2027</v>
      </c>
      <c r="V23" s="351">
        <v>2028</v>
      </c>
      <c r="W23" s="351">
        <v>2029</v>
      </c>
      <c r="X23" s="351">
        <v>2030</v>
      </c>
      <c r="Y23" s="351">
        <v>2031</v>
      </c>
      <c r="Z23" s="351">
        <v>2032</v>
      </c>
      <c r="AA23" s="351">
        <v>2033</v>
      </c>
      <c r="AB23" s="351">
        <v>2034</v>
      </c>
      <c r="AC23" s="351">
        <v>2035</v>
      </c>
      <c r="AD23" s="351">
        <v>2036</v>
      </c>
      <c r="AE23" s="351">
        <v>2037</v>
      </c>
      <c r="AF23" s="351">
        <v>2038</v>
      </c>
      <c r="AG23" s="351">
        <v>2039</v>
      </c>
      <c r="AH23" s="351">
        <v>2040</v>
      </c>
      <c r="AI23" s="351">
        <v>2041</v>
      </c>
      <c r="AJ23" s="351">
        <v>2042</v>
      </c>
      <c r="AK23" s="351">
        <v>2043</v>
      </c>
      <c r="AL23" s="351">
        <v>2044</v>
      </c>
      <c r="AM23" s="351">
        <v>2045</v>
      </c>
      <c r="AN23" s="369"/>
      <c r="AO23" s="369" t="s">
        <v>315</v>
      </c>
    </row>
    <row r="24" spans="1:41" ht="13.9" customHeight="1">
      <c r="A24" s="187"/>
      <c r="B24" s="188"/>
      <c r="C24" s="771" t="s">
        <v>278</v>
      </c>
      <c r="D24" s="772"/>
      <c r="E24" s="772"/>
      <c r="F24" s="772"/>
      <c r="G24" s="772"/>
      <c r="H24" s="220">
        <f>H33+H42</f>
        <v>1186050</v>
      </c>
      <c r="I24" s="337"/>
      <c r="J24" s="337"/>
      <c r="K24" s="352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3"/>
      <c r="AD24" s="353"/>
      <c r="AE24" s="353"/>
      <c r="AF24" s="353"/>
      <c r="AG24" s="353"/>
      <c r="AH24" s="353"/>
      <c r="AI24" s="353"/>
      <c r="AJ24" s="353"/>
      <c r="AK24" s="353"/>
      <c r="AL24" s="353"/>
      <c r="AM24" s="353"/>
      <c r="AN24" s="365"/>
      <c r="AO24" s="363"/>
    </row>
    <row r="25" spans="1:41" ht="25.5">
      <c r="A25" s="189" t="s">
        <v>279</v>
      </c>
      <c r="B25" s="190"/>
      <c r="C25" s="191" t="s">
        <v>280</v>
      </c>
      <c r="D25" s="192" t="s">
        <v>281</v>
      </c>
      <c r="E25" s="193" t="s">
        <v>263</v>
      </c>
      <c r="F25" s="194">
        <v>1</v>
      </c>
      <c r="G25" s="194">
        <v>20000</v>
      </c>
      <c r="H25" s="221">
        <f>F25*G25</f>
        <v>20000</v>
      </c>
      <c r="I25" s="338" t="s">
        <v>308</v>
      </c>
      <c r="J25" s="338"/>
      <c r="K25" s="355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338"/>
      <c r="AO25" s="230"/>
    </row>
    <row r="26" spans="1:41">
      <c r="A26" s="189"/>
      <c r="B26" s="190"/>
      <c r="C26" s="207" t="s">
        <v>309</v>
      </c>
      <c r="D26" s="208"/>
      <c r="E26" s="209"/>
      <c r="F26" s="210"/>
      <c r="G26" s="210"/>
      <c r="H26" s="222">
        <f>+H25*0.3</f>
        <v>6000</v>
      </c>
      <c r="I26" s="339">
        <v>15</v>
      </c>
      <c r="J26" s="344">
        <f>1/I26</f>
        <v>6.6666666666666666E-2</v>
      </c>
      <c r="K26" s="357">
        <f>+$H26*$J26</f>
        <v>400</v>
      </c>
      <c r="L26" s="347">
        <f t="shared" ref="L26:AM28" si="11">+$H26*$J26</f>
        <v>400</v>
      </c>
      <c r="M26" s="347">
        <f t="shared" si="11"/>
        <v>400</v>
      </c>
      <c r="N26" s="347">
        <f t="shared" si="11"/>
        <v>400</v>
      </c>
      <c r="O26" s="347">
        <f t="shared" si="11"/>
        <v>400</v>
      </c>
      <c r="P26" s="347">
        <f t="shared" si="11"/>
        <v>400</v>
      </c>
      <c r="Q26" s="347">
        <f t="shared" si="11"/>
        <v>400</v>
      </c>
      <c r="R26" s="347">
        <f t="shared" si="11"/>
        <v>400</v>
      </c>
      <c r="S26" s="347">
        <f t="shared" si="11"/>
        <v>400</v>
      </c>
      <c r="T26" s="347">
        <f t="shared" si="11"/>
        <v>400</v>
      </c>
      <c r="U26" s="347">
        <f t="shared" si="11"/>
        <v>400</v>
      </c>
      <c r="V26" s="347">
        <f t="shared" si="11"/>
        <v>400</v>
      </c>
      <c r="W26" s="347">
        <f t="shared" si="11"/>
        <v>400</v>
      </c>
      <c r="X26" s="347">
        <f t="shared" si="11"/>
        <v>400</v>
      </c>
      <c r="Y26" s="347">
        <f t="shared" si="11"/>
        <v>400</v>
      </c>
      <c r="Z26" s="348" t="e">
        <f t="shared" ref="Z26:AM26" si="12">+$AN26*$J26</f>
        <v>#REF!</v>
      </c>
      <c r="AA26" s="348" t="e">
        <f t="shared" si="12"/>
        <v>#REF!</v>
      </c>
      <c r="AB26" s="348" t="e">
        <f t="shared" si="12"/>
        <v>#REF!</v>
      </c>
      <c r="AC26" s="348" t="e">
        <f t="shared" si="12"/>
        <v>#REF!</v>
      </c>
      <c r="AD26" s="348" t="e">
        <f t="shared" si="12"/>
        <v>#REF!</v>
      </c>
      <c r="AE26" s="348" t="e">
        <f t="shared" si="12"/>
        <v>#REF!</v>
      </c>
      <c r="AF26" s="348" t="e">
        <f t="shared" si="12"/>
        <v>#REF!</v>
      </c>
      <c r="AG26" s="348" t="e">
        <f t="shared" si="12"/>
        <v>#REF!</v>
      </c>
      <c r="AH26" s="348" t="e">
        <f t="shared" si="12"/>
        <v>#REF!</v>
      </c>
      <c r="AI26" s="348" t="e">
        <f t="shared" si="12"/>
        <v>#REF!</v>
      </c>
      <c r="AJ26" s="348" t="e">
        <f t="shared" si="12"/>
        <v>#REF!</v>
      </c>
      <c r="AK26" s="348" t="e">
        <f t="shared" si="12"/>
        <v>#REF!</v>
      </c>
      <c r="AL26" s="348" t="e">
        <f t="shared" si="12"/>
        <v>#REF!</v>
      </c>
      <c r="AM26" s="348" t="e">
        <f t="shared" si="12"/>
        <v>#REF!</v>
      </c>
      <c r="AN26" s="366" t="e">
        <f>+H26*EE!#REF!</f>
        <v>#REF!</v>
      </c>
      <c r="AO26" s="364" t="e">
        <f>+$AN26+$H26-SUM($K26:$AM26)</f>
        <v>#REF!</v>
      </c>
    </row>
    <row r="27" spans="1:41">
      <c r="A27" s="189"/>
      <c r="B27" s="190"/>
      <c r="C27" s="207" t="s">
        <v>310</v>
      </c>
      <c r="D27" s="208"/>
      <c r="E27" s="209"/>
      <c r="F27" s="210"/>
      <c r="G27" s="210"/>
      <c r="H27" s="222">
        <f>0.7*H25</f>
        <v>14000</v>
      </c>
      <c r="I27" s="339">
        <v>40</v>
      </c>
      <c r="J27" s="344">
        <f>1/I27</f>
        <v>2.5000000000000001E-2</v>
      </c>
      <c r="K27" s="357">
        <f>+$H27*$J27</f>
        <v>350</v>
      </c>
      <c r="L27" s="347">
        <f t="shared" si="11"/>
        <v>350</v>
      </c>
      <c r="M27" s="347">
        <f t="shared" si="11"/>
        <v>350</v>
      </c>
      <c r="N27" s="347">
        <f t="shared" si="11"/>
        <v>350</v>
      </c>
      <c r="O27" s="347">
        <f t="shared" si="11"/>
        <v>350</v>
      </c>
      <c r="P27" s="347">
        <f t="shared" si="11"/>
        <v>350</v>
      </c>
      <c r="Q27" s="347">
        <f t="shared" si="11"/>
        <v>350</v>
      </c>
      <c r="R27" s="347">
        <f t="shared" si="11"/>
        <v>350</v>
      </c>
      <c r="S27" s="347">
        <f t="shared" si="11"/>
        <v>350</v>
      </c>
      <c r="T27" s="347">
        <f t="shared" si="11"/>
        <v>350</v>
      </c>
      <c r="U27" s="347">
        <f t="shared" si="11"/>
        <v>350</v>
      </c>
      <c r="V27" s="347">
        <f t="shared" si="11"/>
        <v>350</v>
      </c>
      <c r="W27" s="347">
        <f t="shared" si="11"/>
        <v>350</v>
      </c>
      <c r="X27" s="347">
        <f t="shared" si="11"/>
        <v>350</v>
      </c>
      <c r="Y27" s="347">
        <f t="shared" si="11"/>
        <v>350</v>
      </c>
      <c r="Z27" s="347">
        <f t="shared" si="11"/>
        <v>350</v>
      </c>
      <c r="AA27" s="347">
        <f t="shared" si="11"/>
        <v>350</v>
      </c>
      <c r="AB27" s="347">
        <f t="shared" si="11"/>
        <v>350</v>
      </c>
      <c r="AC27" s="347">
        <f t="shared" si="11"/>
        <v>350</v>
      </c>
      <c r="AD27" s="347">
        <f t="shared" si="11"/>
        <v>350</v>
      </c>
      <c r="AE27" s="347">
        <f t="shared" si="11"/>
        <v>350</v>
      </c>
      <c r="AF27" s="347">
        <f t="shared" si="11"/>
        <v>350</v>
      </c>
      <c r="AG27" s="347">
        <f t="shared" si="11"/>
        <v>350</v>
      </c>
      <c r="AH27" s="347">
        <f t="shared" si="11"/>
        <v>350</v>
      </c>
      <c r="AI27" s="347">
        <f t="shared" si="11"/>
        <v>350</v>
      </c>
      <c r="AJ27" s="347">
        <f t="shared" si="11"/>
        <v>350</v>
      </c>
      <c r="AK27" s="347">
        <f t="shared" si="11"/>
        <v>350</v>
      </c>
      <c r="AL27" s="347">
        <f t="shared" si="11"/>
        <v>350</v>
      </c>
      <c r="AM27" s="347">
        <f t="shared" si="11"/>
        <v>350</v>
      </c>
      <c r="AN27" s="366"/>
      <c r="AO27" s="364">
        <f>+$AN27+$H27-SUM($K27:$AM27)</f>
        <v>3850</v>
      </c>
    </row>
    <row r="28" spans="1:41" ht="39.6" customHeight="1">
      <c r="A28" s="189" t="s">
        <v>279</v>
      </c>
      <c r="B28" s="190"/>
      <c r="C28" s="191" t="s">
        <v>282</v>
      </c>
      <c r="D28" s="192" t="s">
        <v>283</v>
      </c>
      <c r="E28" s="189" t="s">
        <v>263</v>
      </c>
      <c r="F28" s="194">
        <v>1070</v>
      </c>
      <c r="G28" s="194">
        <v>85</v>
      </c>
      <c r="H28" s="221">
        <f>F28*G28</f>
        <v>90950</v>
      </c>
      <c r="I28" s="338">
        <v>40</v>
      </c>
      <c r="J28" s="345">
        <f>1/I28</f>
        <v>2.5000000000000001E-2</v>
      </c>
      <c r="K28" s="358">
        <f>+$H28*$J28</f>
        <v>2273.75</v>
      </c>
      <c r="L28" s="349">
        <f t="shared" si="11"/>
        <v>2273.75</v>
      </c>
      <c r="M28" s="349">
        <f t="shared" si="11"/>
        <v>2273.75</v>
      </c>
      <c r="N28" s="349">
        <f t="shared" si="11"/>
        <v>2273.75</v>
      </c>
      <c r="O28" s="349">
        <f t="shared" si="11"/>
        <v>2273.75</v>
      </c>
      <c r="P28" s="349">
        <f t="shared" si="11"/>
        <v>2273.75</v>
      </c>
      <c r="Q28" s="349">
        <f t="shared" si="11"/>
        <v>2273.75</v>
      </c>
      <c r="R28" s="349">
        <f t="shared" si="11"/>
        <v>2273.75</v>
      </c>
      <c r="S28" s="349">
        <f t="shared" si="11"/>
        <v>2273.75</v>
      </c>
      <c r="T28" s="349">
        <f t="shared" si="11"/>
        <v>2273.75</v>
      </c>
      <c r="U28" s="349">
        <f t="shared" si="11"/>
        <v>2273.75</v>
      </c>
      <c r="V28" s="349">
        <f t="shared" si="11"/>
        <v>2273.75</v>
      </c>
      <c r="W28" s="349">
        <f t="shared" si="11"/>
        <v>2273.75</v>
      </c>
      <c r="X28" s="349">
        <f t="shared" si="11"/>
        <v>2273.75</v>
      </c>
      <c r="Y28" s="349">
        <f t="shared" si="11"/>
        <v>2273.75</v>
      </c>
      <c r="Z28" s="349">
        <f t="shared" si="11"/>
        <v>2273.75</v>
      </c>
      <c r="AA28" s="349">
        <f t="shared" si="11"/>
        <v>2273.75</v>
      </c>
      <c r="AB28" s="349">
        <f t="shared" si="11"/>
        <v>2273.75</v>
      </c>
      <c r="AC28" s="349">
        <f t="shared" si="11"/>
        <v>2273.75</v>
      </c>
      <c r="AD28" s="349">
        <f t="shared" si="11"/>
        <v>2273.75</v>
      </c>
      <c r="AE28" s="349">
        <f t="shared" si="11"/>
        <v>2273.75</v>
      </c>
      <c r="AF28" s="349">
        <f t="shared" si="11"/>
        <v>2273.75</v>
      </c>
      <c r="AG28" s="349">
        <f t="shared" si="11"/>
        <v>2273.75</v>
      </c>
      <c r="AH28" s="349">
        <f t="shared" si="11"/>
        <v>2273.75</v>
      </c>
      <c r="AI28" s="349">
        <f t="shared" si="11"/>
        <v>2273.75</v>
      </c>
      <c r="AJ28" s="349">
        <f t="shared" si="11"/>
        <v>2273.75</v>
      </c>
      <c r="AK28" s="349">
        <f t="shared" si="11"/>
        <v>2273.75</v>
      </c>
      <c r="AL28" s="349">
        <f t="shared" si="11"/>
        <v>2273.75</v>
      </c>
      <c r="AM28" s="349">
        <f t="shared" si="11"/>
        <v>2273.75</v>
      </c>
      <c r="AN28" s="338"/>
      <c r="AO28" s="368">
        <f>+$AN28+$H28-SUM($K28:$AM28)</f>
        <v>25011.25</v>
      </c>
    </row>
    <row r="29" spans="1:41" ht="51">
      <c r="A29" s="189" t="s">
        <v>279</v>
      </c>
      <c r="B29" s="190"/>
      <c r="C29" s="191" t="s">
        <v>273</v>
      </c>
      <c r="D29" s="192" t="s">
        <v>284</v>
      </c>
      <c r="E29" s="189" t="s">
        <v>275</v>
      </c>
      <c r="F29" s="194">
        <v>1</v>
      </c>
      <c r="G29" s="194">
        <v>750000</v>
      </c>
      <c r="H29" s="221">
        <f>F29*G29</f>
        <v>750000</v>
      </c>
      <c r="I29" s="338" t="s">
        <v>308</v>
      </c>
      <c r="J29" s="338"/>
      <c r="K29" s="355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2"/>
      <c r="AN29" s="338"/>
      <c r="AO29" s="230"/>
    </row>
    <row r="30" spans="1:41">
      <c r="A30" s="189"/>
      <c r="B30" s="190"/>
      <c r="C30" s="207" t="s">
        <v>309</v>
      </c>
      <c r="D30" s="208"/>
      <c r="E30" s="209"/>
      <c r="F30" s="210"/>
      <c r="G30" s="210"/>
      <c r="H30" s="222">
        <f>+H29*0.4</f>
        <v>300000</v>
      </c>
      <c r="I30" s="339">
        <v>15</v>
      </c>
      <c r="J30" s="344">
        <f>1/I30</f>
        <v>6.6666666666666666E-2</v>
      </c>
      <c r="K30" s="357">
        <f>+$H30*$J30</f>
        <v>20000</v>
      </c>
      <c r="L30" s="347">
        <f t="shared" ref="L30:AM32" si="13">+$H30*$J30</f>
        <v>20000</v>
      </c>
      <c r="M30" s="347">
        <f t="shared" si="13"/>
        <v>20000</v>
      </c>
      <c r="N30" s="347">
        <f t="shared" si="13"/>
        <v>20000</v>
      </c>
      <c r="O30" s="347">
        <f t="shared" si="13"/>
        <v>20000</v>
      </c>
      <c r="P30" s="347">
        <f t="shared" si="13"/>
        <v>20000</v>
      </c>
      <c r="Q30" s="347">
        <f t="shared" si="13"/>
        <v>20000</v>
      </c>
      <c r="R30" s="347">
        <f t="shared" si="13"/>
        <v>20000</v>
      </c>
      <c r="S30" s="347">
        <f t="shared" si="13"/>
        <v>20000</v>
      </c>
      <c r="T30" s="347">
        <f t="shared" si="13"/>
        <v>20000</v>
      </c>
      <c r="U30" s="347">
        <f t="shared" si="13"/>
        <v>20000</v>
      </c>
      <c r="V30" s="347">
        <f t="shared" si="13"/>
        <v>20000</v>
      </c>
      <c r="W30" s="347">
        <f t="shared" si="13"/>
        <v>20000</v>
      </c>
      <c r="X30" s="347">
        <f t="shared" si="13"/>
        <v>20000</v>
      </c>
      <c r="Y30" s="347">
        <f t="shared" si="13"/>
        <v>20000</v>
      </c>
      <c r="Z30" s="348" t="e">
        <f t="shared" ref="Z30:AM30" si="14">+$AN30*$J30</f>
        <v>#REF!</v>
      </c>
      <c r="AA30" s="348" t="e">
        <f t="shared" si="14"/>
        <v>#REF!</v>
      </c>
      <c r="AB30" s="348" t="e">
        <f t="shared" si="14"/>
        <v>#REF!</v>
      </c>
      <c r="AC30" s="348" t="e">
        <f t="shared" si="14"/>
        <v>#REF!</v>
      </c>
      <c r="AD30" s="348" t="e">
        <f t="shared" si="14"/>
        <v>#REF!</v>
      </c>
      <c r="AE30" s="348" t="e">
        <f t="shared" si="14"/>
        <v>#REF!</v>
      </c>
      <c r="AF30" s="348" t="e">
        <f t="shared" si="14"/>
        <v>#REF!</v>
      </c>
      <c r="AG30" s="348" t="e">
        <f t="shared" si="14"/>
        <v>#REF!</v>
      </c>
      <c r="AH30" s="348" t="e">
        <f t="shared" si="14"/>
        <v>#REF!</v>
      </c>
      <c r="AI30" s="348" t="e">
        <f t="shared" si="14"/>
        <v>#REF!</v>
      </c>
      <c r="AJ30" s="348" t="e">
        <f t="shared" si="14"/>
        <v>#REF!</v>
      </c>
      <c r="AK30" s="348" t="e">
        <f t="shared" si="14"/>
        <v>#REF!</v>
      </c>
      <c r="AL30" s="348" t="e">
        <f t="shared" si="14"/>
        <v>#REF!</v>
      </c>
      <c r="AM30" s="348" t="e">
        <f t="shared" si="14"/>
        <v>#REF!</v>
      </c>
      <c r="AN30" s="366" t="e">
        <f>+H30*EE!#REF!</f>
        <v>#REF!</v>
      </c>
      <c r="AO30" s="364" t="e">
        <f>+$AN30+$H30-SUM($K30:$AM30)</f>
        <v>#REF!</v>
      </c>
    </row>
    <row r="31" spans="1:41">
      <c r="A31" s="189"/>
      <c r="B31" s="190"/>
      <c r="C31" s="207" t="s">
        <v>310</v>
      </c>
      <c r="D31" s="208"/>
      <c r="E31" s="209"/>
      <c r="F31" s="210"/>
      <c r="G31" s="210"/>
      <c r="H31" s="222">
        <f>0.6*H29</f>
        <v>450000</v>
      </c>
      <c r="I31" s="339">
        <v>40</v>
      </c>
      <c r="J31" s="344">
        <f>1/I31</f>
        <v>2.5000000000000001E-2</v>
      </c>
      <c r="K31" s="357">
        <f>+$H31*$J31</f>
        <v>11250</v>
      </c>
      <c r="L31" s="347">
        <f t="shared" si="13"/>
        <v>11250</v>
      </c>
      <c r="M31" s="347">
        <f t="shared" si="13"/>
        <v>11250</v>
      </c>
      <c r="N31" s="347">
        <f t="shared" si="13"/>
        <v>11250</v>
      </c>
      <c r="O31" s="347">
        <f t="shared" si="13"/>
        <v>11250</v>
      </c>
      <c r="P31" s="347">
        <f t="shared" si="13"/>
        <v>11250</v>
      </c>
      <c r="Q31" s="347">
        <f t="shared" si="13"/>
        <v>11250</v>
      </c>
      <c r="R31" s="347">
        <f t="shared" si="13"/>
        <v>11250</v>
      </c>
      <c r="S31" s="347">
        <f t="shared" si="13"/>
        <v>11250</v>
      </c>
      <c r="T31" s="347">
        <f t="shared" si="13"/>
        <v>11250</v>
      </c>
      <c r="U31" s="347">
        <f t="shared" si="13"/>
        <v>11250</v>
      </c>
      <c r="V31" s="347">
        <f t="shared" si="13"/>
        <v>11250</v>
      </c>
      <c r="W31" s="347">
        <f t="shared" si="13"/>
        <v>11250</v>
      </c>
      <c r="X31" s="347">
        <f t="shared" si="13"/>
        <v>11250</v>
      </c>
      <c r="Y31" s="347">
        <f t="shared" si="13"/>
        <v>11250</v>
      </c>
      <c r="Z31" s="347">
        <f t="shared" si="13"/>
        <v>11250</v>
      </c>
      <c r="AA31" s="347">
        <f t="shared" si="13"/>
        <v>11250</v>
      </c>
      <c r="AB31" s="347">
        <f t="shared" si="13"/>
        <v>11250</v>
      </c>
      <c r="AC31" s="347">
        <f t="shared" si="13"/>
        <v>11250</v>
      </c>
      <c r="AD31" s="347">
        <f t="shared" si="13"/>
        <v>11250</v>
      </c>
      <c r="AE31" s="347">
        <f t="shared" si="13"/>
        <v>11250</v>
      </c>
      <c r="AF31" s="347">
        <f t="shared" si="13"/>
        <v>11250</v>
      </c>
      <c r="AG31" s="347">
        <f t="shared" si="13"/>
        <v>11250</v>
      </c>
      <c r="AH31" s="347">
        <f t="shared" si="13"/>
        <v>11250</v>
      </c>
      <c r="AI31" s="347">
        <f t="shared" si="13"/>
        <v>11250</v>
      </c>
      <c r="AJ31" s="347">
        <f t="shared" si="13"/>
        <v>11250</v>
      </c>
      <c r="AK31" s="347">
        <f t="shared" si="13"/>
        <v>11250</v>
      </c>
      <c r="AL31" s="347">
        <f t="shared" si="13"/>
        <v>11250</v>
      </c>
      <c r="AM31" s="347">
        <f t="shared" si="13"/>
        <v>11250</v>
      </c>
      <c r="AN31" s="366"/>
      <c r="AO31" s="364">
        <f>+$AN31+$H31-SUM($K31:$AM31)</f>
        <v>123750</v>
      </c>
    </row>
    <row r="32" spans="1:41" ht="25.5">
      <c r="A32" s="189" t="s">
        <v>279</v>
      </c>
      <c r="B32" s="190"/>
      <c r="C32" s="191" t="s">
        <v>285</v>
      </c>
      <c r="D32" s="192" t="s">
        <v>286</v>
      </c>
      <c r="E32" s="189" t="s">
        <v>263</v>
      </c>
      <c r="F32" s="194">
        <v>600</v>
      </c>
      <c r="G32" s="194">
        <v>300</v>
      </c>
      <c r="H32" s="221">
        <f>F32*G32</f>
        <v>180000</v>
      </c>
      <c r="I32" s="338">
        <v>40</v>
      </c>
      <c r="J32" s="345">
        <f>1/I32</f>
        <v>2.5000000000000001E-2</v>
      </c>
      <c r="K32" s="358">
        <f>+$H32*$J32</f>
        <v>4500</v>
      </c>
      <c r="L32" s="349">
        <f t="shared" si="13"/>
        <v>4500</v>
      </c>
      <c r="M32" s="349">
        <f t="shared" si="13"/>
        <v>4500</v>
      </c>
      <c r="N32" s="349">
        <f t="shared" si="13"/>
        <v>4500</v>
      </c>
      <c r="O32" s="349">
        <f t="shared" si="13"/>
        <v>4500</v>
      </c>
      <c r="P32" s="349">
        <f t="shared" si="13"/>
        <v>4500</v>
      </c>
      <c r="Q32" s="349">
        <f t="shared" si="13"/>
        <v>4500</v>
      </c>
      <c r="R32" s="349">
        <f t="shared" si="13"/>
        <v>4500</v>
      </c>
      <c r="S32" s="349">
        <f t="shared" si="13"/>
        <v>4500</v>
      </c>
      <c r="T32" s="349">
        <f t="shared" si="13"/>
        <v>4500</v>
      </c>
      <c r="U32" s="349">
        <f t="shared" si="13"/>
        <v>4500</v>
      </c>
      <c r="V32" s="349">
        <f t="shared" si="13"/>
        <v>4500</v>
      </c>
      <c r="W32" s="349">
        <f t="shared" si="13"/>
        <v>4500</v>
      </c>
      <c r="X32" s="349">
        <f t="shared" si="13"/>
        <v>4500</v>
      </c>
      <c r="Y32" s="349">
        <f t="shared" si="13"/>
        <v>4500</v>
      </c>
      <c r="Z32" s="349">
        <f t="shared" si="13"/>
        <v>4500</v>
      </c>
      <c r="AA32" s="349">
        <f t="shared" si="13"/>
        <v>4500</v>
      </c>
      <c r="AB32" s="349">
        <f t="shared" si="13"/>
        <v>4500</v>
      </c>
      <c r="AC32" s="349">
        <f t="shared" si="13"/>
        <v>4500</v>
      </c>
      <c r="AD32" s="349">
        <f t="shared" si="13"/>
        <v>4500</v>
      </c>
      <c r="AE32" s="349">
        <f t="shared" si="13"/>
        <v>4500</v>
      </c>
      <c r="AF32" s="349">
        <f t="shared" si="13"/>
        <v>4500</v>
      </c>
      <c r="AG32" s="349">
        <f t="shared" si="13"/>
        <v>4500</v>
      </c>
      <c r="AH32" s="349">
        <f t="shared" si="13"/>
        <v>4500</v>
      </c>
      <c r="AI32" s="349">
        <f t="shared" si="13"/>
        <v>4500</v>
      </c>
      <c r="AJ32" s="349">
        <f t="shared" si="13"/>
        <v>4500</v>
      </c>
      <c r="AK32" s="349">
        <f t="shared" si="13"/>
        <v>4500</v>
      </c>
      <c r="AL32" s="349">
        <f t="shared" si="13"/>
        <v>4500</v>
      </c>
      <c r="AM32" s="349">
        <f t="shared" si="13"/>
        <v>4500</v>
      </c>
      <c r="AN32" s="338"/>
      <c r="AO32" s="368">
        <f>+$AN32+$H32-SUM($K32:$AM32)</f>
        <v>49500</v>
      </c>
    </row>
    <row r="33" spans="1:41">
      <c r="A33" s="189"/>
      <c r="B33" s="190"/>
      <c r="C33" s="773" t="s">
        <v>287</v>
      </c>
      <c r="D33" s="774"/>
      <c r="E33" s="774"/>
      <c r="F33" s="774"/>
      <c r="G33" s="774"/>
      <c r="H33" s="225">
        <f>SUM(H25,H28,H29,H32)</f>
        <v>1040950</v>
      </c>
      <c r="I33" s="340"/>
      <c r="J33" s="340"/>
      <c r="K33" s="355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2"/>
      <c r="AN33" s="338"/>
      <c r="AO33" s="230"/>
    </row>
    <row r="34" spans="1:41" ht="38.25">
      <c r="A34" s="189" t="s">
        <v>279</v>
      </c>
      <c r="B34" s="190"/>
      <c r="C34" s="191" t="s">
        <v>288</v>
      </c>
      <c r="D34" s="192" t="s">
        <v>289</v>
      </c>
      <c r="E34" s="189" t="s">
        <v>275</v>
      </c>
      <c r="F34" s="194">
        <v>1</v>
      </c>
      <c r="G34" s="194">
        <v>10000</v>
      </c>
      <c r="H34" s="221">
        <f>F34*G34</f>
        <v>10000</v>
      </c>
      <c r="I34" s="338" t="s">
        <v>308</v>
      </c>
      <c r="J34" s="338"/>
      <c r="K34" s="355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338"/>
      <c r="AO34" s="230"/>
    </row>
    <row r="35" spans="1:41">
      <c r="A35" s="189"/>
      <c r="B35" s="190"/>
      <c r="C35" s="207" t="s">
        <v>309</v>
      </c>
      <c r="D35" s="208"/>
      <c r="E35" s="209"/>
      <c r="F35" s="210"/>
      <c r="G35" s="210"/>
      <c r="H35" s="222">
        <f>+H34*0.3</f>
        <v>3000</v>
      </c>
      <c r="I35" s="339">
        <v>15</v>
      </c>
      <c r="J35" s="344">
        <f>1/I35</f>
        <v>6.6666666666666666E-2</v>
      </c>
      <c r="K35" s="357">
        <f>+$H35*$J35</f>
        <v>200</v>
      </c>
      <c r="L35" s="347">
        <f t="shared" ref="L35:AM36" si="15">+$H35*$J35</f>
        <v>200</v>
      </c>
      <c r="M35" s="347">
        <f t="shared" si="15"/>
        <v>200</v>
      </c>
      <c r="N35" s="347">
        <f t="shared" si="15"/>
        <v>200</v>
      </c>
      <c r="O35" s="347">
        <f t="shared" si="15"/>
        <v>200</v>
      </c>
      <c r="P35" s="347">
        <f t="shared" si="15"/>
        <v>200</v>
      </c>
      <c r="Q35" s="347">
        <f t="shared" si="15"/>
        <v>200</v>
      </c>
      <c r="R35" s="347">
        <f t="shared" si="15"/>
        <v>200</v>
      </c>
      <c r="S35" s="347">
        <f t="shared" si="15"/>
        <v>200</v>
      </c>
      <c r="T35" s="347">
        <f t="shared" si="15"/>
        <v>200</v>
      </c>
      <c r="U35" s="347">
        <f t="shared" si="15"/>
        <v>200</v>
      </c>
      <c r="V35" s="347">
        <f t="shared" si="15"/>
        <v>200</v>
      </c>
      <c r="W35" s="347">
        <f t="shared" si="15"/>
        <v>200</v>
      </c>
      <c r="X35" s="347">
        <f t="shared" si="15"/>
        <v>200</v>
      </c>
      <c r="Y35" s="347">
        <f t="shared" si="15"/>
        <v>200</v>
      </c>
      <c r="Z35" s="348" t="e">
        <f t="shared" ref="Z35:AM35" si="16">+$AN35*$J35</f>
        <v>#REF!</v>
      </c>
      <c r="AA35" s="348" t="e">
        <f t="shared" si="16"/>
        <v>#REF!</v>
      </c>
      <c r="AB35" s="348" t="e">
        <f t="shared" si="16"/>
        <v>#REF!</v>
      </c>
      <c r="AC35" s="348" t="e">
        <f t="shared" si="16"/>
        <v>#REF!</v>
      </c>
      <c r="AD35" s="348" t="e">
        <f t="shared" si="16"/>
        <v>#REF!</v>
      </c>
      <c r="AE35" s="348" t="e">
        <f t="shared" si="16"/>
        <v>#REF!</v>
      </c>
      <c r="AF35" s="348" t="e">
        <f t="shared" si="16"/>
        <v>#REF!</v>
      </c>
      <c r="AG35" s="348" t="e">
        <f t="shared" si="16"/>
        <v>#REF!</v>
      </c>
      <c r="AH35" s="348" t="e">
        <f t="shared" si="16"/>
        <v>#REF!</v>
      </c>
      <c r="AI35" s="348" t="e">
        <f t="shared" si="16"/>
        <v>#REF!</v>
      </c>
      <c r="AJ35" s="348" t="e">
        <f t="shared" si="16"/>
        <v>#REF!</v>
      </c>
      <c r="AK35" s="348" t="e">
        <f t="shared" si="16"/>
        <v>#REF!</v>
      </c>
      <c r="AL35" s="348" t="e">
        <f t="shared" si="16"/>
        <v>#REF!</v>
      </c>
      <c r="AM35" s="348" t="e">
        <f t="shared" si="16"/>
        <v>#REF!</v>
      </c>
      <c r="AN35" s="366" t="e">
        <f>+H35*EE!#REF!</f>
        <v>#REF!</v>
      </c>
      <c r="AO35" s="364" t="e">
        <f>+$AN35+$H35-SUM($K35:$AM35)</f>
        <v>#REF!</v>
      </c>
    </row>
    <row r="36" spans="1:41">
      <c r="A36" s="189"/>
      <c r="B36" s="190"/>
      <c r="C36" s="207" t="s">
        <v>310</v>
      </c>
      <c r="D36" s="208"/>
      <c r="E36" s="209"/>
      <c r="F36" s="210"/>
      <c r="G36" s="210"/>
      <c r="H36" s="222">
        <f>0.7*H34</f>
        <v>7000</v>
      </c>
      <c r="I36" s="339">
        <v>40</v>
      </c>
      <c r="J36" s="344">
        <f>1/I36</f>
        <v>2.5000000000000001E-2</v>
      </c>
      <c r="K36" s="357">
        <f>+$H36*$J36</f>
        <v>175</v>
      </c>
      <c r="L36" s="347">
        <f t="shared" si="15"/>
        <v>175</v>
      </c>
      <c r="M36" s="347">
        <f t="shared" si="15"/>
        <v>175</v>
      </c>
      <c r="N36" s="347">
        <f t="shared" si="15"/>
        <v>175</v>
      </c>
      <c r="O36" s="347">
        <f t="shared" si="15"/>
        <v>175</v>
      </c>
      <c r="P36" s="347">
        <f t="shared" si="15"/>
        <v>175</v>
      </c>
      <c r="Q36" s="347">
        <f t="shared" si="15"/>
        <v>175</v>
      </c>
      <c r="R36" s="347">
        <f t="shared" si="15"/>
        <v>175</v>
      </c>
      <c r="S36" s="347">
        <f t="shared" si="15"/>
        <v>175</v>
      </c>
      <c r="T36" s="347">
        <f t="shared" si="15"/>
        <v>175</v>
      </c>
      <c r="U36" s="347">
        <f t="shared" si="15"/>
        <v>175</v>
      </c>
      <c r="V36" s="347">
        <f t="shared" si="15"/>
        <v>175</v>
      </c>
      <c r="W36" s="347">
        <f t="shared" si="15"/>
        <v>175</v>
      </c>
      <c r="X36" s="347">
        <f t="shared" si="15"/>
        <v>175</v>
      </c>
      <c r="Y36" s="347">
        <f t="shared" si="15"/>
        <v>175</v>
      </c>
      <c r="Z36" s="347">
        <f t="shared" si="15"/>
        <v>175</v>
      </c>
      <c r="AA36" s="347">
        <f t="shared" si="15"/>
        <v>175</v>
      </c>
      <c r="AB36" s="347">
        <f t="shared" si="15"/>
        <v>175</v>
      </c>
      <c r="AC36" s="347">
        <f t="shared" si="15"/>
        <v>175</v>
      </c>
      <c r="AD36" s="347">
        <f t="shared" si="15"/>
        <v>175</v>
      </c>
      <c r="AE36" s="347">
        <f t="shared" si="15"/>
        <v>175</v>
      </c>
      <c r="AF36" s="347">
        <f t="shared" si="15"/>
        <v>175</v>
      </c>
      <c r="AG36" s="347">
        <f t="shared" si="15"/>
        <v>175</v>
      </c>
      <c r="AH36" s="347">
        <f t="shared" si="15"/>
        <v>175</v>
      </c>
      <c r="AI36" s="347">
        <f t="shared" si="15"/>
        <v>175</v>
      </c>
      <c r="AJ36" s="347">
        <f t="shared" si="15"/>
        <v>175</v>
      </c>
      <c r="AK36" s="347">
        <f t="shared" si="15"/>
        <v>175</v>
      </c>
      <c r="AL36" s="347">
        <f t="shared" si="15"/>
        <v>175</v>
      </c>
      <c r="AM36" s="347">
        <f t="shared" si="15"/>
        <v>175</v>
      </c>
      <c r="AN36" s="366"/>
      <c r="AO36" s="364">
        <f>+$AN36+$H36-SUM($K36:$AM36)</f>
        <v>1925</v>
      </c>
    </row>
    <row r="37" spans="1:41" ht="25.5">
      <c r="A37" s="189" t="s">
        <v>279</v>
      </c>
      <c r="B37" s="190"/>
      <c r="C37" s="191" t="s">
        <v>290</v>
      </c>
      <c r="D37" s="192" t="s">
        <v>289</v>
      </c>
      <c r="E37" s="189" t="s">
        <v>275</v>
      </c>
      <c r="F37" s="194">
        <v>1</v>
      </c>
      <c r="G37" s="194">
        <v>10000</v>
      </c>
      <c r="H37" s="221">
        <f>F37*G37</f>
        <v>10000</v>
      </c>
      <c r="I37" s="338" t="s">
        <v>308</v>
      </c>
      <c r="J37" s="338"/>
      <c r="K37" s="355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338"/>
      <c r="AO37" s="230"/>
    </row>
    <row r="38" spans="1:41">
      <c r="A38" s="189"/>
      <c r="B38" s="190"/>
      <c r="C38" s="207" t="s">
        <v>309</v>
      </c>
      <c r="D38" s="208"/>
      <c r="E38" s="209"/>
      <c r="F38" s="210"/>
      <c r="G38" s="210"/>
      <c r="H38" s="222">
        <f>+H37*0.3</f>
        <v>3000</v>
      </c>
      <c r="I38" s="339">
        <v>15</v>
      </c>
      <c r="J38" s="344">
        <f>1/I38</f>
        <v>6.6666666666666666E-2</v>
      </c>
      <c r="K38" s="357">
        <f>+$H38*$J38</f>
        <v>200</v>
      </c>
      <c r="L38" s="347">
        <f t="shared" ref="L38:AM41" si="17">+$H38*$J38</f>
        <v>200</v>
      </c>
      <c r="M38" s="347">
        <f t="shared" si="17"/>
        <v>200</v>
      </c>
      <c r="N38" s="347">
        <f t="shared" si="17"/>
        <v>200</v>
      </c>
      <c r="O38" s="347">
        <f t="shared" si="17"/>
        <v>200</v>
      </c>
      <c r="P38" s="347">
        <f t="shared" si="17"/>
        <v>200</v>
      </c>
      <c r="Q38" s="347">
        <f t="shared" si="17"/>
        <v>200</v>
      </c>
      <c r="R38" s="347">
        <f t="shared" si="17"/>
        <v>200</v>
      </c>
      <c r="S38" s="347">
        <f t="shared" si="17"/>
        <v>200</v>
      </c>
      <c r="T38" s="347">
        <f t="shared" si="17"/>
        <v>200</v>
      </c>
      <c r="U38" s="347">
        <f t="shared" si="17"/>
        <v>200</v>
      </c>
      <c r="V38" s="347">
        <f t="shared" si="17"/>
        <v>200</v>
      </c>
      <c r="W38" s="347">
        <f t="shared" si="17"/>
        <v>200</v>
      </c>
      <c r="X38" s="347">
        <f t="shared" si="17"/>
        <v>200</v>
      </c>
      <c r="Y38" s="347">
        <f t="shared" si="17"/>
        <v>200</v>
      </c>
      <c r="Z38" s="348" t="e">
        <f t="shared" ref="Z38:AM38" si="18">+$AN38*$J38</f>
        <v>#REF!</v>
      </c>
      <c r="AA38" s="348" t="e">
        <f t="shared" si="18"/>
        <v>#REF!</v>
      </c>
      <c r="AB38" s="348" t="e">
        <f t="shared" si="18"/>
        <v>#REF!</v>
      </c>
      <c r="AC38" s="348" t="e">
        <f t="shared" si="18"/>
        <v>#REF!</v>
      </c>
      <c r="AD38" s="348" t="e">
        <f t="shared" si="18"/>
        <v>#REF!</v>
      </c>
      <c r="AE38" s="348" t="e">
        <f t="shared" si="18"/>
        <v>#REF!</v>
      </c>
      <c r="AF38" s="348" t="e">
        <f t="shared" si="18"/>
        <v>#REF!</v>
      </c>
      <c r="AG38" s="348" t="e">
        <f t="shared" si="18"/>
        <v>#REF!</v>
      </c>
      <c r="AH38" s="348" t="e">
        <f t="shared" si="18"/>
        <v>#REF!</v>
      </c>
      <c r="AI38" s="348" t="e">
        <f t="shared" si="18"/>
        <v>#REF!</v>
      </c>
      <c r="AJ38" s="348" t="e">
        <f t="shared" si="18"/>
        <v>#REF!</v>
      </c>
      <c r="AK38" s="348" t="e">
        <f t="shared" si="18"/>
        <v>#REF!</v>
      </c>
      <c r="AL38" s="348" t="e">
        <f t="shared" si="18"/>
        <v>#REF!</v>
      </c>
      <c r="AM38" s="348" t="e">
        <f t="shared" si="18"/>
        <v>#REF!</v>
      </c>
      <c r="AN38" s="366" t="e">
        <f>+H38*EE!#REF!</f>
        <v>#REF!</v>
      </c>
      <c r="AO38" s="364" t="e">
        <f>+$AN38+$H38-SUM($K38:$AM38)</f>
        <v>#REF!</v>
      </c>
    </row>
    <row r="39" spans="1:41">
      <c r="A39" s="189"/>
      <c r="B39" s="190"/>
      <c r="C39" s="207" t="s">
        <v>310</v>
      </c>
      <c r="D39" s="208"/>
      <c r="E39" s="209"/>
      <c r="F39" s="210"/>
      <c r="G39" s="210"/>
      <c r="H39" s="222">
        <f>0.7*H37</f>
        <v>7000</v>
      </c>
      <c r="I39" s="339">
        <v>40</v>
      </c>
      <c r="J39" s="344">
        <f>1/I39</f>
        <v>2.5000000000000001E-2</v>
      </c>
      <c r="K39" s="357">
        <f>+$H39*$J39</f>
        <v>175</v>
      </c>
      <c r="L39" s="347">
        <f t="shared" si="17"/>
        <v>175</v>
      </c>
      <c r="M39" s="347">
        <f t="shared" si="17"/>
        <v>175</v>
      </c>
      <c r="N39" s="347">
        <f t="shared" si="17"/>
        <v>175</v>
      </c>
      <c r="O39" s="347">
        <f t="shared" si="17"/>
        <v>175</v>
      </c>
      <c r="P39" s="347">
        <f t="shared" si="17"/>
        <v>175</v>
      </c>
      <c r="Q39" s="347">
        <f t="shared" si="17"/>
        <v>175</v>
      </c>
      <c r="R39" s="347">
        <f t="shared" si="17"/>
        <v>175</v>
      </c>
      <c r="S39" s="347">
        <f t="shared" si="17"/>
        <v>175</v>
      </c>
      <c r="T39" s="347">
        <f t="shared" si="17"/>
        <v>175</v>
      </c>
      <c r="U39" s="347">
        <f t="shared" si="17"/>
        <v>175</v>
      </c>
      <c r="V39" s="347">
        <f t="shared" si="17"/>
        <v>175</v>
      </c>
      <c r="W39" s="347">
        <f t="shared" si="17"/>
        <v>175</v>
      </c>
      <c r="X39" s="347">
        <f t="shared" si="17"/>
        <v>175</v>
      </c>
      <c r="Y39" s="347">
        <f t="shared" si="17"/>
        <v>175</v>
      </c>
      <c r="Z39" s="347">
        <f t="shared" si="17"/>
        <v>175</v>
      </c>
      <c r="AA39" s="347">
        <f t="shared" si="17"/>
        <v>175</v>
      </c>
      <c r="AB39" s="347">
        <f t="shared" si="17"/>
        <v>175</v>
      </c>
      <c r="AC39" s="347">
        <f t="shared" si="17"/>
        <v>175</v>
      </c>
      <c r="AD39" s="347">
        <f t="shared" si="17"/>
        <v>175</v>
      </c>
      <c r="AE39" s="347">
        <f t="shared" si="17"/>
        <v>175</v>
      </c>
      <c r="AF39" s="347">
        <f t="shared" si="17"/>
        <v>175</v>
      </c>
      <c r="AG39" s="347">
        <f t="shared" si="17"/>
        <v>175</v>
      </c>
      <c r="AH39" s="347">
        <f t="shared" si="17"/>
        <v>175</v>
      </c>
      <c r="AI39" s="347">
        <f t="shared" si="17"/>
        <v>175</v>
      </c>
      <c r="AJ39" s="347">
        <f t="shared" si="17"/>
        <v>175</v>
      </c>
      <c r="AK39" s="347">
        <f t="shared" si="17"/>
        <v>175</v>
      </c>
      <c r="AL39" s="347">
        <f t="shared" si="17"/>
        <v>175</v>
      </c>
      <c r="AM39" s="347">
        <f t="shared" si="17"/>
        <v>175</v>
      </c>
      <c r="AN39" s="366"/>
      <c r="AO39" s="364">
        <f>+$AN39+$H39-SUM($K39:$AM39)</f>
        <v>1925</v>
      </c>
    </row>
    <row r="40" spans="1:41" ht="25.5">
      <c r="A40" s="189" t="s">
        <v>279</v>
      </c>
      <c r="B40" s="190"/>
      <c r="C40" s="191" t="s">
        <v>291</v>
      </c>
      <c r="D40" s="192" t="s">
        <v>292</v>
      </c>
      <c r="E40" s="189" t="s">
        <v>263</v>
      </c>
      <c r="F40" s="194">
        <v>630</v>
      </c>
      <c r="G40" s="194">
        <v>150</v>
      </c>
      <c r="H40" s="221">
        <f>F40*G40</f>
        <v>94500</v>
      </c>
      <c r="I40" s="338">
        <v>40</v>
      </c>
      <c r="J40" s="345">
        <f>1/I40</f>
        <v>2.5000000000000001E-2</v>
      </c>
      <c r="K40" s="358">
        <f>+$H40*$J40</f>
        <v>2362.5</v>
      </c>
      <c r="L40" s="349">
        <f t="shared" si="17"/>
        <v>2362.5</v>
      </c>
      <c r="M40" s="349">
        <f t="shared" si="17"/>
        <v>2362.5</v>
      </c>
      <c r="N40" s="349">
        <f t="shared" si="17"/>
        <v>2362.5</v>
      </c>
      <c r="O40" s="349">
        <f t="shared" si="17"/>
        <v>2362.5</v>
      </c>
      <c r="P40" s="349">
        <f t="shared" si="17"/>
        <v>2362.5</v>
      </c>
      <c r="Q40" s="349">
        <f t="shared" si="17"/>
        <v>2362.5</v>
      </c>
      <c r="R40" s="349">
        <f t="shared" si="17"/>
        <v>2362.5</v>
      </c>
      <c r="S40" s="349">
        <f t="shared" si="17"/>
        <v>2362.5</v>
      </c>
      <c r="T40" s="349">
        <f t="shared" si="17"/>
        <v>2362.5</v>
      </c>
      <c r="U40" s="349">
        <f t="shared" si="17"/>
        <v>2362.5</v>
      </c>
      <c r="V40" s="349">
        <f t="shared" si="17"/>
        <v>2362.5</v>
      </c>
      <c r="W40" s="349">
        <f t="shared" si="17"/>
        <v>2362.5</v>
      </c>
      <c r="X40" s="349">
        <f t="shared" si="17"/>
        <v>2362.5</v>
      </c>
      <c r="Y40" s="349">
        <f t="shared" si="17"/>
        <v>2362.5</v>
      </c>
      <c r="Z40" s="349">
        <f t="shared" si="17"/>
        <v>2362.5</v>
      </c>
      <c r="AA40" s="349">
        <f t="shared" si="17"/>
        <v>2362.5</v>
      </c>
      <c r="AB40" s="349">
        <f t="shared" si="17"/>
        <v>2362.5</v>
      </c>
      <c r="AC40" s="349">
        <f t="shared" si="17"/>
        <v>2362.5</v>
      </c>
      <c r="AD40" s="349">
        <f t="shared" si="17"/>
        <v>2362.5</v>
      </c>
      <c r="AE40" s="349">
        <f t="shared" si="17"/>
        <v>2362.5</v>
      </c>
      <c r="AF40" s="349">
        <f t="shared" si="17"/>
        <v>2362.5</v>
      </c>
      <c r="AG40" s="349">
        <f t="shared" si="17"/>
        <v>2362.5</v>
      </c>
      <c r="AH40" s="349">
        <f t="shared" si="17"/>
        <v>2362.5</v>
      </c>
      <c r="AI40" s="349">
        <f t="shared" si="17"/>
        <v>2362.5</v>
      </c>
      <c r="AJ40" s="349">
        <f t="shared" si="17"/>
        <v>2362.5</v>
      </c>
      <c r="AK40" s="349">
        <f t="shared" si="17"/>
        <v>2362.5</v>
      </c>
      <c r="AL40" s="349">
        <f t="shared" si="17"/>
        <v>2362.5</v>
      </c>
      <c r="AM40" s="349">
        <f t="shared" si="17"/>
        <v>2362.5</v>
      </c>
      <c r="AN40" s="338"/>
      <c r="AO40" s="368">
        <f>+$AN40+$H40-SUM($K40:$AM40)</f>
        <v>25987.5</v>
      </c>
    </row>
    <row r="41" spans="1:41" ht="25.5">
      <c r="A41" s="189" t="s">
        <v>279</v>
      </c>
      <c r="B41" s="190"/>
      <c r="C41" s="191" t="s">
        <v>293</v>
      </c>
      <c r="D41" s="192" t="s">
        <v>294</v>
      </c>
      <c r="E41" s="189" t="s">
        <v>263</v>
      </c>
      <c r="F41" s="194">
        <v>360</v>
      </c>
      <c r="G41" s="194">
        <v>85</v>
      </c>
      <c r="H41" s="221">
        <f>F41*G41</f>
        <v>30600</v>
      </c>
      <c r="I41" s="338">
        <v>40</v>
      </c>
      <c r="J41" s="345">
        <f>1/I41</f>
        <v>2.5000000000000001E-2</v>
      </c>
      <c r="K41" s="358">
        <f>+$H41*$J41</f>
        <v>765</v>
      </c>
      <c r="L41" s="349">
        <f t="shared" si="17"/>
        <v>765</v>
      </c>
      <c r="M41" s="349">
        <f t="shared" si="17"/>
        <v>765</v>
      </c>
      <c r="N41" s="349">
        <f t="shared" si="17"/>
        <v>765</v>
      </c>
      <c r="O41" s="349">
        <f t="shared" si="17"/>
        <v>765</v>
      </c>
      <c r="P41" s="349">
        <f t="shared" si="17"/>
        <v>765</v>
      </c>
      <c r="Q41" s="349">
        <f t="shared" si="17"/>
        <v>765</v>
      </c>
      <c r="R41" s="349">
        <f t="shared" si="17"/>
        <v>765</v>
      </c>
      <c r="S41" s="349">
        <f t="shared" si="17"/>
        <v>765</v>
      </c>
      <c r="T41" s="349">
        <f t="shared" si="17"/>
        <v>765</v>
      </c>
      <c r="U41" s="349">
        <f t="shared" si="17"/>
        <v>765</v>
      </c>
      <c r="V41" s="349">
        <f t="shared" si="17"/>
        <v>765</v>
      </c>
      <c r="W41" s="349">
        <f t="shared" si="17"/>
        <v>765</v>
      </c>
      <c r="X41" s="349">
        <f t="shared" si="17"/>
        <v>765</v>
      </c>
      <c r="Y41" s="349">
        <f t="shared" si="17"/>
        <v>765</v>
      </c>
      <c r="Z41" s="349">
        <f t="shared" si="17"/>
        <v>765</v>
      </c>
      <c r="AA41" s="349">
        <f t="shared" si="17"/>
        <v>765</v>
      </c>
      <c r="AB41" s="349">
        <f t="shared" si="17"/>
        <v>765</v>
      </c>
      <c r="AC41" s="349">
        <f t="shared" si="17"/>
        <v>765</v>
      </c>
      <c r="AD41" s="349">
        <f t="shared" si="17"/>
        <v>765</v>
      </c>
      <c r="AE41" s="349">
        <f t="shared" si="17"/>
        <v>765</v>
      </c>
      <c r="AF41" s="349">
        <f t="shared" si="17"/>
        <v>765</v>
      </c>
      <c r="AG41" s="349">
        <f t="shared" si="17"/>
        <v>765</v>
      </c>
      <c r="AH41" s="349">
        <f t="shared" si="17"/>
        <v>765</v>
      </c>
      <c r="AI41" s="349">
        <f t="shared" si="17"/>
        <v>765</v>
      </c>
      <c r="AJ41" s="349">
        <f t="shared" si="17"/>
        <v>765</v>
      </c>
      <c r="AK41" s="349">
        <f t="shared" si="17"/>
        <v>765</v>
      </c>
      <c r="AL41" s="349">
        <f t="shared" si="17"/>
        <v>765</v>
      </c>
      <c r="AM41" s="349">
        <f t="shared" si="17"/>
        <v>765</v>
      </c>
      <c r="AN41" s="338"/>
      <c r="AO41" s="368">
        <f>+$AN41+$H41-SUM($K41:$AM41)</f>
        <v>8415</v>
      </c>
    </row>
    <row r="42" spans="1:41" ht="13.5" thickBot="1">
      <c r="A42" s="199"/>
      <c r="B42" s="190"/>
      <c r="C42" s="777" t="s">
        <v>295</v>
      </c>
      <c r="D42" s="778"/>
      <c r="E42" s="778"/>
      <c r="F42" s="778"/>
      <c r="G42" s="778"/>
      <c r="H42" s="226">
        <f>SUM(H34,H37,H40,H41)</f>
        <v>145100</v>
      </c>
      <c r="I42" s="341"/>
      <c r="J42" s="346"/>
      <c r="K42" s="361"/>
      <c r="L42" s="362"/>
      <c r="M42" s="362"/>
      <c r="N42" s="362"/>
      <c r="O42" s="362"/>
      <c r="P42" s="362"/>
      <c r="Q42" s="362"/>
      <c r="R42" s="362"/>
      <c r="S42" s="362"/>
      <c r="T42" s="362"/>
      <c r="U42" s="362"/>
      <c r="V42" s="362"/>
      <c r="W42" s="362"/>
      <c r="X42" s="362"/>
      <c r="Y42" s="362"/>
      <c r="Z42" s="362"/>
      <c r="AA42" s="362"/>
      <c r="AB42" s="362"/>
      <c r="AC42" s="362"/>
      <c r="AD42" s="362"/>
      <c r="AE42" s="362"/>
      <c r="AF42" s="362"/>
      <c r="AG42" s="362"/>
      <c r="AH42" s="362"/>
      <c r="AI42" s="362"/>
      <c r="AJ42" s="362"/>
      <c r="AK42" s="362"/>
      <c r="AL42" s="362"/>
      <c r="AM42" s="362"/>
      <c r="AN42" s="367"/>
      <c r="AO42" s="232"/>
    </row>
    <row r="43" spans="1:41" ht="13.9" customHeight="1">
      <c r="A43" s="187"/>
      <c r="B43" s="188"/>
      <c r="C43" s="771" t="s">
        <v>296</v>
      </c>
      <c r="D43" s="772"/>
      <c r="E43" s="772"/>
      <c r="F43" s="772"/>
      <c r="G43" s="772"/>
      <c r="H43" s="220">
        <f>H48+H57</f>
        <v>420100</v>
      </c>
      <c r="I43" s="337"/>
      <c r="J43" s="337"/>
      <c r="K43" s="352"/>
      <c r="L43" s="353"/>
      <c r="M43" s="353"/>
      <c r="N43" s="353"/>
      <c r="O43" s="353"/>
      <c r="P43" s="353"/>
      <c r="Q43" s="353"/>
      <c r="R43" s="353"/>
      <c r="S43" s="353"/>
      <c r="T43" s="353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353"/>
      <c r="AG43" s="353"/>
      <c r="AH43" s="353"/>
      <c r="AI43" s="353"/>
      <c r="AJ43" s="353"/>
      <c r="AK43" s="353"/>
      <c r="AL43" s="353"/>
      <c r="AM43" s="353"/>
      <c r="AN43" s="370"/>
      <c r="AO43" s="371"/>
    </row>
    <row r="44" spans="1:41" ht="25.5">
      <c r="A44" s="189" t="s">
        <v>297</v>
      </c>
      <c r="B44" s="190"/>
      <c r="C44" s="191" t="s">
        <v>280</v>
      </c>
      <c r="D44" s="192" t="s">
        <v>281</v>
      </c>
      <c r="E44" s="193" t="s">
        <v>263</v>
      </c>
      <c r="F44" s="194">
        <v>1</v>
      </c>
      <c r="G44" s="194">
        <v>20000</v>
      </c>
      <c r="H44" s="221">
        <f>F44*G44</f>
        <v>20000</v>
      </c>
      <c r="I44" s="338" t="s">
        <v>308</v>
      </c>
      <c r="J44" s="338"/>
      <c r="K44" s="355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338"/>
      <c r="AO44" s="230"/>
    </row>
    <row r="45" spans="1:41">
      <c r="A45" s="189"/>
      <c r="B45" s="190"/>
      <c r="C45" s="207" t="s">
        <v>309</v>
      </c>
      <c r="D45" s="208"/>
      <c r="E45" s="209"/>
      <c r="F45" s="210"/>
      <c r="G45" s="210"/>
      <c r="H45" s="222">
        <f>+H44*0.3</f>
        <v>6000</v>
      </c>
      <c r="I45" s="339">
        <v>15</v>
      </c>
      <c r="J45" s="344">
        <f>1/I45</f>
        <v>6.6666666666666666E-2</v>
      </c>
      <c r="K45" s="357">
        <f>+$H45*$J45</f>
        <v>400</v>
      </c>
      <c r="L45" s="347">
        <f t="shared" ref="L45:AM47" si="19">+$H45*$J45</f>
        <v>400</v>
      </c>
      <c r="M45" s="347">
        <f t="shared" si="19"/>
        <v>400</v>
      </c>
      <c r="N45" s="347">
        <f t="shared" si="19"/>
        <v>400</v>
      </c>
      <c r="O45" s="347">
        <f t="shared" si="19"/>
        <v>400</v>
      </c>
      <c r="P45" s="347">
        <f t="shared" si="19"/>
        <v>400</v>
      </c>
      <c r="Q45" s="347">
        <f t="shared" si="19"/>
        <v>400</v>
      </c>
      <c r="R45" s="347">
        <f t="shared" si="19"/>
        <v>400</v>
      </c>
      <c r="S45" s="347">
        <f t="shared" si="19"/>
        <v>400</v>
      </c>
      <c r="T45" s="347">
        <f t="shared" si="19"/>
        <v>400</v>
      </c>
      <c r="U45" s="347">
        <f t="shared" si="19"/>
        <v>400</v>
      </c>
      <c r="V45" s="347">
        <f t="shared" si="19"/>
        <v>400</v>
      </c>
      <c r="W45" s="347">
        <f t="shared" si="19"/>
        <v>400</v>
      </c>
      <c r="X45" s="347">
        <f t="shared" si="19"/>
        <v>400</v>
      </c>
      <c r="Y45" s="347">
        <f t="shared" si="19"/>
        <v>400</v>
      </c>
      <c r="Z45" s="348" t="e">
        <f t="shared" ref="Z45:AM45" si="20">+$AN45*$J45</f>
        <v>#REF!</v>
      </c>
      <c r="AA45" s="348" t="e">
        <f t="shared" si="20"/>
        <v>#REF!</v>
      </c>
      <c r="AB45" s="348" t="e">
        <f t="shared" si="20"/>
        <v>#REF!</v>
      </c>
      <c r="AC45" s="348" t="e">
        <f t="shared" si="20"/>
        <v>#REF!</v>
      </c>
      <c r="AD45" s="348" t="e">
        <f t="shared" si="20"/>
        <v>#REF!</v>
      </c>
      <c r="AE45" s="348" t="e">
        <f t="shared" si="20"/>
        <v>#REF!</v>
      </c>
      <c r="AF45" s="348" t="e">
        <f t="shared" si="20"/>
        <v>#REF!</v>
      </c>
      <c r="AG45" s="348" t="e">
        <f t="shared" si="20"/>
        <v>#REF!</v>
      </c>
      <c r="AH45" s="348" t="e">
        <f t="shared" si="20"/>
        <v>#REF!</v>
      </c>
      <c r="AI45" s="348" t="e">
        <f t="shared" si="20"/>
        <v>#REF!</v>
      </c>
      <c r="AJ45" s="348" t="e">
        <f t="shared" si="20"/>
        <v>#REF!</v>
      </c>
      <c r="AK45" s="348" t="e">
        <f t="shared" si="20"/>
        <v>#REF!</v>
      </c>
      <c r="AL45" s="348" t="e">
        <f t="shared" si="20"/>
        <v>#REF!</v>
      </c>
      <c r="AM45" s="348" t="e">
        <f t="shared" si="20"/>
        <v>#REF!</v>
      </c>
      <c r="AN45" s="366" t="e">
        <f>+H45*EE!#REF!</f>
        <v>#REF!</v>
      </c>
      <c r="AO45" s="364" t="e">
        <f>+$AN45+$H45-SUM($K45:$AM45)</f>
        <v>#REF!</v>
      </c>
    </row>
    <row r="46" spans="1:41">
      <c r="A46" s="189"/>
      <c r="B46" s="190"/>
      <c r="C46" s="207" t="s">
        <v>310</v>
      </c>
      <c r="D46" s="208"/>
      <c r="E46" s="209"/>
      <c r="F46" s="210"/>
      <c r="G46" s="210"/>
      <c r="H46" s="222">
        <f>0.7*H44</f>
        <v>14000</v>
      </c>
      <c r="I46" s="339">
        <v>40</v>
      </c>
      <c r="J46" s="344">
        <f>1/I46</f>
        <v>2.5000000000000001E-2</v>
      </c>
      <c r="K46" s="357">
        <f>+$H46*$J46</f>
        <v>350</v>
      </c>
      <c r="L46" s="347">
        <f t="shared" si="19"/>
        <v>350</v>
      </c>
      <c r="M46" s="347">
        <f t="shared" si="19"/>
        <v>350</v>
      </c>
      <c r="N46" s="347">
        <f t="shared" si="19"/>
        <v>350</v>
      </c>
      <c r="O46" s="347">
        <f t="shared" si="19"/>
        <v>350</v>
      </c>
      <c r="P46" s="347">
        <f t="shared" si="19"/>
        <v>350</v>
      </c>
      <c r="Q46" s="347">
        <f t="shared" si="19"/>
        <v>350</v>
      </c>
      <c r="R46" s="347">
        <f t="shared" si="19"/>
        <v>350</v>
      </c>
      <c r="S46" s="347">
        <f t="shared" si="19"/>
        <v>350</v>
      </c>
      <c r="T46" s="347">
        <f t="shared" si="19"/>
        <v>350</v>
      </c>
      <c r="U46" s="347">
        <f t="shared" si="19"/>
        <v>350</v>
      </c>
      <c r="V46" s="347">
        <f t="shared" si="19"/>
        <v>350</v>
      </c>
      <c r="W46" s="347">
        <f t="shared" si="19"/>
        <v>350</v>
      </c>
      <c r="X46" s="347">
        <f t="shared" si="19"/>
        <v>350</v>
      </c>
      <c r="Y46" s="347">
        <f t="shared" si="19"/>
        <v>350</v>
      </c>
      <c r="Z46" s="347">
        <f t="shared" si="19"/>
        <v>350</v>
      </c>
      <c r="AA46" s="347">
        <f t="shared" si="19"/>
        <v>350</v>
      </c>
      <c r="AB46" s="347">
        <f t="shared" si="19"/>
        <v>350</v>
      </c>
      <c r="AC46" s="347">
        <f t="shared" si="19"/>
        <v>350</v>
      </c>
      <c r="AD46" s="347">
        <f t="shared" si="19"/>
        <v>350</v>
      </c>
      <c r="AE46" s="347">
        <f t="shared" si="19"/>
        <v>350</v>
      </c>
      <c r="AF46" s="347">
        <f t="shared" si="19"/>
        <v>350</v>
      </c>
      <c r="AG46" s="347">
        <f t="shared" si="19"/>
        <v>350</v>
      </c>
      <c r="AH46" s="347">
        <f t="shared" si="19"/>
        <v>350</v>
      </c>
      <c r="AI46" s="347">
        <f t="shared" si="19"/>
        <v>350</v>
      </c>
      <c r="AJ46" s="347">
        <f t="shared" si="19"/>
        <v>350</v>
      </c>
      <c r="AK46" s="347">
        <f t="shared" si="19"/>
        <v>350</v>
      </c>
      <c r="AL46" s="347">
        <f t="shared" si="19"/>
        <v>350</v>
      </c>
      <c r="AM46" s="347">
        <f t="shared" si="19"/>
        <v>350</v>
      </c>
      <c r="AN46" s="366"/>
      <c r="AO46" s="364">
        <f>+$AN46+$H46-SUM($K46:$AM46)</f>
        <v>3850</v>
      </c>
    </row>
    <row r="47" spans="1:41" ht="38.25">
      <c r="A47" s="189" t="s">
        <v>297</v>
      </c>
      <c r="B47" s="190"/>
      <c r="C47" s="191" t="s">
        <v>298</v>
      </c>
      <c r="D47" s="192" t="s">
        <v>299</v>
      </c>
      <c r="E47" s="189" t="s">
        <v>263</v>
      </c>
      <c r="F47" s="194">
        <v>3000</v>
      </c>
      <c r="G47" s="194">
        <v>85</v>
      </c>
      <c r="H47" s="221">
        <f>F47*G47</f>
        <v>255000</v>
      </c>
      <c r="I47" s="338">
        <v>40</v>
      </c>
      <c r="J47" s="345">
        <f>1/I47</f>
        <v>2.5000000000000001E-2</v>
      </c>
      <c r="K47" s="358">
        <f>+$H47*$J47</f>
        <v>6375</v>
      </c>
      <c r="L47" s="349">
        <f t="shared" si="19"/>
        <v>6375</v>
      </c>
      <c r="M47" s="349">
        <f t="shared" si="19"/>
        <v>6375</v>
      </c>
      <c r="N47" s="349">
        <f t="shared" si="19"/>
        <v>6375</v>
      </c>
      <c r="O47" s="349">
        <f t="shared" si="19"/>
        <v>6375</v>
      </c>
      <c r="P47" s="349">
        <f t="shared" si="19"/>
        <v>6375</v>
      </c>
      <c r="Q47" s="349">
        <f t="shared" si="19"/>
        <v>6375</v>
      </c>
      <c r="R47" s="349">
        <f t="shared" si="19"/>
        <v>6375</v>
      </c>
      <c r="S47" s="349">
        <f t="shared" si="19"/>
        <v>6375</v>
      </c>
      <c r="T47" s="349">
        <f t="shared" si="19"/>
        <v>6375</v>
      </c>
      <c r="U47" s="349">
        <f t="shared" si="19"/>
        <v>6375</v>
      </c>
      <c r="V47" s="349">
        <f t="shared" si="19"/>
        <v>6375</v>
      </c>
      <c r="W47" s="349">
        <f t="shared" si="19"/>
        <v>6375</v>
      </c>
      <c r="X47" s="349">
        <f t="shared" si="19"/>
        <v>6375</v>
      </c>
      <c r="Y47" s="349">
        <f t="shared" si="19"/>
        <v>6375</v>
      </c>
      <c r="Z47" s="349">
        <f t="shared" si="19"/>
        <v>6375</v>
      </c>
      <c r="AA47" s="349">
        <f t="shared" si="19"/>
        <v>6375</v>
      </c>
      <c r="AB47" s="349">
        <f t="shared" si="19"/>
        <v>6375</v>
      </c>
      <c r="AC47" s="349">
        <f t="shared" si="19"/>
        <v>6375</v>
      </c>
      <c r="AD47" s="349">
        <f t="shared" si="19"/>
        <v>6375</v>
      </c>
      <c r="AE47" s="349">
        <f t="shared" si="19"/>
        <v>6375</v>
      </c>
      <c r="AF47" s="349">
        <f t="shared" si="19"/>
        <v>6375</v>
      </c>
      <c r="AG47" s="349">
        <f t="shared" si="19"/>
        <v>6375</v>
      </c>
      <c r="AH47" s="349">
        <f t="shared" si="19"/>
        <v>6375</v>
      </c>
      <c r="AI47" s="349">
        <f t="shared" si="19"/>
        <v>6375</v>
      </c>
      <c r="AJ47" s="349">
        <f t="shared" si="19"/>
        <v>6375</v>
      </c>
      <c r="AK47" s="349">
        <f t="shared" si="19"/>
        <v>6375</v>
      </c>
      <c r="AL47" s="349">
        <f t="shared" si="19"/>
        <v>6375</v>
      </c>
      <c r="AM47" s="349">
        <f t="shared" si="19"/>
        <v>6375</v>
      </c>
      <c r="AN47" s="338"/>
      <c r="AO47" s="368">
        <f>+$AN47+$H47-SUM($K47:$AM47)</f>
        <v>70125</v>
      </c>
    </row>
    <row r="48" spans="1:41">
      <c r="A48" s="189"/>
      <c r="B48" s="190"/>
      <c r="C48" s="773" t="s">
        <v>287</v>
      </c>
      <c r="D48" s="774"/>
      <c r="E48" s="774"/>
      <c r="F48" s="774"/>
      <c r="G48" s="774"/>
      <c r="H48" s="225">
        <f>SUM(H44,H47)</f>
        <v>275000</v>
      </c>
      <c r="I48" s="340"/>
      <c r="J48" s="340"/>
      <c r="K48" s="355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  <c r="AN48" s="338"/>
      <c r="AO48" s="230"/>
    </row>
    <row r="49" spans="1:41" ht="38.25">
      <c r="A49" s="189" t="s">
        <v>297</v>
      </c>
      <c r="B49" s="190"/>
      <c r="C49" s="191" t="s">
        <v>300</v>
      </c>
      <c r="D49" s="192" t="s">
        <v>289</v>
      </c>
      <c r="E49" s="189" t="s">
        <v>275</v>
      </c>
      <c r="F49" s="194">
        <v>1</v>
      </c>
      <c r="G49" s="194">
        <v>10000</v>
      </c>
      <c r="H49" s="221">
        <f>F49*G49</f>
        <v>10000</v>
      </c>
      <c r="I49" s="338" t="s">
        <v>308</v>
      </c>
      <c r="J49" s="338"/>
      <c r="K49" s="355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/>
      <c r="AM49" s="242"/>
      <c r="AN49" s="338"/>
      <c r="AO49" s="230"/>
    </row>
    <row r="50" spans="1:41">
      <c r="A50" s="189"/>
      <c r="B50" s="190"/>
      <c r="C50" s="207" t="s">
        <v>309</v>
      </c>
      <c r="D50" s="208"/>
      <c r="E50" s="209"/>
      <c r="F50" s="210"/>
      <c r="G50" s="210"/>
      <c r="H50" s="222">
        <f>+H49*0.3</f>
        <v>3000</v>
      </c>
      <c r="I50" s="339">
        <v>15</v>
      </c>
      <c r="J50" s="344">
        <f>1/I50</f>
        <v>6.6666666666666666E-2</v>
      </c>
      <c r="K50" s="357">
        <f>+$H50*$J50</f>
        <v>200</v>
      </c>
      <c r="L50" s="347">
        <f t="shared" ref="L50:AM51" si="21">+$H50*$J50</f>
        <v>200</v>
      </c>
      <c r="M50" s="347">
        <f t="shared" si="21"/>
        <v>200</v>
      </c>
      <c r="N50" s="347">
        <f t="shared" si="21"/>
        <v>200</v>
      </c>
      <c r="O50" s="347">
        <f t="shared" si="21"/>
        <v>200</v>
      </c>
      <c r="P50" s="347">
        <f t="shared" si="21"/>
        <v>200</v>
      </c>
      <c r="Q50" s="347">
        <f t="shared" si="21"/>
        <v>200</v>
      </c>
      <c r="R50" s="347">
        <f t="shared" si="21"/>
        <v>200</v>
      </c>
      <c r="S50" s="347">
        <f t="shared" si="21"/>
        <v>200</v>
      </c>
      <c r="T50" s="347">
        <f t="shared" si="21"/>
        <v>200</v>
      </c>
      <c r="U50" s="347">
        <f t="shared" si="21"/>
        <v>200</v>
      </c>
      <c r="V50" s="347">
        <f t="shared" si="21"/>
        <v>200</v>
      </c>
      <c r="W50" s="347">
        <f t="shared" si="21"/>
        <v>200</v>
      </c>
      <c r="X50" s="347">
        <f t="shared" si="21"/>
        <v>200</v>
      </c>
      <c r="Y50" s="347">
        <f t="shared" si="21"/>
        <v>200</v>
      </c>
      <c r="Z50" s="348" t="e">
        <f t="shared" ref="Z50:AM50" si="22">+$AN50*$J50</f>
        <v>#REF!</v>
      </c>
      <c r="AA50" s="348" t="e">
        <f t="shared" si="22"/>
        <v>#REF!</v>
      </c>
      <c r="AB50" s="348" t="e">
        <f t="shared" si="22"/>
        <v>#REF!</v>
      </c>
      <c r="AC50" s="348" t="e">
        <f t="shared" si="22"/>
        <v>#REF!</v>
      </c>
      <c r="AD50" s="348" t="e">
        <f t="shared" si="22"/>
        <v>#REF!</v>
      </c>
      <c r="AE50" s="348" t="e">
        <f t="shared" si="22"/>
        <v>#REF!</v>
      </c>
      <c r="AF50" s="348" t="e">
        <f t="shared" si="22"/>
        <v>#REF!</v>
      </c>
      <c r="AG50" s="348" t="e">
        <f t="shared" si="22"/>
        <v>#REF!</v>
      </c>
      <c r="AH50" s="348" t="e">
        <f t="shared" si="22"/>
        <v>#REF!</v>
      </c>
      <c r="AI50" s="348" t="e">
        <f t="shared" si="22"/>
        <v>#REF!</v>
      </c>
      <c r="AJ50" s="348" t="e">
        <f t="shared" si="22"/>
        <v>#REF!</v>
      </c>
      <c r="AK50" s="348" t="e">
        <f t="shared" si="22"/>
        <v>#REF!</v>
      </c>
      <c r="AL50" s="348" t="e">
        <f t="shared" si="22"/>
        <v>#REF!</v>
      </c>
      <c r="AM50" s="348" t="e">
        <f t="shared" si="22"/>
        <v>#REF!</v>
      </c>
      <c r="AN50" s="366" t="e">
        <f>+H50*EE!#REF!</f>
        <v>#REF!</v>
      </c>
      <c r="AO50" s="364" t="e">
        <f>+$AN50+$H50-SUM($K50:$AM50)</f>
        <v>#REF!</v>
      </c>
    </row>
    <row r="51" spans="1:41">
      <c r="A51" s="189"/>
      <c r="B51" s="190"/>
      <c r="C51" s="207" t="s">
        <v>310</v>
      </c>
      <c r="D51" s="208"/>
      <c r="E51" s="209"/>
      <c r="F51" s="210"/>
      <c r="G51" s="210"/>
      <c r="H51" s="222">
        <f>0.7*H49</f>
        <v>7000</v>
      </c>
      <c r="I51" s="339">
        <v>40</v>
      </c>
      <c r="J51" s="344">
        <f>1/I51</f>
        <v>2.5000000000000001E-2</v>
      </c>
      <c r="K51" s="357">
        <f>+$H51*$J51</f>
        <v>175</v>
      </c>
      <c r="L51" s="347">
        <f t="shared" si="21"/>
        <v>175</v>
      </c>
      <c r="M51" s="347">
        <f t="shared" si="21"/>
        <v>175</v>
      </c>
      <c r="N51" s="347">
        <f t="shared" si="21"/>
        <v>175</v>
      </c>
      <c r="O51" s="347">
        <f t="shared" si="21"/>
        <v>175</v>
      </c>
      <c r="P51" s="347">
        <f t="shared" si="21"/>
        <v>175</v>
      </c>
      <c r="Q51" s="347">
        <f t="shared" si="21"/>
        <v>175</v>
      </c>
      <c r="R51" s="347">
        <f t="shared" si="21"/>
        <v>175</v>
      </c>
      <c r="S51" s="347">
        <f t="shared" si="21"/>
        <v>175</v>
      </c>
      <c r="T51" s="347">
        <f t="shared" si="21"/>
        <v>175</v>
      </c>
      <c r="U51" s="347">
        <f t="shared" si="21"/>
        <v>175</v>
      </c>
      <c r="V51" s="347">
        <f t="shared" si="21"/>
        <v>175</v>
      </c>
      <c r="W51" s="347">
        <f t="shared" si="21"/>
        <v>175</v>
      </c>
      <c r="X51" s="347">
        <f t="shared" si="21"/>
        <v>175</v>
      </c>
      <c r="Y51" s="347">
        <f t="shared" si="21"/>
        <v>175</v>
      </c>
      <c r="Z51" s="347">
        <f t="shared" si="21"/>
        <v>175</v>
      </c>
      <c r="AA51" s="347">
        <f t="shared" si="21"/>
        <v>175</v>
      </c>
      <c r="AB51" s="347">
        <f t="shared" si="21"/>
        <v>175</v>
      </c>
      <c r="AC51" s="347">
        <f t="shared" si="21"/>
        <v>175</v>
      </c>
      <c r="AD51" s="347">
        <f t="shared" si="21"/>
        <v>175</v>
      </c>
      <c r="AE51" s="347">
        <f t="shared" si="21"/>
        <v>175</v>
      </c>
      <c r="AF51" s="347">
        <f t="shared" si="21"/>
        <v>175</v>
      </c>
      <c r="AG51" s="347">
        <f t="shared" si="21"/>
        <v>175</v>
      </c>
      <c r="AH51" s="347">
        <f t="shared" si="21"/>
        <v>175</v>
      </c>
      <c r="AI51" s="347">
        <f t="shared" si="21"/>
        <v>175</v>
      </c>
      <c r="AJ51" s="347">
        <f t="shared" si="21"/>
        <v>175</v>
      </c>
      <c r="AK51" s="347">
        <f t="shared" si="21"/>
        <v>175</v>
      </c>
      <c r="AL51" s="347">
        <f t="shared" si="21"/>
        <v>175</v>
      </c>
      <c r="AM51" s="347">
        <f t="shared" si="21"/>
        <v>175</v>
      </c>
      <c r="AN51" s="366"/>
      <c r="AO51" s="364">
        <f>+$AN51+$H51-SUM($K51:$AM51)</f>
        <v>1925</v>
      </c>
    </row>
    <row r="52" spans="1:41" ht="25.5">
      <c r="A52" s="189" t="s">
        <v>297</v>
      </c>
      <c r="B52" s="190"/>
      <c r="C52" s="191" t="s">
        <v>290</v>
      </c>
      <c r="D52" s="192" t="s">
        <v>289</v>
      </c>
      <c r="E52" s="189" t="s">
        <v>275</v>
      </c>
      <c r="F52" s="194">
        <v>1</v>
      </c>
      <c r="G52" s="194">
        <v>10000</v>
      </c>
      <c r="H52" s="221">
        <f>F52*G52</f>
        <v>10000</v>
      </c>
      <c r="I52" s="338" t="s">
        <v>308</v>
      </c>
      <c r="J52" s="338"/>
      <c r="K52" s="355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/>
      <c r="AM52" s="242"/>
      <c r="AN52" s="338"/>
      <c r="AO52" s="230"/>
    </row>
    <row r="53" spans="1:41">
      <c r="A53" s="189"/>
      <c r="B53" s="190"/>
      <c r="C53" s="207" t="s">
        <v>309</v>
      </c>
      <c r="D53" s="208"/>
      <c r="E53" s="209"/>
      <c r="F53" s="210"/>
      <c r="G53" s="210"/>
      <c r="H53" s="222">
        <f>+H52*0.3</f>
        <v>3000</v>
      </c>
      <c r="I53" s="339">
        <v>15</v>
      </c>
      <c r="J53" s="344">
        <f>1/I53</f>
        <v>6.6666666666666666E-2</v>
      </c>
      <c r="K53" s="357">
        <f>+$H53*$J53</f>
        <v>200</v>
      </c>
      <c r="L53" s="347">
        <f t="shared" ref="L53:AM56" si="23">+$H53*$J53</f>
        <v>200</v>
      </c>
      <c r="M53" s="347">
        <f t="shared" si="23"/>
        <v>200</v>
      </c>
      <c r="N53" s="347">
        <f t="shared" si="23"/>
        <v>200</v>
      </c>
      <c r="O53" s="347">
        <f t="shared" si="23"/>
        <v>200</v>
      </c>
      <c r="P53" s="347">
        <f t="shared" si="23"/>
        <v>200</v>
      </c>
      <c r="Q53" s="347">
        <f t="shared" si="23"/>
        <v>200</v>
      </c>
      <c r="R53" s="347">
        <f t="shared" si="23"/>
        <v>200</v>
      </c>
      <c r="S53" s="347">
        <f t="shared" si="23"/>
        <v>200</v>
      </c>
      <c r="T53" s="347">
        <f t="shared" si="23"/>
        <v>200</v>
      </c>
      <c r="U53" s="347">
        <f t="shared" si="23"/>
        <v>200</v>
      </c>
      <c r="V53" s="347">
        <f t="shared" si="23"/>
        <v>200</v>
      </c>
      <c r="W53" s="347">
        <f t="shared" si="23"/>
        <v>200</v>
      </c>
      <c r="X53" s="347">
        <f t="shared" si="23"/>
        <v>200</v>
      </c>
      <c r="Y53" s="347">
        <f t="shared" si="23"/>
        <v>200</v>
      </c>
      <c r="Z53" s="348" t="e">
        <f t="shared" ref="Z53:AM53" si="24">+$AN53*$J53</f>
        <v>#REF!</v>
      </c>
      <c r="AA53" s="348" t="e">
        <f t="shared" si="24"/>
        <v>#REF!</v>
      </c>
      <c r="AB53" s="348" t="e">
        <f t="shared" si="24"/>
        <v>#REF!</v>
      </c>
      <c r="AC53" s="348" t="e">
        <f t="shared" si="24"/>
        <v>#REF!</v>
      </c>
      <c r="AD53" s="348" t="e">
        <f t="shared" si="24"/>
        <v>#REF!</v>
      </c>
      <c r="AE53" s="348" t="e">
        <f t="shared" si="24"/>
        <v>#REF!</v>
      </c>
      <c r="AF53" s="348" t="e">
        <f t="shared" si="24"/>
        <v>#REF!</v>
      </c>
      <c r="AG53" s="348" t="e">
        <f t="shared" si="24"/>
        <v>#REF!</v>
      </c>
      <c r="AH53" s="348" t="e">
        <f t="shared" si="24"/>
        <v>#REF!</v>
      </c>
      <c r="AI53" s="348" t="e">
        <f t="shared" si="24"/>
        <v>#REF!</v>
      </c>
      <c r="AJ53" s="348" t="e">
        <f t="shared" si="24"/>
        <v>#REF!</v>
      </c>
      <c r="AK53" s="348" t="e">
        <f t="shared" si="24"/>
        <v>#REF!</v>
      </c>
      <c r="AL53" s="348" t="e">
        <f t="shared" si="24"/>
        <v>#REF!</v>
      </c>
      <c r="AM53" s="348" t="e">
        <f t="shared" si="24"/>
        <v>#REF!</v>
      </c>
      <c r="AN53" s="366" t="e">
        <f>+H53*EE!#REF!</f>
        <v>#REF!</v>
      </c>
      <c r="AO53" s="364" t="e">
        <f>+$AN53+$H53-SUM($K53:$AM53)</f>
        <v>#REF!</v>
      </c>
    </row>
    <row r="54" spans="1:41">
      <c r="A54" s="189"/>
      <c r="B54" s="190"/>
      <c r="C54" s="207" t="s">
        <v>310</v>
      </c>
      <c r="D54" s="208"/>
      <c r="E54" s="209"/>
      <c r="F54" s="210"/>
      <c r="G54" s="210"/>
      <c r="H54" s="222">
        <f>0.7*H52</f>
        <v>7000</v>
      </c>
      <c r="I54" s="339">
        <v>40</v>
      </c>
      <c r="J54" s="344">
        <f>1/I54</f>
        <v>2.5000000000000001E-2</v>
      </c>
      <c r="K54" s="357">
        <f>+$H54*$J54</f>
        <v>175</v>
      </c>
      <c r="L54" s="347">
        <f t="shared" si="23"/>
        <v>175</v>
      </c>
      <c r="M54" s="347">
        <f t="shared" si="23"/>
        <v>175</v>
      </c>
      <c r="N54" s="347">
        <f t="shared" si="23"/>
        <v>175</v>
      </c>
      <c r="O54" s="347">
        <f t="shared" si="23"/>
        <v>175</v>
      </c>
      <c r="P54" s="347">
        <f t="shared" si="23"/>
        <v>175</v>
      </c>
      <c r="Q54" s="347">
        <f t="shared" si="23"/>
        <v>175</v>
      </c>
      <c r="R54" s="347">
        <f t="shared" si="23"/>
        <v>175</v>
      </c>
      <c r="S54" s="347">
        <f t="shared" si="23"/>
        <v>175</v>
      </c>
      <c r="T54" s="347">
        <f t="shared" si="23"/>
        <v>175</v>
      </c>
      <c r="U54" s="347">
        <f t="shared" si="23"/>
        <v>175</v>
      </c>
      <c r="V54" s="347">
        <f t="shared" si="23"/>
        <v>175</v>
      </c>
      <c r="W54" s="347">
        <f t="shared" si="23"/>
        <v>175</v>
      </c>
      <c r="X54" s="347">
        <f t="shared" si="23"/>
        <v>175</v>
      </c>
      <c r="Y54" s="347">
        <f t="shared" si="23"/>
        <v>175</v>
      </c>
      <c r="Z54" s="347">
        <f t="shared" si="23"/>
        <v>175</v>
      </c>
      <c r="AA54" s="347">
        <f t="shared" si="23"/>
        <v>175</v>
      </c>
      <c r="AB54" s="347">
        <f t="shared" si="23"/>
        <v>175</v>
      </c>
      <c r="AC54" s="347">
        <f t="shared" si="23"/>
        <v>175</v>
      </c>
      <c r="AD54" s="347">
        <f t="shared" si="23"/>
        <v>175</v>
      </c>
      <c r="AE54" s="347">
        <f t="shared" si="23"/>
        <v>175</v>
      </c>
      <c r="AF54" s="347">
        <f t="shared" si="23"/>
        <v>175</v>
      </c>
      <c r="AG54" s="347">
        <f t="shared" si="23"/>
        <v>175</v>
      </c>
      <c r="AH54" s="347">
        <f t="shared" si="23"/>
        <v>175</v>
      </c>
      <c r="AI54" s="347">
        <f t="shared" si="23"/>
        <v>175</v>
      </c>
      <c r="AJ54" s="347">
        <f t="shared" si="23"/>
        <v>175</v>
      </c>
      <c r="AK54" s="347">
        <f t="shared" si="23"/>
        <v>175</v>
      </c>
      <c r="AL54" s="347">
        <f t="shared" si="23"/>
        <v>175</v>
      </c>
      <c r="AM54" s="347">
        <f t="shared" si="23"/>
        <v>175</v>
      </c>
      <c r="AN54" s="366"/>
      <c r="AO54" s="364">
        <f>+$AN54+$H54-SUM($K54:$AM54)</f>
        <v>1925</v>
      </c>
    </row>
    <row r="55" spans="1:41" ht="25.5">
      <c r="A55" s="189" t="s">
        <v>297</v>
      </c>
      <c r="B55" s="190"/>
      <c r="C55" s="191" t="s">
        <v>291</v>
      </c>
      <c r="D55" s="192" t="s">
        <v>301</v>
      </c>
      <c r="E55" s="189" t="s">
        <v>263</v>
      </c>
      <c r="F55" s="194">
        <v>630</v>
      </c>
      <c r="G55" s="194">
        <v>150</v>
      </c>
      <c r="H55" s="221">
        <f>F55*G55</f>
        <v>94500</v>
      </c>
      <c r="I55" s="338">
        <v>40</v>
      </c>
      <c r="J55" s="345">
        <f>1/I55</f>
        <v>2.5000000000000001E-2</v>
      </c>
      <c r="K55" s="358">
        <f>+$H55*$J55</f>
        <v>2362.5</v>
      </c>
      <c r="L55" s="349">
        <f t="shared" si="23"/>
        <v>2362.5</v>
      </c>
      <c r="M55" s="349">
        <f t="shared" si="23"/>
        <v>2362.5</v>
      </c>
      <c r="N55" s="349">
        <f t="shared" si="23"/>
        <v>2362.5</v>
      </c>
      <c r="O55" s="349">
        <f t="shared" si="23"/>
        <v>2362.5</v>
      </c>
      <c r="P55" s="349">
        <f t="shared" si="23"/>
        <v>2362.5</v>
      </c>
      <c r="Q55" s="349">
        <f t="shared" si="23"/>
        <v>2362.5</v>
      </c>
      <c r="R55" s="349">
        <f t="shared" si="23"/>
        <v>2362.5</v>
      </c>
      <c r="S55" s="349">
        <f t="shared" si="23"/>
        <v>2362.5</v>
      </c>
      <c r="T55" s="349">
        <f t="shared" si="23"/>
        <v>2362.5</v>
      </c>
      <c r="U55" s="349">
        <f t="shared" si="23"/>
        <v>2362.5</v>
      </c>
      <c r="V55" s="349">
        <f t="shared" si="23"/>
        <v>2362.5</v>
      </c>
      <c r="W55" s="349">
        <f t="shared" si="23"/>
        <v>2362.5</v>
      </c>
      <c r="X55" s="349">
        <f t="shared" si="23"/>
        <v>2362.5</v>
      </c>
      <c r="Y55" s="349">
        <f t="shared" si="23"/>
        <v>2362.5</v>
      </c>
      <c r="Z55" s="349">
        <f t="shared" si="23"/>
        <v>2362.5</v>
      </c>
      <c r="AA55" s="349">
        <f t="shared" si="23"/>
        <v>2362.5</v>
      </c>
      <c r="AB55" s="349">
        <f t="shared" si="23"/>
        <v>2362.5</v>
      </c>
      <c r="AC55" s="349">
        <f t="shared" si="23"/>
        <v>2362.5</v>
      </c>
      <c r="AD55" s="349">
        <f t="shared" si="23"/>
        <v>2362.5</v>
      </c>
      <c r="AE55" s="349">
        <f t="shared" si="23"/>
        <v>2362.5</v>
      </c>
      <c r="AF55" s="349">
        <f t="shared" si="23"/>
        <v>2362.5</v>
      </c>
      <c r="AG55" s="349">
        <f t="shared" si="23"/>
        <v>2362.5</v>
      </c>
      <c r="AH55" s="349">
        <f t="shared" si="23"/>
        <v>2362.5</v>
      </c>
      <c r="AI55" s="349">
        <f t="shared" si="23"/>
        <v>2362.5</v>
      </c>
      <c r="AJ55" s="349">
        <f t="shared" si="23"/>
        <v>2362.5</v>
      </c>
      <c r="AK55" s="349">
        <f t="shared" si="23"/>
        <v>2362.5</v>
      </c>
      <c r="AL55" s="349">
        <f t="shared" si="23"/>
        <v>2362.5</v>
      </c>
      <c r="AM55" s="349">
        <f t="shared" si="23"/>
        <v>2362.5</v>
      </c>
      <c r="AN55" s="338"/>
      <c r="AO55" s="368">
        <f>+$AN55+$H55-SUM($K55:$AM55)</f>
        <v>25987.5</v>
      </c>
    </row>
    <row r="56" spans="1:41" ht="25.5">
      <c r="A56" s="189" t="s">
        <v>297</v>
      </c>
      <c r="B56" s="190"/>
      <c r="C56" s="191" t="s">
        <v>293</v>
      </c>
      <c r="D56" s="192" t="s">
        <v>294</v>
      </c>
      <c r="E56" s="189" t="s">
        <v>263</v>
      </c>
      <c r="F56" s="194">
        <v>360</v>
      </c>
      <c r="G56" s="194">
        <v>85</v>
      </c>
      <c r="H56" s="221">
        <f>F56*G56</f>
        <v>30600</v>
      </c>
      <c r="I56" s="338">
        <v>40</v>
      </c>
      <c r="J56" s="345">
        <f>1/I56</f>
        <v>2.5000000000000001E-2</v>
      </c>
      <c r="K56" s="358">
        <f>+$H56*$J56</f>
        <v>765</v>
      </c>
      <c r="L56" s="349">
        <f t="shared" si="23"/>
        <v>765</v>
      </c>
      <c r="M56" s="349">
        <f t="shared" si="23"/>
        <v>765</v>
      </c>
      <c r="N56" s="349">
        <f t="shared" si="23"/>
        <v>765</v>
      </c>
      <c r="O56" s="349">
        <f t="shared" si="23"/>
        <v>765</v>
      </c>
      <c r="P56" s="349">
        <f t="shared" si="23"/>
        <v>765</v>
      </c>
      <c r="Q56" s="349">
        <f t="shared" si="23"/>
        <v>765</v>
      </c>
      <c r="R56" s="349">
        <f t="shared" si="23"/>
        <v>765</v>
      </c>
      <c r="S56" s="349">
        <f t="shared" si="23"/>
        <v>765</v>
      </c>
      <c r="T56" s="349">
        <f t="shared" si="23"/>
        <v>765</v>
      </c>
      <c r="U56" s="349">
        <f t="shared" si="23"/>
        <v>765</v>
      </c>
      <c r="V56" s="349">
        <f t="shared" si="23"/>
        <v>765</v>
      </c>
      <c r="W56" s="349">
        <f t="shared" si="23"/>
        <v>765</v>
      </c>
      <c r="X56" s="349">
        <f t="shared" si="23"/>
        <v>765</v>
      </c>
      <c r="Y56" s="349">
        <f t="shared" si="23"/>
        <v>765</v>
      </c>
      <c r="Z56" s="349">
        <f t="shared" si="23"/>
        <v>765</v>
      </c>
      <c r="AA56" s="349">
        <f t="shared" si="23"/>
        <v>765</v>
      </c>
      <c r="AB56" s="349">
        <f t="shared" si="23"/>
        <v>765</v>
      </c>
      <c r="AC56" s="349">
        <f t="shared" si="23"/>
        <v>765</v>
      </c>
      <c r="AD56" s="349">
        <f t="shared" si="23"/>
        <v>765</v>
      </c>
      <c r="AE56" s="349">
        <f t="shared" si="23"/>
        <v>765</v>
      </c>
      <c r="AF56" s="349">
        <f t="shared" si="23"/>
        <v>765</v>
      </c>
      <c r="AG56" s="349">
        <f t="shared" si="23"/>
        <v>765</v>
      </c>
      <c r="AH56" s="349">
        <f t="shared" si="23"/>
        <v>765</v>
      </c>
      <c r="AI56" s="349">
        <f t="shared" si="23"/>
        <v>765</v>
      </c>
      <c r="AJ56" s="349">
        <f t="shared" si="23"/>
        <v>765</v>
      </c>
      <c r="AK56" s="349">
        <f t="shared" si="23"/>
        <v>765</v>
      </c>
      <c r="AL56" s="349">
        <f t="shared" si="23"/>
        <v>765</v>
      </c>
      <c r="AM56" s="349">
        <f t="shared" si="23"/>
        <v>765</v>
      </c>
      <c r="AN56" s="338"/>
      <c r="AO56" s="368">
        <f>+$AN56+$H56-SUM($K56:$AM56)</f>
        <v>8415</v>
      </c>
    </row>
    <row r="57" spans="1:41" ht="13.5" thickBot="1">
      <c r="A57" s="199"/>
      <c r="B57" s="190"/>
      <c r="C57" s="775" t="s">
        <v>295</v>
      </c>
      <c r="D57" s="776"/>
      <c r="E57" s="776"/>
      <c r="F57" s="776"/>
      <c r="G57" s="776"/>
      <c r="H57" s="227">
        <f>SUM(H49,H52,H55,H56)</f>
        <v>145100</v>
      </c>
      <c r="I57" s="343"/>
      <c r="J57" s="343"/>
      <c r="K57" s="359"/>
      <c r="L57" s="360"/>
      <c r="M57" s="360"/>
      <c r="N57" s="360"/>
      <c r="O57" s="360"/>
      <c r="P57" s="360"/>
      <c r="Q57" s="360"/>
      <c r="R57" s="360"/>
      <c r="S57" s="360"/>
      <c r="T57" s="360"/>
      <c r="U57" s="360"/>
      <c r="V57" s="360"/>
      <c r="W57" s="360"/>
      <c r="X57" s="360"/>
      <c r="Y57" s="360"/>
      <c r="Z57" s="360"/>
      <c r="AA57" s="360"/>
      <c r="AB57" s="360"/>
      <c r="AC57" s="360"/>
      <c r="AD57" s="360"/>
      <c r="AE57" s="360"/>
      <c r="AF57" s="360"/>
      <c r="AG57" s="360"/>
      <c r="AH57" s="360"/>
      <c r="AI57" s="360"/>
      <c r="AJ57" s="360"/>
      <c r="AK57" s="360"/>
      <c r="AL57" s="360"/>
      <c r="AM57" s="360"/>
      <c r="AN57" s="367"/>
      <c r="AO57" s="232"/>
    </row>
  </sheetData>
  <mergeCells count="9">
    <mergeCell ref="C43:G43"/>
    <mergeCell ref="C48:G48"/>
    <mergeCell ref="C57:G57"/>
    <mergeCell ref="C3:G3"/>
    <mergeCell ref="C8:G8"/>
    <mergeCell ref="C14:G14"/>
    <mergeCell ref="C24:G24"/>
    <mergeCell ref="C33:G33"/>
    <mergeCell ref="C42:G42"/>
  </mergeCells>
  <phoneticPr fontId="0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D7"/>
  <sheetViews>
    <sheetView showGridLines="0" workbookViewId="0"/>
  </sheetViews>
  <sheetFormatPr defaultRowHeight="12.75"/>
  <cols>
    <col min="1" max="1" width="53.7109375" bestFit="1" customWidth="1"/>
    <col min="2" max="3" width="14.28515625" bestFit="1" customWidth="1"/>
    <col min="4" max="4" width="13.140625" bestFit="1" customWidth="1"/>
  </cols>
  <sheetData>
    <row r="1" spans="1:4">
      <c r="A1" s="545" t="s">
        <v>785</v>
      </c>
      <c r="B1" s="545" t="s">
        <v>389</v>
      </c>
      <c r="C1" s="545" t="s">
        <v>786</v>
      </c>
      <c r="D1" s="545" t="s">
        <v>591</v>
      </c>
    </row>
    <row r="2" spans="1:4">
      <c r="A2" s="540" t="s">
        <v>782</v>
      </c>
      <c r="B2" s="544">
        <f>358817.53/1.2</f>
        <v>299014.6083333334</v>
      </c>
      <c r="C2" s="544">
        <f>+B2*$C$5</f>
        <v>251882.38871334749</v>
      </c>
      <c r="D2" s="544">
        <f>+B2-C2</f>
        <v>47132.219619985903</v>
      </c>
    </row>
    <row r="3" spans="1:4">
      <c r="A3" s="540" t="s">
        <v>783</v>
      </c>
      <c r="B3" s="544">
        <f>1448/1.2</f>
        <v>1206.6666666666667</v>
      </c>
      <c r="C3" s="544">
        <f>+B3*$C$5</f>
        <v>1016.4656639181679</v>
      </c>
      <c r="D3" s="544">
        <f>+B3-C3</f>
        <v>190.20100274849881</v>
      </c>
    </row>
    <row r="4" spans="1:4">
      <c r="A4" s="540" t="s">
        <v>784</v>
      </c>
      <c r="B4" s="544">
        <f>1800/1.2</f>
        <v>1500</v>
      </c>
      <c r="C4" s="544">
        <f>+B4*$C$5</f>
        <v>1263.5622894010373</v>
      </c>
      <c r="D4" s="544">
        <f>+B4-C4</f>
        <v>236.43771059896267</v>
      </c>
    </row>
    <row r="5" spans="1:4">
      <c r="A5" s="540" t="s">
        <v>787</v>
      </c>
      <c r="B5" s="541">
        <v>1</v>
      </c>
      <c r="C5" s="542">
        <f>304994.9/362065.53</f>
        <v>0.84237485960069158</v>
      </c>
      <c r="D5" s="543">
        <f>+B5-C5</f>
        <v>0.15762514039930842</v>
      </c>
    </row>
    <row r="6" spans="1:4">
      <c r="A6" s="106" t="s">
        <v>793</v>
      </c>
    </row>
    <row r="7" spans="1:4" ht="15.75">
      <c r="A7" s="546" t="s">
        <v>788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AS56"/>
  <sheetViews>
    <sheetView workbookViewId="0"/>
  </sheetViews>
  <sheetFormatPr defaultRowHeight="12.75"/>
  <cols>
    <col min="1" max="1" width="13.28515625" style="423" customWidth="1"/>
    <col min="2" max="9" width="5.85546875" style="423" bestFit="1" customWidth="1"/>
    <col min="10" max="10" width="6.28515625" style="423" bestFit="1" customWidth="1"/>
    <col min="11" max="11" width="5.85546875" style="423" bestFit="1" customWidth="1"/>
    <col min="12" max="45" width="5.7109375" style="423" bestFit="1" customWidth="1"/>
    <col min="46" max="16384" width="9.140625" style="423"/>
  </cols>
  <sheetData>
    <row r="1" spans="1:45">
      <c r="A1" s="420" t="s">
        <v>393</v>
      </c>
      <c r="B1" s="421">
        <v>2000</v>
      </c>
      <c r="C1" s="421">
        <v>2001</v>
      </c>
      <c r="D1" s="421">
        <v>2002</v>
      </c>
      <c r="E1" s="421">
        <v>2003</v>
      </c>
      <c r="F1" s="421">
        <v>2004</v>
      </c>
      <c r="G1" s="421">
        <v>2005</v>
      </c>
      <c r="H1" s="421">
        <v>2006</v>
      </c>
      <c r="I1" s="422">
        <v>2007</v>
      </c>
      <c r="J1" s="422">
        <v>2008</v>
      </c>
      <c r="K1" s="422">
        <v>2009</v>
      </c>
      <c r="L1" s="422">
        <v>2010</v>
      </c>
      <c r="M1" s="422">
        <v>2011</v>
      </c>
      <c r="N1" s="422">
        <v>2012</v>
      </c>
      <c r="O1" s="422">
        <v>2013</v>
      </c>
      <c r="P1" s="422">
        <v>2014</v>
      </c>
      <c r="Q1" s="422">
        <v>2015</v>
      </c>
      <c r="R1" s="422">
        <v>2016</v>
      </c>
      <c r="S1" s="422">
        <v>2017</v>
      </c>
      <c r="T1" s="422">
        <v>2018</v>
      </c>
      <c r="U1" s="422">
        <v>2019</v>
      </c>
      <c r="V1" s="422">
        <v>2020</v>
      </c>
      <c r="W1" s="422">
        <v>2021</v>
      </c>
      <c r="X1" s="422">
        <v>2022</v>
      </c>
      <c r="Y1" s="422">
        <v>2023</v>
      </c>
      <c r="Z1" s="422">
        <v>2024</v>
      </c>
      <c r="AA1" s="422">
        <v>2025</v>
      </c>
      <c r="AB1" s="422">
        <v>2026</v>
      </c>
      <c r="AC1" s="422">
        <v>2027</v>
      </c>
      <c r="AD1" s="422">
        <v>2028</v>
      </c>
      <c r="AE1" s="422">
        <v>2029</v>
      </c>
      <c r="AF1" s="422">
        <v>2030</v>
      </c>
      <c r="AG1" s="422">
        <v>2031</v>
      </c>
      <c r="AH1" s="422">
        <v>2032</v>
      </c>
      <c r="AI1" s="422">
        <v>2033</v>
      </c>
      <c r="AJ1" s="422">
        <v>2034</v>
      </c>
      <c r="AK1" s="422">
        <v>2035</v>
      </c>
      <c r="AL1" s="422">
        <v>2036</v>
      </c>
      <c r="AM1" s="422">
        <v>2037</v>
      </c>
      <c r="AN1" s="422">
        <v>2038</v>
      </c>
      <c r="AO1" s="422">
        <v>2039</v>
      </c>
      <c r="AP1" s="422">
        <v>2040</v>
      </c>
      <c r="AQ1" s="422">
        <v>2041</v>
      </c>
      <c r="AR1" s="422">
        <v>2042</v>
      </c>
      <c r="AS1" s="422">
        <v>2043</v>
      </c>
    </row>
    <row r="2" spans="1:45" s="426" customFormat="1">
      <c r="A2" s="424" t="s">
        <v>12</v>
      </c>
      <c r="B2" s="425">
        <v>0.04</v>
      </c>
      <c r="C2" s="425">
        <v>5.8000000000000003E-2</v>
      </c>
      <c r="D2" s="425">
        <v>3.5999999999999997E-2</v>
      </c>
      <c r="E2" s="425">
        <v>1.2999999999999999E-2</v>
      </c>
      <c r="F2" s="425">
        <v>0.03</v>
      </c>
      <c r="G2" s="425">
        <v>4.1000000000000002E-2</v>
      </c>
      <c r="H2" s="425">
        <v>4.3999999999999997E-2</v>
      </c>
      <c r="I2" s="425">
        <v>6.6000000000000003E-2</v>
      </c>
      <c r="J2" s="425">
        <v>0.104</v>
      </c>
      <c r="K2" s="425">
        <v>-1E-3</v>
      </c>
      <c r="L2" s="425">
        <v>0.03</v>
      </c>
      <c r="M2" s="425">
        <v>0.05</v>
      </c>
      <c r="N2" s="425">
        <f>+EE!C5</f>
        <v>3.9376943014055255E-2</v>
      </c>
      <c r="O2" s="425">
        <f>+EE!D5</f>
        <v>2.7924999999999998E-2</v>
      </c>
      <c r="P2" s="425">
        <f>+EE!E5</f>
        <v>-1.1000000000000001E-3</v>
      </c>
      <c r="Q2" s="425">
        <f>+EE!F5</f>
        <v>-4.908794417839684E-3</v>
      </c>
      <c r="R2" s="425">
        <f>+EE!G5</f>
        <v>1.4950000000000005E-3</v>
      </c>
      <c r="S2" s="425">
        <f>+EE!H5</f>
        <v>3.3791580245174133E-2</v>
      </c>
      <c r="T2" s="425">
        <f>+EE!I5</f>
        <v>2.6792296429037854E-2</v>
      </c>
      <c r="U2" s="425">
        <f>+EE!J5</f>
        <v>2.47E-2</v>
      </c>
      <c r="V2" s="425">
        <f>+EE!K5</f>
        <v>2.47E-2</v>
      </c>
      <c r="W2" s="425">
        <f>+EE!L5</f>
        <v>1.9699999999999999E-2</v>
      </c>
      <c r="X2" s="425">
        <f>+EE!M5</f>
        <v>0.02</v>
      </c>
      <c r="Y2" s="425">
        <f>+EE!N5</f>
        <v>0.02</v>
      </c>
      <c r="Z2" s="425">
        <f>+EE!O5</f>
        <v>2.0000012741172191E-2</v>
      </c>
      <c r="AA2" s="425">
        <f>+EE!P5</f>
        <v>2.0000018929741535E-2</v>
      </c>
      <c r="AB2" s="425">
        <f>+EE!Q5</f>
        <v>2.0000026331755853E-2</v>
      </c>
      <c r="AC2" s="425" t="e">
        <f>+EE!#REF!</f>
        <v>#REF!</v>
      </c>
      <c r="AD2" s="425" t="e">
        <f>+EE!#REF!</f>
        <v>#REF!</v>
      </c>
      <c r="AE2" s="425" t="e">
        <f>+EE!#REF!</f>
        <v>#REF!</v>
      </c>
      <c r="AF2" s="425" t="e">
        <f>+EE!#REF!</f>
        <v>#REF!</v>
      </c>
      <c r="AG2" s="425" t="e">
        <f>+EE!#REF!</f>
        <v>#REF!</v>
      </c>
      <c r="AH2" s="425" t="e">
        <f>+EE!#REF!</f>
        <v>#REF!</v>
      </c>
      <c r="AI2" s="425" t="e">
        <f>+EE!#REF!</f>
        <v>#REF!</v>
      </c>
      <c r="AJ2" s="425" t="e">
        <f>+EE!#REF!</f>
        <v>#REF!</v>
      </c>
      <c r="AK2" s="425" t="e">
        <f>+EE!#REF!</f>
        <v>#REF!</v>
      </c>
      <c r="AL2" s="425" t="e">
        <f>+EE!#REF!</f>
        <v>#REF!</v>
      </c>
      <c r="AM2" s="425" t="e">
        <f>+EE!#REF!</f>
        <v>#REF!</v>
      </c>
      <c r="AN2" s="425" t="e">
        <f>+EE!#REF!</f>
        <v>#REF!</v>
      </c>
      <c r="AO2" s="425" t="e">
        <f>+EE!#REF!</f>
        <v>#REF!</v>
      </c>
      <c r="AP2" s="425" t="e">
        <f>+EE!#REF!</f>
        <v>#REF!</v>
      </c>
      <c r="AQ2" s="425" t="e">
        <f>+EE!#REF!</f>
        <v>#REF!</v>
      </c>
      <c r="AR2" s="425" t="e">
        <f>+EE!#REF!</f>
        <v>#REF!</v>
      </c>
      <c r="AS2" s="425" t="e">
        <f>+EE!#REF!</f>
        <v>#REF!</v>
      </c>
    </row>
    <row r="3" spans="1:45">
      <c r="A3" s="427" t="s">
        <v>394</v>
      </c>
      <c r="B3" s="428">
        <v>1</v>
      </c>
      <c r="C3" s="428">
        <f>+B3*(1+C2)</f>
        <v>1.0580000000000001</v>
      </c>
      <c r="D3" s="428">
        <f t="shared" ref="D3:AS3" si="0">+C3*(1+D2)</f>
        <v>1.0960880000000002</v>
      </c>
      <c r="E3" s="428">
        <f t="shared" si="0"/>
        <v>1.1103371440000001</v>
      </c>
      <c r="F3" s="428">
        <f t="shared" si="0"/>
        <v>1.1436472583200001</v>
      </c>
      <c r="G3" s="428">
        <f t="shared" si="0"/>
        <v>1.1905367959111202</v>
      </c>
      <c r="H3" s="428">
        <f t="shared" si="0"/>
        <v>1.2429204149312094</v>
      </c>
      <c r="I3" s="428">
        <f t="shared" si="0"/>
        <v>1.3249531623166693</v>
      </c>
      <c r="J3" s="428">
        <f t="shared" si="0"/>
        <v>1.4627482911976031</v>
      </c>
      <c r="K3" s="428">
        <f t="shared" si="0"/>
        <v>1.4612855429064056</v>
      </c>
      <c r="L3" s="428">
        <f t="shared" si="0"/>
        <v>1.5051241091935978</v>
      </c>
      <c r="M3" s="428">
        <f t="shared" si="0"/>
        <v>1.5803803146532778</v>
      </c>
      <c r="N3" s="428">
        <f t="shared" si="0"/>
        <v>1.6426108602439145</v>
      </c>
      <c r="O3" s="428">
        <f t="shared" si="0"/>
        <v>1.6884807685162257</v>
      </c>
      <c r="P3" s="428">
        <f t="shared" si="0"/>
        <v>1.6866234396708579</v>
      </c>
      <c r="Q3" s="428">
        <f t="shared" si="0"/>
        <v>1.678344151945204</v>
      </c>
      <c r="R3" s="428">
        <f t="shared" si="0"/>
        <v>1.680853276452362</v>
      </c>
      <c r="S3" s="428">
        <f t="shared" si="0"/>
        <v>1.7376519648239657</v>
      </c>
      <c r="T3" s="428">
        <f t="shared" si="0"/>
        <v>1.7842076513560294</v>
      </c>
      <c r="U3" s="428">
        <f t="shared" si="0"/>
        <v>1.8282775803445233</v>
      </c>
      <c r="V3" s="428">
        <f t="shared" si="0"/>
        <v>1.8734360365790328</v>
      </c>
      <c r="W3" s="428">
        <f t="shared" si="0"/>
        <v>1.9103427264996398</v>
      </c>
      <c r="X3" s="428">
        <f t="shared" si="0"/>
        <v>1.9485495810296325</v>
      </c>
      <c r="Y3" s="428">
        <f t="shared" si="0"/>
        <v>1.9875205726502252</v>
      </c>
      <c r="Z3" s="428">
        <f t="shared" si="0"/>
        <v>2.0272710094265713</v>
      </c>
      <c r="AA3" s="428">
        <f t="shared" si="0"/>
        <v>2.0678164679908191</v>
      </c>
      <c r="AB3" s="428">
        <f t="shared" si="0"/>
        <v>2.1091728517998738</v>
      </c>
      <c r="AC3" s="428" t="e">
        <f t="shared" si="0"/>
        <v>#REF!</v>
      </c>
      <c r="AD3" s="428" t="e">
        <f t="shared" si="0"/>
        <v>#REF!</v>
      </c>
      <c r="AE3" s="428" t="e">
        <f t="shared" si="0"/>
        <v>#REF!</v>
      </c>
      <c r="AF3" s="428" t="e">
        <f t="shared" si="0"/>
        <v>#REF!</v>
      </c>
      <c r="AG3" s="428" t="e">
        <f t="shared" si="0"/>
        <v>#REF!</v>
      </c>
      <c r="AH3" s="428" t="e">
        <f t="shared" si="0"/>
        <v>#REF!</v>
      </c>
      <c r="AI3" s="428" t="e">
        <f t="shared" si="0"/>
        <v>#REF!</v>
      </c>
      <c r="AJ3" s="428" t="e">
        <f t="shared" si="0"/>
        <v>#REF!</v>
      </c>
      <c r="AK3" s="428" t="e">
        <f t="shared" si="0"/>
        <v>#REF!</v>
      </c>
      <c r="AL3" s="428" t="e">
        <f t="shared" si="0"/>
        <v>#REF!</v>
      </c>
      <c r="AM3" s="428" t="e">
        <f t="shared" si="0"/>
        <v>#REF!</v>
      </c>
      <c r="AN3" s="428" t="e">
        <f t="shared" si="0"/>
        <v>#REF!</v>
      </c>
      <c r="AO3" s="428" t="e">
        <f t="shared" si="0"/>
        <v>#REF!</v>
      </c>
      <c r="AP3" s="428" t="e">
        <f t="shared" si="0"/>
        <v>#REF!</v>
      </c>
      <c r="AQ3" s="428" t="e">
        <f t="shared" si="0"/>
        <v>#REF!</v>
      </c>
      <c r="AR3" s="428" t="e">
        <f t="shared" si="0"/>
        <v>#REF!</v>
      </c>
      <c r="AS3" s="428" t="e">
        <f t="shared" si="0"/>
        <v>#REF!</v>
      </c>
    </row>
    <row r="4" spans="1:45">
      <c r="A4" s="427" t="s">
        <v>395</v>
      </c>
      <c r="B4" s="427"/>
      <c r="C4" s="428">
        <v>1</v>
      </c>
      <c r="D4" s="428">
        <f t="shared" ref="D4:AA4" si="1">+C4*(1+D2)</f>
        <v>1.036</v>
      </c>
      <c r="E4" s="428">
        <f t="shared" si="1"/>
        <v>1.0494679999999998</v>
      </c>
      <c r="F4" s="428">
        <f t="shared" si="1"/>
        <v>1.0809520399999999</v>
      </c>
      <c r="G4" s="428">
        <f t="shared" si="1"/>
        <v>1.1252710736399998</v>
      </c>
      <c r="H4" s="428">
        <f t="shared" si="1"/>
        <v>1.1747830008801599</v>
      </c>
      <c r="I4" s="428">
        <f t="shared" si="1"/>
        <v>1.2523186789382506</v>
      </c>
      <c r="J4" s="428">
        <f t="shared" si="1"/>
        <v>1.3825598215478287</v>
      </c>
      <c r="K4" s="428">
        <f t="shared" si="1"/>
        <v>1.381177261726281</v>
      </c>
      <c r="L4" s="428">
        <f t="shared" si="1"/>
        <v>1.4226125795780695</v>
      </c>
      <c r="M4" s="428">
        <f t="shared" si="1"/>
        <v>1.4937432085569731</v>
      </c>
      <c r="N4" s="428">
        <f t="shared" si="1"/>
        <v>1.552562249757953</v>
      </c>
      <c r="O4" s="428">
        <f t="shared" si="1"/>
        <v>1.5959175505824439</v>
      </c>
      <c r="P4" s="428">
        <f t="shared" si="1"/>
        <v>1.5941620412768032</v>
      </c>
      <c r="Q4" s="428">
        <f t="shared" si="1"/>
        <v>1.5863366275474517</v>
      </c>
      <c r="R4" s="428">
        <f t="shared" si="1"/>
        <v>1.5887082008056352</v>
      </c>
      <c r="S4" s="428">
        <f t="shared" si="1"/>
        <v>1.642393161459325</v>
      </c>
      <c r="T4" s="428">
        <f t="shared" si="1"/>
        <v>1.6863966458941679</v>
      </c>
      <c r="U4" s="428">
        <f t="shared" si="1"/>
        <v>1.7280506430477538</v>
      </c>
      <c r="V4" s="428">
        <f t="shared" si="1"/>
        <v>1.7707334939310333</v>
      </c>
      <c r="W4" s="428">
        <f t="shared" si="1"/>
        <v>1.8056169437614746</v>
      </c>
      <c r="X4" s="428">
        <f t="shared" si="1"/>
        <v>1.8417292826367042</v>
      </c>
      <c r="Y4" s="428">
        <f t="shared" si="1"/>
        <v>1.8785638682894383</v>
      </c>
      <c r="Z4" s="428">
        <f t="shared" si="1"/>
        <v>1.9161351695903328</v>
      </c>
      <c r="AA4" s="428">
        <f t="shared" si="1"/>
        <v>1.954457909254083</v>
      </c>
      <c r="AB4" s="428">
        <f t="shared" ref="AB4:AS4" si="2">+AA4*(1+AB2)</f>
        <v>1.9935471189034732</v>
      </c>
      <c r="AC4" s="428" t="e">
        <f t="shared" si="2"/>
        <v>#REF!</v>
      </c>
      <c r="AD4" s="428" t="e">
        <f t="shared" si="2"/>
        <v>#REF!</v>
      </c>
      <c r="AE4" s="428" t="e">
        <f t="shared" si="2"/>
        <v>#REF!</v>
      </c>
      <c r="AF4" s="428" t="e">
        <f t="shared" si="2"/>
        <v>#REF!</v>
      </c>
      <c r="AG4" s="428" t="e">
        <f t="shared" si="2"/>
        <v>#REF!</v>
      </c>
      <c r="AH4" s="428" t="e">
        <f t="shared" si="2"/>
        <v>#REF!</v>
      </c>
      <c r="AI4" s="428" t="e">
        <f t="shared" si="2"/>
        <v>#REF!</v>
      </c>
      <c r="AJ4" s="428" t="e">
        <f t="shared" si="2"/>
        <v>#REF!</v>
      </c>
      <c r="AK4" s="428" t="e">
        <f t="shared" si="2"/>
        <v>#REF!</v>
      </c>
      <c r="AL4" s="428" t="e">
        <f t="shared" si="2"/>
        <v>#REF!</v>
      </c>
      <c r="AM4" s="428" t="e">
        <f t="shared" si="2"/>
        <v>#REF!</v>
      </c>
      <c r="AN4" s="428" t="e">
        <f t="shared" si="2"/>
        <v>#REF!</v>
      </c>
      <c r="AO4" s="428" t="e">
        <f t="shared" si="2"/>
        <v>#REF!</v>
      </c>
      <c r="AP4" s="428" t="e">
        <f t="shared" si="2"/>
        <v>#REF!</v>
      </c>
      <c r="AQ4" s="428" t="e">
        <f t="shared" si="2"/>
        <v>#REF!</v>
      </c>
      <c r="AR4" s="428" t="e">
        <f t="shared" si="2"/>
        <v>#REF!</v>
      </c>
      <c r="AS4" s="428" t="e">
        <f t="shared" si="2"/>
        <v>#REF!</v>
      </c>
    </row>
    <row r="5" spans="1:45">
      <c r="A5" s="427" t="s">
        <v>396</v>
      </c>
      <c r="B5" s="427"/>
      <c r="C5" s="428"/>
      <c r="D5" s="428">
        <v>1</v>
      </c>
      <c r="E5" s="428">
        <f t="shared" ref="E5:AS5" si="3">+D5*(1+E2)</f>
        <v>1.0129999999999999</v>
      </c>
      <c r="F5" s="428">
        <f t="shared" si="3"/>
        <v>1.0433899999999998</v>
      </c>
      <c r="G5" s="428">
        <f t="shared" si="3"/>
        <v>1.0861689899999998</v>
      </c>
      <c r="H5" s="428">
        <f t="shared" si="3"/>
        <v>1.1339604255599998</v>
      </c>
      <c r="I5" s="428">
        <f t="shared" si="3"/>
        <v>1.2088018136469598</v>
      </c>
      <c r="J5" s="428">
        <f t="shared" si="3"/>
        <v>1.3345172022662437</v>
      </c>
      <c r="K5" s="428">
        <f t="shared" si="3"/>
        <v>1.3331826850639774</v>
      </c>
      <c r="L5" s="428">
        <f t="shared" si="3"/>
        <v>1.3731781656158968</v>
      </c>
      <c r="M5" s="428">
        <f t="shared" si="3"/>
        <v>1.4418370738966917</v>
      </c>
      <c r="N5" s="428">
        <f t="shared" si="3"/>
        <v>1.4986122101910737</v>
      </c>
      <c r="O5" s="428">
        <f t="shared" si="3"/>
        <v>1.5404609561606595</v>
      </c>
      <c r="P5" s="428">
        <f t="shared" si="3"/>
        <v>1.5387664491088828</v>
      </c>
      <c r="Q5" s="428">
        <f t="shared" si="3"/>
        <v>1.5312129609531382</v>
      </c>
      <c r="R5" s="428">
        <f t="shared" si="3"/>
        <v>1.5335021243297631</v>
      </c>
      <c r="S5" s="428">
        <f t="shared" si="3"/>
        <v>1.5853215844201971</v>
      </c>
      <c r="T5" s="428">
        <f t="shared" si="3"/>
        <v>1.6277959902453352</v>
      </c>
      <c r="U5" s="428">
        <f t="shared" si="3"/>
        <v>1.6680025512043948</v>
      </c>
      <c r="V5" s="428">
        <f t="shared" si="3"/>
        <v>1.7092022142191432</v>
      </c>
      <c r="W5" s="428">
        <f t="shared" si="3"/>
        <v>1.7428734978392604</v>
      </c>
      <c r="X5" s="428">
        <f t="shared" si="3"/>
        <v>1.7777309677960456</v>
      </c>
      <c r="Y5" s="428">
        <f t="shared" si="3"/>
        <v>1.8132855871519664</v>
      </c>
      <c r="Z5" s="428">
        <f t="shared" si="3"/>
        <v>1.8495513219983895</v>
      </c>
      <c r="AA5" s="428">
        <f t="shared" si="3"/>
        <v>1.8865423834498858</v>
      </c>
      <c r="AB5" s="428">
        <f t="shared" si="3"/>
        <v>1.924273280794857</v>
      </c>
      <c r="AC5" s="428" t="e">
        <f t="shared" si="3"/>
        <v>#REF!</v>
      </c>
      <c r="AD5" s="428" t="e">
        <f t="shared" si="3"/>
        <v>#REF!</v>
      </c>
      <c r="AE5" s="428" t="e">
        <f t="shared" si="3"/>
        <v>#REF!</v>
      </c>
      <c r="AF5" s="428" t="e">
        <f t="shared" si="3"/>
        <v>#REF!</v>
      </c>
      <c r="AG5" s="428" t="e">
        <f t="shared" si="3"/>
        <v>#REF!</v>
      </c>
      <c r="AH5" s="428" t="e">
        <f t="shared" si="3"/>
        <v>#REF!</v>
      </c>
      <c r="AI5" s="428" t="e">
        <f t="shared" si="3"/>
        <v>#REF!</v>
      </c>
      <c r="AJ5" s="428" t="e">
        <f t="shared" si="3"/>
        <v>#REF!</v>
      </c>
      <c r="AK5" s="428" t="e">
        <f t="shared" si="3"/>
        <v>#REF!</v>
      </c>
      <c r="AL5" s="428" t="e">
        <f t="shared" si="3"/>
        <v>#REF!</v>
      </c>
      <c r="AM5" s="428" t="e">
        <f t="shared" si="3"/>
        <v>#REF!</v>
      </c>
      <c r="AN5" s="428" t="e">
        <f t="shared" si="3"/>
        <v>#REF!</v>
      </c>
      <c r="AO5" s="428" t="e">
        <f t="shared" si="3"/>
        <v>#REF!</v>
      </c>
      <c r="AP5" s="428" t="e">
        <f t="shared" si="3"/>
        <v>#REF!</v>
      </c>
      <c r="AQ5" s="428" t="e">
        <f t="shared" si="3"/>
        <v>#REF!</v>
      </c>
      <c r="AR5" s="428" t="e">
        <f t="shared" si="3"/>
        <v>#REF!</v>
      </c>
      <c r="AS5" s="428" t="e">
        <f t="shared" si="3"/>
        <v>#REF!</v>
      </c>
    </row>
    <row r="6" spans="1:45">
      <c r="A6" s="427" t="s">
        <v>397</v>
      </c>
      <c r="B6" s="427"/>
      <c r="C6" s="428"/>
      <c r="D6" s="428"/>
      <c r="E6" s="428">
        <v>1</v>
      </c>
      <c r="F6" s="428">
        <f t="shared" ref="F6:AS6" si="4">+E6*(1+F2)</f>
        <v>1.03</v>
      </c>
      <c r="G6" s="428">
        <f t="shared" si="4"/>
        <v>1.07223</v>
      </c>
      <c r="H6" s="428">
        <f t="shared" si="4"/>
        <v>1.1194081200000001</v>
      </c>
      <c r="I6" s="428">
        <f t="shared" si="4"/>
        <v>1.1932890559200002</v>
      </c>
      <c r="J6" s="428">
        <f t="shared" si="4"/>
        <v>1.3173911177356803</v>
      </c>
      <c r="K6" s="428">
        <f t="shared" si="4"/>
        <v>1.3160737266179445</v>
      </c>
      <c r="L6" s="428">
        <f t="shared" si="4"/>
        <v>1.3555559384164828</v>
      </c>
      <c r="M6" s="428">
        <f t="shared" si="4"/>
        <v>1.423333735337307</v>
      </c>
      <c r="N6" s="428">
        <f t="shared" si="4"/>
        <v>1.4793802667236664</v>
      </c>
      <c r="O6" s="428">
        <f t="shared" si="4"/>
        <v>1.5206919606719247</v>
      </c>
      <c r="P6" s="428">
        <f t="shared" si="4"/>
        <v>1.5190191995151856</v>
      </c>
      <c r="Q6" s="428">
        <f t="shared" si="4"/>
        <v>1.5115626465480143</v>
      </c>
      <c r="R6" s="428">
        <f t="shared" si="4"/>
        <v>1.5138224327046037</v>
      </c>
      <c r="S6" s="428">
        <f t="shared" si="4"/>
        <v>1.5649768849162859</v>
      </c>
      <c r="T6" s="428">
        <f t="shared" si="4"/>
        <v>1.6069062095215554</v>
      </c>
      <c r="U6" s="428">
        <f t="shared" si="4"/>
        <v>1.6465967928967378</v>
      </c>
      <c r="V6" s="428">
        <f t="shared" si="4"/>
        <v>1.6872677336812871</v>
      </c>
      <c r="W6" s="428">
        <f t="shared" si="4"/>
        <v>1.7205069080348085</v>
      </c>
      <c r="X6" s="428">
        <f t="shared" si="4"/>
        <v>1.7549170461955048</v>
      </c>
      <c r="Y6" s="428">
        <f t="shared" si="4"/>
        <v>1.7900153871194149</v>
      </c>
      <c r="Z6" s="428">
        <f t="shared" si="4"/>
        <v>1.8258157176686973</v>
      </c>
      <c r="AA6" s="428">
        <f t="shared" si="4"/>
        <v>1.8623320665842911</v>
      </c>
      <c r="AB6" s="428">
        <f t="shared" si="4"/>
        <v>1.8995787569544502</v>
      </c>
      <c r="AC6" s="428" t="e">
        <f t="shared" si="4"/>
        <v>#REF!</v>
      </c>
      <c r="AD6" s="428" t="e">
        <f t="shared" si="4"/>
        <v>#REF!</v>
      </c>
      <c r="AE6" s="428" t="e">
        <f t="shared" si="4"/>
        <v>#REF!</v>
      </c>
      <c r="AF6" s="428" t="e">
        <f t="shared" si="4"/>
        <v>#REF!</v>
      </c>
      <c r="AG6" s="428" t="e">
        <f t="shared" si="4"/>
        <v>#REF!</v>
      </c>
      <c r="AH6" s="428" t="e">
        <f t="shared" si="4"/>
        <v>#REF!</v>
      </c>
      <c r="AI6" s="428" t="e">
        <f t="shared" si="4"/>
        <v>#REF!</v>
      </c>
      <c r="AJ6" s="428" t="e">
        <f t="shared" si="4"/>
        <v>#REF!</v>
      </c>
      <c r="AK6" s="428" t="e">
        <f t="shared" si="4"/>
        <v>#REF!</v>
      </c>
      <c r="AL6" s="428" t="e">
        <f t="shared" si="4"/>
        <v>#REF!</v>
      </c>
      <c r="AM6" s="428" t="e">
        <f t="shared" si="4"/>
        <v>#REF!</v>
      </c>
      <c r="AN6" s="428" t="e">
        <f t="shared" si="4"/>
        <v>#REF!</v>
      </c>
      <c r="AO6" s="428" t="e">
        <f t="shared" si="4"/>
        <v>#REF!</v>
      </c>
      <c r="AP6" s="428" t="e">
        <f t="shared" si="4"/>
        <v>#REF!</v>
      </c>
      <c r="AQ6" s="428" t="e">
        <f t="shared" si="4"/>
        <v>#REF!</v>
      </c>
      <c r="AR6" s="428" t="e">
        <f t="shared" si="4"/>
        <v>#REF!</v>
      </c>
      <c r="AS6" s="428" t="e">
        <f t="shared" si="4"/>
        <v>#REF!</v>
      </c>
    </row>
    <row r="7" spans="1:45">
      <c r="A7" s="427" t="s">
        <v>398</v>
      </c>
      <c r="B7" s="427"/>
      <c r="C7" s="428"/>
      <c r="D7" s="428"/>
      <c r="E7" s="428"/>
      <c r="F7" s="428">
        <v>1</v>
      </c>
      <c r="G7" s="428">
        <f t="shared" ref="G7:AS7" si="5">+F7*(1+G2)</f>
        <v>1.0409999999999999</v>
      </c>
      <c r="H7" s="428">
        <f t="shared" si="5"/>
        <v>1.0868039999999999</v>
      </c>
      <c r="I7" s="428">
        <f t="shared" si="5"/>
        <v>1.158533064</v>
      </c>
      <c r="J7" s="428">
        <f t="shared" si="5"/>
        <v>1.2790205026560002</v>
      </c>
      <c r="K7" s="428">
        <f t="shared" si="5"/>
        <v>1.2777414821533442</v>
      </c>
      <c r="L7" s="428">
        <f t="shared" si="5"/>
        <v>1.3160737266179445</v>
      </c>
      <c r="M7" s="428">
        <f t="shared" si="5"/>
        <v>1.3818774129488418</v>
      </c>
      <c r="N7" s="428">
        <f t="shared" si="5"/>
        <v>1.4362915210909384</v>
      </c>
      <c r="O7" s="428">
        <f t="shared" si="5"/>
        <v>1.4763999618174029</v>
      </c>
      <c r="P7" s="428">
        <f t="shared" si="5"/>
        <v>1.4747759218594036</v>
      </c>
      <c r="Q7" s="428">
        <f t="shared" si="5"/>
        <v>1.467536550046616</v>
      </c>
      <c r="R7" s="428">
        <f t="shared" si="5"/>
        <v>1.4697305171889357</v>
      </c>
      <c r="S7" s="428">
        <f t="shared" si="5"/>
        <v>1.5193950338993067</v>
      </c>
      <c r="T7" s="428">
        <f t="shared" si="5"/>
        <v>1.5601031160403451</v>
      </c>
      <c r="U7" s="428">
        <f t="shared" si="5"/>
        <v>1.5986376630065415</v>
      </c>
      <c r="V7" s="428">
        <f t="shared" si="5"/>
        <v>1.638124013282803</v>
      </c>
      <c r="W7" s="428">
        <f t="shared" si="5"/>
        <v>1.6703950563444743</v>
      </c>
      <c r="X7" s="428">
        <f t="shared" si="5"/>
        <v>1.7038029574713638</v>
      </c>
      <c r="Y7" s="428">
        <f t="shared" si="5"/>
        <v>1.7378790166207911</v>
      </c>
      <c r="Z7" s="428">
        <f t="shared" si="5"/>
        <v>1.7726366190958227</v>
      </c>
      <c r="AA7" s="428">
        <f t="shared" si="5"/>
        <v>1.8080893850332922</v>
      </c>
      <c r="AB7" s="428">
        <f t="shared" si="5"/>
        <v>1.8442512203441264</v>
      </c>
      <c r="AC7" s="428" t="e">
        <f t="shared" si="5"/>
        <v>#REF!</v>
      </c>
      <c r="AD7" s="428" t="e">
        <f t="shared" si="5"/>
        <v>#REF!</v>
      </c>
      <c r="AE7" s="428" t="e">
        <f t="shared" si="5"/>
        <v>#REF!</v>
      </c>
      <c r="AF7" s="428" t="e">
        <f t="shared" si="5"/>
        <v>#REF!</v>
      </c>
      <c r="AG7" s="428" t="e">
        <f t="shared" si="5"/>
        <v>#REF!</v>
      </c>
      <c r="AH7" s="428" t="e">
        <f t="shared" si="5"/>
        <v>#REF!</v>
      </c>
      <c r="AI7" s="428" t="e">
        <f t="shared" si="5"/>
        <v>#REF!</v>
      </c>
      <c r="AJ7" s="428" t="e">
        <f t="shared" si="5"/>
        <v>#REF!</v>
      </c>
      <c r="AK7" s="428" t="e">
        <f t="shared" si="5"/>
        <v>#REF!</v>
      </c>
      <c r="AL7" s="428" t="e">
        <f t="shared" si="5"/>
        <v>#REF!</v>
      </c>
      <c r="AM7" s="428" t="e">
        <f t="shared" si="5"/>
        <v>#REF!</v>
      </c>
      <c r="AN7" s="428" t="e">
        <f t="shared" si="5"/>
        <v>#REF!</v>
      </c>
      <c r="AO7" s="428" t="e">
        <f t="shared" si="5"/>
        <v>#REF!</v>
      </c>
      <c r="AP7" s="428" t="e">
        <f t="shared" si="5"/>
        <v>#REF!</v>
      </c>
      <c r="AQ7" s="428" t="e">
        <f t="shared" si="5"/>
        <v>#REF!</v>
      </c>
      <c r="AR7" s="428" t="e">
        <f t="shared" si="5"/>
        <v>#REF!</v>
      </c>
      <c r="AS7" s="428" t="e">
        <f t="shared" si="5"/>
        <v>#REF!</v>
      </c>
    </row>
    <row r="8" spans="1:45">
      <c r="A8" s="427" t="s">
        <v>399</v>
      </c>
      <c r="B8" s="427"/>
      <c r="C8" s="428"/>
      <c r="D8" s="428"/>
      <c r="E8" s="428"/>
      <c r="F8" s="428"/>
      <c r="G8" s="428">
        <v>1</v>
      </c>
      <c r="H8" s="428">
        <f t="shared" ref="H8:AS8" si="6">+G8*(1+H2)</f>
        <v>1.044</v>
      </c>
      <c r="I8" s="428">
        <f t="shared" si="6"/>
        <v>1.1129040000000001</v>
      </c>
      <c r="J8" s="428">
        <f t="shared" si="6"/>
        <v>1.2286460160000003</v>
      </c>
      <c r="K8" s="428">
        <f t="shared" si="6"/>
        <v>1.2274173699840003</v>
      </c>
      <c r="L8" s="428">
        <f t="shared" si="6"/>
        <v>1.2642398910835204</v>
      </c>
      <c r="M8" s="428">
        <f t="shared" si="6"/>
        <v>1.3274518856376964</v>
      </c>
      <c r="N8" s="428">
        <f t="shared" si="6"/>
        <v>1.379722882892352</v>
      </c>
      <c r="O8" s="428">
        <f t="shared" si="6"/>
        <v>1.4182516443971209</v>
      </c>
      <c r="P8" s="428">
        <f t="shared" si="6"/>
        <v>1.4166915675882841</v>
      </c>
      <c r="Q8" s="428">
        <f t="shared" si="6"/>
        <v>1.4097373199295062</v>
      </c>
      <c r="R8" s="428">
        <f t="shared" si="6"/>
        <v>1.4118448772228009</v>
      </c>
      <c r="S8" s="428">
        <f t="shared" si="6"/>
        <v>1.4595533466852131</v>
      </c>
      <c r="T8" s="428">
        <f t="shared" si="6"/>
        <v>1.4986581326035977</v>
      </c>
      <c r="U8" s="428">
        <f t="shared" si="6"/>
        <v>1.5356749884789065</v>
      </c>
      <c r="V8" s="428">
        <f t="shared" si="6"/>
        <v>1.5736061606943355</v>
      </c>
      <c r="W8" s="428">
        <f t="shared" si="6"/>
        <v>1.604606202060014</v>
      </c>
      <c r="X8" s="428">
        <f t="shared" si="6"/>
        <v>1.6366983261012142</v>
      </c>
      <c r="Y8" s="428">
        <f t="shared" si="6"/>
        <v>1.6694322926232386</v>
      </c>
      <c r="Z8" s="428">
        <f t="shared" si="6"/>
        <v>1.7028209597462276</v>
      </c>
      <c r="AA8" s="428">
        <f t="shared" si="6"/>
        <v>1.7368774111751129</v>
      </c>
      <c r="AB8" s="428">
        <f t="shared" si="6"/>
        <v>1.7716150051336472</v>
      </c>
      <c r="AC8" s="428" t="e">
        <f t="shared" si="6"/>
        <v>#REF!</v>
      </c>
      <c r="AD8" s="428" t="e">
        <f t="shared" si="6"/>
        <v>#REF!</v>
      </c>
      <c r="AE8" s="428" t="e">
        <f t="shared" si="6"/>
        <v>#REF!</v>
      </c>
      <c r="AF8" s="428" t="e">
        <f t="shared" si="6"/>
        <v>#REF!</v>
      </c>
      <c r="AG8" s="428" t="e">
        <f t="shared" si="6"/>
        <v>#REF!</v>
      </c>
      <c r="AH8" s="428" t="e">
        <f t="shared" si="6"/>
        <v>#REF!</v>
      </c>
      <c r="AI8" s="428" t="e">
        <f t="shared" si="6"/>
        <v>#REF!</v>
      </c>
      <c r="AJ8" s="428" t="e">
        <f t="shared" si="6"/>
        <v>#REF!</v>
      </c>
      <c r="AK8" s="428" t="e">
        <f t="shared" si="6"/>
        <v>#REF!</v>
      </c>
      <c r="AL8" s="428" t="e">
        <f t="shared" si="6"/>
        <v>#REF!</v>
      </c>
      <c r="AM8" s="428" t="e">
        <f t="shared" si="6"/>
        <v>#REF!</v>
      </c>
      <c r="AN8" s="428" t="e">
        <f t="shared" si="6"/>
        <v>#REF!</v>
      </c>
      <c r="AO8" s="428" t="e">
        <f t="shared" si="6"/>
        <v>#REF!</v>
      </c>
      <c r="AP8" s="428" t="e">
        <f t="shared" si="6"/>
        <v>#REF!</v>
      </c>
      <c r="AQ8" s="428" t="e">
        <f t="shared" si="6"/>
        <v>#REF!</v>
      </c>
      <c r="AR8" s="428" t="e">
        <f t="shared" si="6"/>
        <v>#REF!</v>
      </c>
      <c r="AS8" s="428" t="e">
        <f t="shared" si="6"/>
        <v>#REF!</v>
      </c>
    </row>
    <row r="9" spans="1:45">
      <c r="A9" s="427" t="s">
        <v>400</v>
      </c>
      <c r="B9" s="427"/>
      <c r="C9" s="428"/>
      <c r="D9" s="428"/>
      <c r="E9" s="428"/>
      <c r="F9" s="428"/>
      <c r="G9" s="428"/>
      <c r="H9" s="428">
        <v>1</v>
      </c>
      <c r="I9" s="428">
        <f t="shared" ref="I9:AS9" si="7">+H9*(1+I2)</f>
        <v>1.0660000000000001</v>
      </c>
      <c r="J9" s="428">
        <f t="shared" si="7"/>
        <v>1.1768640000000001</v>
      </c>
      <c r="K9" s="428">
        <f t="shared" si="7"/>
        <v>1.1756871360000001</v>
      </c>
      <c r="L9" s="428">
        <f t="shared" si="7"/>
        <v>1.2109577500800002</v>
      </c>
      <c r="M9" s="428">
        <f t="shared" si="7"/>
        <v>1.2715056375840001</v>
      </c>
      <c r="N9" s="428">
        <f t="shared" si="7"/>
        <v>1.3215736426171951</v>
      </c>
      <c r="O9" s="428">
        <f t="shared" si="7"/>
        <v>1.3584785865872802</v>
      </c>
      <c r="P9" s="428">
        <f t="shared" si="7"/>
        <v>1.3569842601420341</v>
      </c>
      <c r="Q9" s="428">
        <f t="shared" si="7"/>
        <v>1.3503231033807526</v>
      </c>
      <c r="R9" s="428">
        <f t="shared" si="7"/>
        <v>1.3523418364203068</v>
      </c>
      <c r="S9" s="428">
        <f t="shared" si="7"/>
        <v>1.3980396041046097</v>
      </c>
      <c r="T9" s="428">
        <f t="shared" si="7"/>
        <v>1.4354962955973152</v>
      </c>
      <c r="U9" s="428">
        <f t="shared" si="7"/>
        <v>1.4709530540985687</v>
      </c>
      <c r="V9" s="428">
        <f t="shared" si="7"/>
        <v>1.5072855945348032</v>
      </c>
      <c r="W9" s="428">
        <f t="shared" si="7"/>
        <v>1.5369791207471388</v>
      </c>
      <c r="X9" s="428">
        <f t="shared" si="7"/>
        <v>1.5677187031620816</v>
      </c>
      <c r="Y9" s="428">
        <f t="shared" si="7"/>
        <v>1.5990730772253232</v>
      </c>
      <c r="Z9" s="428">
        <f t="shared" si="7"/>
        <v>1.631054559143895</v>
      </c>
      <c r="AA9" s="428">
        <f t="shared" si="7"/>
        <v>1.6636756812022142</v>
      </c>
      <c r="AB9" s="428">
        <f t="shared" si="7"/>
        <v>1.6969492386337603</v>
      </c>
      <c r="AC9" s="428" t="e">
        <f t="shared" si="7"/>
        <v>#REF!</v>
      </c>
      <c r="AD9" s="428" t="e">
        <f t="shared" si="7"/>
        <v>#REF!</v>
      </c>
      <c r="AE9" s="428" t="e">
        <f t="shared" si="7"/>
        <v>#REF!</v>
      </c>
      <c r="AF9" s="428" t="e">
        <f t="shared" si="7"/>
        <v>#REF!</v>
      </c>
      <c r="AG9" s="428" t="e">
        <f t="shared" si="7"/>
        <v>#REF!</v>
      </c>
      <c r="AH9" s="428" t="e">
        <f t="shared" si="7"/>
        <v>#REF!</v>
      </c>
      <c r="AI9" s="428" t="e">
        <f t="shared" si="7"/>
        <v>#REF!</v>
      </c>
      <c r="AJ9" s="428" t="e">
        <f t="shared" si="7"/>
        <v>#REF!</v>
      </c>
      <c r="AK9" s="428" t="e">
        <f t="shared" si="7"/>
        <v>#REF!</v>
      </c>
      <c r="AL9" s="428" t="e">
        <f t="shared" si="7"/>
        <v>#REF!</v>
      </c>
      <c r="AM9" s="428" t="e">
        <f t="shared" si="7"/>
        <v>#REF!</v>
      </c>
      <c r="AN9" s="428" t="e">
        <f t="shared" si="7"/>
        <v>#REF!</v>
      </c>
      <c r="AO9" s="428" t="e">
        <f t="shared" si="7"/>
        <v>#REF!</v>
      </c>
      <c r="AP9" s="428" t="e">
        <f t="shared" si="7"/>
        <v>#REF!</v>
      </c>
      <c r="AQ9" s="428" t="e">
        <f t="shared" si="7"/>
        <v>#REF!</v>
      </c>
      <c r="AR9" s="428" t="e">
        <f t="shared" si="7"/>
        <v>#REF!</v>
      </c>
      <c r="AS9" s="428" t="e">
        <f t="shared" si="7"/>
        <v>#REF!</v>
      </c>
    </row>
    <row r="10" spans="1:45">
      <c r="A10" s="427" t="s">
        <v>401</v>
      </c>
      <c r="B10" s="427"/>
      <c r="C10" s="428"/>
      <c r="D10" s="428"/>
      <c r="E10" s="428"/>
      <c r="F10" s="428"/>
      <c r="G10" s="428"/>
      <c r="H10" s="428"/>
      <c r="I10" s="428">
        <v>1</v>
      </c>
      <c r="J10" s="428">
        <f t="shared" ref="J10:AS10" si="8">I10*(1+J2)</f>
        <v>1.1040000000000001</v>
      </c>
      <c r="K10" s="428">
        <f t="shared" si="8"/>
        <v>1.1028960000000001</v>
      </c>
      <c r="L10" s="428">
        <f t="shared" si="8"/>
        <v>1.13598288</v>
      </c>
      <c r="M10" s="428">
        <f t="shared" si="8"/>
        <v>1.192782024</v>
      </c>
      <c r="N10" s="428">
        <f t="shared" si="8"/>
        <v>1.2397501337872374</v>
      </c>
      <c r="O10" s="428">
        <f t="shared" si="8"/>
        <v>1.2743701562732459</v>
      </c>
      <c r="P10" s="428">
        <f t="shared" si="8"/>
        <v>1.2729683491013453</v>
      </c>
      <c r="Q10" s="428">
        <f t="shared" si="8"/>
        <v>1.26671960917519</v>
      </c>
      <c r="R10" s="428">
        <f t="shared" si="8"/>
        <v>1.2686133549909069</v>
      </c>
      <c r="S10" s="428">
        <f t="shared" si="8"/>
        <v>1.3114818049761816</v>
      </c>
      <c r="T10" s="428">
        <f t="shared" si="8"/>
        <v>1.3466194142563932</v>
      </c>
      <c r="U10" s="428">
        <f t="shared" si="8"/>
        <v>1.379880913788526</v>
      </c>
      <c r="V10" s="428">
        <f t="shared" si="8"/>
        <v>1.4139639723591024</v>
      </c>
      <c r="W10" s="428">
        <f t="shared" si="8"/>
        <v>1.4418190626145768</v>
      </c>
      <c r="X10" s="428">
        <f t="shared" si="8"/>
        <v>1.4706554438668684</v>
      </c>
      <c r="Y10" s="428">
        <f t="shared" si="8"/>
        <v>1.5000685527442059</v>
      </c>
      <c r="Z10" s="428">
        <f t="shared" si="8"/>
        <v>1.5300699429117217</v>
      </c>
      <c r="AA10" s="428">
        <f t="shared" si="8"/>
        <v>1.5606713707337847</v>
      </c>
      <c r="AB10" s="428">
        <f t="shared" si="8"/>
        <v>1.591884839243678</v>
      </c>
      <c r="AC10" s="428" t="e">
        <f t="shared" si="8"/>
        <v>#REF!</v>
      </c>
      <c r="AD10" s="428" t="e">
        <f t="shared" si="8"/>
        <v>#REF!</v>
      </c>
      <c r="AE10" s="428" t="e">
        <f t="shared" si="8"/>
        <v>#REF!</v>
      </c>
      <c r="AF10" s="428" t="e">
        <f t="shared" si="8"/>
        <v>#REF!</v>
      </c>
      <c r="AG10" s="428" t="e">
        <f t="shared" si="8"/>
        <v>#REF!</v>
      </c>
      <c r="AH10" s="428" t="e">
        <f t="shared" si="8"/>
        <v>#REF!</v>
      </c>
      <c r="AI10" s="428" t="e">
        <f t="shared" si="8"/>
        <v>#REF!</v>
      </c>
      <c r="AJ10" s="428" t="e">
        <f t="shared" si="8"/>
        <v>#REF!</v>
      </c>
      <c r="AK10" s="428" t="e">
        <f t="shared" si="8"/>
        <v>#REF!</v>
      </c>
      <c r="AL10" s="428" t="e">
        <f t="shared" si="8"/>
        <v>#REF!</v>
      </c>
      <c r="AM10" s="428" t="e">
        <f t="shared" si="8"/>
        <v>#REF!</v>
      </c>
      <c r="AN10" s="428" t="e">
        <f t="shared" si="8"/>
        <v>#REF!</v>
      </c>
      <c r="AO10" s="428" t="e">
        <f t="shared" si="8"/>
        <v>#REF!</v>
      </c>
      <c r="AP10" s="428" t="e">
        <f t="shared" si="8"/>
        <v>#REF!</v>
      </c>
      <c r="AQ10" s="428" t="e">
        <f t="shared" si="8"/>
        <v>#REF!</v>
      </c>
      <c r="AR10" s="428" t="e">
        <f t="shared" si="8"/>
        <v>#REF!</v>
      </c>
      <c r="AS10" s="428" t="e">
        <f t="shared" si="8"/>
        <v>#REF!</v>
      </c>
    </row>
    <row r="11" spans="1:45">
      <c r="A11" s="427" t="s">
        <v>402</v>
      </c>
      <c r="B11" s="429"/>
      <c r="C11" s="430"/>
      <c r="D11" s="428"/>
      <c r="E11" s="428"/>
      <c r="F11" s="428"/>
      <c r="G11" s="428"/>
      <c r="H11" s="428"/>
      <c r="I11" s="428"/>
      <c r="J11" s="428">
        <v>1</v>
      </c>
      <c r="K11" s="428">
        <f t="shared" ref="K11:AS11" si="9">J11*(1+K2)</f>
        <v>0.999</v>
      </c>
      <c r="L11" s="428">
        <f t="shared" si="9"/>
        <v>1.0289699999999999</v>
      </c>
      <c r="M11" s="428">
        <f t="shared" si="9"/>
        <v>1.0804184999999999</v>
      </c>
      <c r="N11" s="428">
        <f t="shared" si="9"/>
        <v>1.1229620777058309</v>
      </c>
      <c r="O11" s="428">
        <f t="shared" si="9"/>
        <v>1.1543207937257662</v>
      </c>
      <c r="P11" s="428">
        <f t="shared" si="9"/>
        <v>1.153051040852668</v>
      </c>
      <c r="Q11" s="428">
        <f t="shared" si="9"/>
        <v>1.1473909503398463</v>
      </c>
      <c r="R11" s="428">
        <f t="shared" si="9"/>
        <v>1.1491062998106043</v>
      </c>
      <c r="S11" s="428">
        <f t="shared" si="9"/>
        <v>1.1879364175508893</v>
      </c>
      <c r="T11" s="428">
        <f t="shared" si="9"/>
        <v>1.2197639621887622</v>
      </c>
      <c r="U11" s="428">
        <f t="shared" si="9"/>
        <v>1.2498921320548244</v>
      </c>
      <c r="V11" s="428">
        <f t="shared" si="9"/>
        <v>1.2807644677165786</v>
      </c>
      <c r="W11" s="428">
        <f t="shared" si="9"/>
        <v>1.3059955277305952</v>
      </c>
      <c r="X11" s="428">
        <f t="shared" si="9"/>
        <v>1.3321154382852072</v>
      </c>
      <c r="Y11" s="428">
        <f t="shared" si="9"/>
        <v>1.3587577470509113</v>
      </c>
      <c r="Z11" s="428">
        <f t="shared" si="9"/>
        <v>1.3859329193040959</v>
      </c>
      <c r="AA11" s="428">
        <f t="shared" si="9"/>
        <v>1.4136516039255298</v>
      </c>
      <c r="AB11" s="428">
        <f t="shared" si="9"/>
        <v>1.4419246732279694</v>
      </c>
      <c r="AC11" s="428" t="e">
        <f t="shared" si="9"/>
        <v>#REF!</v>
      </c>
      <c r="AD11" s="428" t="e">
        <f t="shared" si="9"/>
        <v>#REF!</v>
      </c>
      <c r="AE11" s="428" t="e">
        <f t="shared" si="9"/>
        <v>#REF!</v>
      </c>
      <c r="AF11" s="428" t="e">
        <f t="shared" si="9"/>
        <v>#REF!</v>
      </c>
      <c r="AG11" s="428" t="e">
        <f t="shared" si="9"/>
        <v>#REF!</v>
      </c>
      <c r="AH11" s="428" t="e">
        <f t="shared" si="9"/>
        <v>#REF!</v>
      </c>
      <c r="AI11" s="428" t="e">
        <f t="shared" si="9"/>
        <v>#REF!</v>
      </c>
      <c r="AJ11" s="428" t="e">
        <f t="shared" si="9"/>
        <v>#REF!</v>
      </c>
      <c r="AK11" s="428" t="e">
        <f t="shared" si="9"/>
        <v>#REF!</v>
      </c>
      <c r="AL11" s="428" t="e">
        <f t="shared" si="9"/>
        <v>#REF!</v>
      </c>
      <c r="AM11" s="428" t="e">
        <f t="shared" si="9"/>
        <v>#REF!</v>
      </c>
      <c r="AN11" s="428" t="e">
        <f t="shared" si="9"/>
        <v>#REF!</v>
      </c>
      <c r="AO11" s="428" t="e">
        <f t="shared" si="9"/>
        <v>#REF!</v>
      </c>
      <c r="AP11" s="428" t="e">
        <f t="shared" si="9"/>
        <v>#REF!</v>
      </c>
      <c r="AQ11" s="428" t="e">
        <f t="shared" si="9"/>
        <v>#REF!</v>
      </c>
      <c r="AR11" s="428" t="e">
        <f t="shared" si="9"/>
        <v>#REF!</v>
      </c>
      <c r="AS11" s="428" t="e">
        <f t="shared" si="9"/>
        <v>#REF!</v>
      </c>
    </row>
    <row r="12" spans="1:45" s="426" customFormat="1">
      <c r="A12" s="427" t="s">
        <v>403</v>
      </c>
      <c r="B12" s="431"/>
      <c r="C12" s="431"/>
      <c r="D12" s="431"/>
      <c r="E12" s="431"/>
      <c r="F12" s="431"/>
      <c r="G12" s="431"/>
      <c r="H12" s="431"/>
      <c r="I12" s="431"/>
      <c r="J12" s="431"/>
      <c r="K12" s="428">
        <v>1</v>
      </c>
      <c r="L12" s="428">
        <f t="shared" ref="L12:AS12" si="10">+K12*(1+L2)</f>
        <v>1.03</v>
      </c>
      <c r="M12" s="428">
        <f t="shared" si="10"/>
        <v>1.0815000000000001</v>
      </c>
      <c r="N12" s="428">
        <f t="shared" si="10"/>
        <v>1.1240861638697008</v>
      </c>
      <c r="O12" s="428">
        <f t="shared" si="10"/>
        <v>1.1554762699957621</v>
      </c>
      <c r="P12" s="428">
        <f t="shared" si="10"/>
        <v>1.1542052460987668</v>
      </c>
      <c r="Q12" s="428">
        <f t="shared" si="10"/>
        <v>1.1485394898296759</v>
      </c>
      <c r="R12" s="428">
        <f t="shared" si="10"/>
        <v>1.1502565563669713</v>
      </c>
      <c r="S12" s="428">
        <f t="shared" si="10"/>
        <v>1.1891255430939833</v>
      </c>
      <c r="T12" s="428">
        <f t="shared" si="10"/>
        <v>1.220984947135898</v>
      </c>
      <c r="U12" s="428">
        <f t="shared" si="10"/>
        <v>1.2511432753301546</v>
      </c>
      <c r="V12" s="428">
        <f t="shared" si="10"/>
        <v>1.2820465142308093</v>
      </c>
      <c r="W12" s="428">
        <f t="shared" si="10"/>
        <v>1.3073028305611563</v>
      </c>
      <c r="X12" s="428">
        <f t="shared" si="10"/>
        <v>1.3334488871723793</v>
      </c>
      <c r="Y12" s="428">
        <f t="shared" si="10"/>
        <v>1.360117864915827</v>
      </c>
      <c r="Z12" s="428">
        <f t="shared" si="10"/>
        <v>1.3873202395436393</v>
      </c>
      <c r="AA12" s="428">
        <f t="shared" si="10"/>
        <v>1.4150666705961257</v>
      </c>
      <c r="AB12" s="428">
        <f t="shared" si="10"/>
        <v>1.4433680412692385</v>
      </c>
      <c r="AC12" s="428" t="e">
        <f t="shared" si="10"/>
        <v>#REF!</v>
      </c>
      <c r="AD12" s="428" t="e">
        <f t="shared" si="10"/>
        <v>#REF!</v>
      </c>
      <c r="AE12" s="428" t="e">
        <f t="shared" si="10"/>
        <v>#REF!</v>
      </c>
      <c r="AF12" s="428" t="e">
        <f t="shared" si="10"/>
        <v>#REF!</v>
      </c>
      <c r="AG12" s="428" t="e">
        <f t="shared" si="10"/>
        <v>#REF!</v>
      </c>
      <c r="AH12" s="428" t="e">
        <f t="shared" si="10"/>
        <v>#REF!</v>
      </c>
      <c r="AI12" s="428" t="e">
        <f t="shared" si="10"/>
        <v>#REF!</v>
      </c>
      <c r="AJ12" s="428" t="e">
        <f t="shared" si="10"/>
        <v>#REF!</v>
      </c>
      <c r="AK12" s="428" t="e">
        <f t="shared" si="10"/>
        <v>#REF!</v>
      </c>
      <c r="AL12" s="428" t="e">
        <f t="shared" si="10"/>
        <v>#REF!</v>
      </c>
      <c r="AM12" s="428" t="e">
        <f t="shared" si="10"/>
        <v>#REF!</v>
      </c>
      <c r="AN12" s="428" t="e">
        <f t="shared" si="10"/>
        <v>#REF!</v>
      </c>
      <c r="AO12" s="428" t="e">
        <f t="shared" si="10"/>
        <v>#REF!</v>
      </c>
      <c r="AP12" s="428" t="e">
        <f t="shared" si="10"/>
        <v>#REF!</v>
      </c>
      <c r="AQ12" s="428" t="e">
        <f t="shared" si="10"/>
        <v>#REF!</v>
      </c>
      <c r="AR12" s="428" t="e">
        <f t="shared" si="10"/>
        <v>#REF!</v>
      </c>
      <c r="AS12" s="428" t="e">
        <f t="shared" si="10"/>
        <v>#REF!</v>
      </c>
    </row>
    <row r="13" spans="1:45">
      <c r="A13" s="427" t="s">
        <v>404</v>
      </c>
      <c r="B13" s="429"/>
      <c r="C13" s="430"/>
      <c r="D13" s="428"/>
      <c r="E13" s="428"/>
      <c r="F13" s="428"/>
      <c r="G13" s="428"/>
      <c r="H13" s="428"/>
      <c r="I13" s="428"/>
      <c r="J13" s="428"/>
      <c r="K13" s="428"/>
      <c r="L13" s="428">
        <v>1</v>
      </c>
      <c r="M13" s="428">
        <f t="shared" ref="M13:AS13" si="11">L13*(1+M2)</f>
        <v>1.05</v>
      </c>
      <c r="N13" s="428">
        <f t="shared" si="11"/>
        <v>1.0913457901647579</v>
      </c>
      <c r="O13" s="428">
        <f t="shared" si="11"/>
        <v>1.1218216213551087</v>
      </c>
      <c r="P13" s="428">
        <f t="shared" si="11"/>
        <v>1.1205876175716181</v>
      </c>
      <c r="Q13" s="428">
        <f t="shared" si="11"/>
        <v>1.1150868833297822</v>
      </c>
      <c r="R13" s="428">
        <f t="shared" si="11"/>
        <v>1.1167539382203602</v>
      </c>
      <c r="S13" s="428">
        <f t="shared" si="11"/>
        <v>1.1544908185378475</v>
      </c>
      <c r="T13" s="428">
        <f t="shared" si="11"/>
        <v>1.1854222787727162</v>
      </c>
      <c r="U13" s="428">
        <f t="shared" si="11"/>
        <v>1.2147022090584023</v>
      </c>
      <c r="V13" s="428">
        <f t="shared" si="11"/>
        <v>1.2447053536221448</v>
      </c>
      <c r="W13" s="428">
        <f t="shared" si="11"/>
        <v>1.2692260490885012</v>
      </c>
      <c r="X13" s="428">
        <f t="shared" si="11"/>
        <v>1.2946105700702712</v>
      </c>
      <c r="Y13" s="428">
        <f t="shared" si="11"/>
        <v>1.3205027814716768</v>
      </c>
      <c r="Z13" s="428">
        <f t="shared" si="11"/>
        <v>1.3469128539258635</v>
      </c>
      <c r="AA13" s="428">
        <f t="shared" si="11"/>
        <v>1.373851136501093</v>
      </c>
      <c r="AB13" s="428">
        <f t="shared" si="11"/>
        <v>1.4013281954070276</v>
      </c>
      <c r="AC13" s="428" t="e">
        <f t="shared" si="11"/>
        <v>#REF!</v>
      </c>
      <c r="AD13" s="428" t="e">
        <f t="shared" si="11"/>
        <v>#REF!</v>
      </c>
      <c r="AE13" s="428" t="e">
        <f t="shared" si="11"/>
        <v>#REF!</v>
      </c>
      <c r="AF13" s="428" t="e">
        <f t="shared" si="11"/>
        <v>#REF!</v>
      </c>
      <c r="AG13" s="428" t="e">
        <f t="shared" si="11"/>
        <v>#REF!</v>
      </c>
      <c r="AH13" s="428" t="e">
        <f t="shared" si="11"/>
        <v>#REF!</v>
      </c>
      <c r="AI13" s="428" t="e">
        <f t="shared" si="11"/>
        <v>#REF!</v>
      </c>
      <c r="AJ13" s="428" t="e">
        <f t="shared" si="11"/>
        <v>#REF!</v>
      </c>
      <c r="AK13" s="428" t="e">
        <f t="shared" si="11"/>
        <v>#REF!</v>
      </c>
      <c r="AL13" s="428" t="e">
        <f t="shared" si="11"/>
        <v>#REF!</v>
      </c>
      <c r="AM13" s="428" t="e">
        <f t="shared" si="11"/>
        <v>#REF!</v>
      </c>
      <c r="AN13" s="428" t="e">
        <f t="shared" si="11"/>
        <v>#REF!</v>
      </c>
      <c r="AO13" s="428" t="e">
        <f t="shared" si="11"/>
        <v>#REF!</v>
      </c>
      <c r="AP13" s="428" t="e">
        <f t="shared" si="11"/>
        <v>#REF!</v>
      </c>
      <c r="AQ13" s="428" t="e">
        <f t="shared" si="11"/>
        <v>#REF!</v>
      </c>
      <c r="AR13" s="428" t="e">
        <f t="shared" si="11"/>
        <v>#REF!</v>
      </c>
      <c r="AS13" s="428" t="e">
        <f t="shared" si="11"/>
        <v>#REF!</v>
      </c>
    </row>
    <row r="14" spans="1:45">
      <c r="A14" s="427" t="s">
        <v>405</v>
      </c>
      <c r="B14" s="429"/>
      <c r="C14" s="430"/>
      <c r="D14" s="428"/>
      <c r="E14" s="428"/>
      <c r="F14" s="428"/>
      <c r="G14" s="428"/>
      <c r="H14" s="428"/>
      <c r="I14" s="428"/>
      <c r="J14" s="428"/>
      <c r="K14" s="428"/>
      <c r="L14" s="428"/>
      <c r="M14" s="428">
        <v>1</v>
      </c>
      <c r="N14" s="428">
        <f t="shared" ref="N14:AS14" si="12">M14*(1+N2)</f>
        <v>1.0393769430140551</v>
      </c>
      <c r="O14" s="428">
        <f t="shared" si="12"/>
        <v>1.0684015441477226</v>
      </c>
      <c r="P14" s="428">
        <f t="shared" si="12"/>
        <v>1.0672263024491602</v>
      </c>
      <c r="Q14" s="428">
        <f t="shared" si="12"/>
        <v>1.061987507933126</v>
      </c>
      <c r="R14" s="428">
        <f t="shared" si="12"/>
        <v>1.0635751792574861</v>
      </c>
      <c r="S14" s="428">
        <f t="shared" si="12"/>
        <v>1.0995150652741408</v>
      </c>
      <c r="T14" s="428">
        <f t="shared" si="12"/>
        <v>1.1289735988311584</v>
      </c>
      <c r="U14" s="428">
        <f t="shared" si="12"/>
        <v>1.156859246722288</v>
      </c>
      <c r="V14" s="428">
        <f t="shared" si="12"/>
        <v>1.1854336701163284</v>
      </c>
      <c r="W14" s="428">
        <f t="shared" si="12"/>
        <v>1.20878671341762</v>
      </c>
      <c r="X14" s="428">
        <f t="shared" si="12"/>
        <v>1.2329624476859724</v>
      </c>
      <c r="Y14" s="428">
        <f t="shared" si="12"/>
        <v>1.2576216966396918</v>
      </c>
      <c r="Z14" s="428">
        <f t="shared" si="12"/>
        <v>1.2827741465960603</v>
      </c>
      <c r="AA14" s="428">
        <f t="shared" si="12"/>
        <v>1.3084296538105646</v>
      </c>
      <c r="AB14" s="428">
        <f t="shared" si="12"/>
        <v>1.3345982813400261</v>
      </c>
      <c r="AC14" s="428" t="e">
        <f t="shared" si="12"/>
        <v>#REF!</v>
      </c>
      <c r="AD14" s="428" t="e">
        <f t="shared" si="12"/>
        <v>#REF!</v>
      </c>
      <c r="AE14" s="428" t="e">
        <f t="shared" si="12"/>
        <v>#REF!</v>
      </c>
      <c r="AF14" s="428" t="e">
        <f t="shared" si="12"/>
        <v>#REF!</v>
      </c>
      <c r="AG14" s="428" t="e">
        <f t="shared" si="12"/>
        <v>#REF!</v>
      </c>
      <c r="AH14" s="428" t="e">
        <f t="shared" si="12"/>
        <v>#REF!</v>
      </c>
      <c r="AI14" s="428" t="e">
        <f t="shared" si="12"/>
        <v>#REF!</v>
      </c>
      <c r="AJ14" s="428" t="e">
        <f t="shared" si="12"/>
        <v>#REF!</v>
      </c>
      <c r="AK14" s="428" t="e">
        <f t="shared" si="12"/>
        <v>#REF!</v>
      </c>
      <c r="AL14" s="428" t="e">
        <f t="shared" si="12"/>
        <v>#REF!</v>
      </c>
      <c r="AM14" s="428" t="e">
        <f t="shared" si="12"/>
        <v>#REF!</v>
      </c>
      <c r="AN14" s="428" t="e">
        <f t="shared" si="12"/>
        <v>#REF!</v>
      </c>
      <c r="AO14" s="428" t="e">
        <f t="shared" si="12"/>
        <v>#REF!</v>
      </c>
      <c r="AP14" s="428" t="e">
        <f t="shared" si="12"/>
        <v>#REF!</v>
      </c>
      <c r="AQ14" s="428" t="e">
        <f t="shared" si="12"/>
        <v>#REF!</v>
      </c>
      <c r="AR14" s="428" t="e">
        <f t="shared" si="12"/>
        <v>#REF!</v>
      </c>
      <c r="AS14" s="428" t="e">
        <f t="shared" si="12"/>
        <v>#REF!</v>
      </c>
    </row>
    <row r="15" spans="1:45">
      <c r="A15" s="427" t="s">
        <v>406</v>
      </c>
      <c r="B15" s="429"/>
      <c r="C15" s="430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8">
        <v>1</v>
      </c>
      <c r="O15" s="428">
        <f t="shared" ref="O15:AS15" si="13">N15*(1+O2)</f>
        <v>1.027925</v>
      </c>
      <c r="P15" s="428">
        <f t="shared" si="13"/>
        <v>1.0267942825</v>
      </c>
      <c r="Q15" s="428">
        <f t="shared" si="13"/>
        <v>1.0217539604577943</v>
      </c>
      <c r="R15" s="428">
        <f t="shared" si="13"/>
        <v>1.0232814826286787</v>
      </c>
      <c r="S15" s="428">
        <f t="shared" si="13"/>
        <v>1.0578597809623262</v>
      </c>
      <c r="T15" s="428">
        <f t="shared" si="13"/>
        <v>1.0862022737942261</v>
      </c>
      <c r="U15" s="428">
        <f t="shared" si="13"/>
        <v>1.1130314699569435</v>
      </c>
      <c r="V15" s="428">
        <f t="shared" si="13"/>
        <v>1.1405233472648799</v>
      </c>
      <c r="W15" s="428">
        <f t="shared" si="13"/>
        <v>1.1629916572059982</v>
      </c>
      <c r="X15" s="428">
        <f t="shared" si="13"/>
        <v>1.1862514903501182</v>
      </c>
      <c r="Y15" s="428">
        <f t="shared" si="13"/>
        <v>1.2099765201571206</v>
      </c>
      <c r="Z15" s="428">
        <f t="shared" si="13"/>
        <v>1.2341760659767822</v>
      </c>
      <c r="AA15" s="428">
        <f t="shared" si="13"/>
        <v>1.2588596106589518</v>
      </c>
      <c r="AB15" s="428">
        <f t="shared" si="13"/>
        <v>1.2840368360201149</v>
      </c>
      <c r="AC15" s="428" t="e">
        <f t="shared" si="13"/>
        <v>#REF!</v>
      </c>
      <c r="AD15" s="428" t="e">
        <f t="shared" si="13"/>
        <v>#REF!</v>
      </c>
      <c r="AE15" s="428" t="e">
        <f t="shared" si="13"/>
        <v>#REF!</v>
      </c>
      <c r="AF15" s="428" t="e">
        <f t="shared" si="13"/>
        <v>#REF!</v>
      </c>
      <c r="AG15" s="428" t="e">
        <f t="shared" si="13"/>
        <v>#REF!</v>
      </c>
      <c r="AH15" s="428" t="e">
        <f t="shared" si="13"/>
        <v>#REF!</v>
      </c>
      <c r="AI15" s="428" t="e">
        <f t="shared" si="13"/>
        <v>#REF!</v>
      </c>
      <c r="AJ15" s="428" t="e">
        <f t="shared" si="13"/>
        <v>#REF!</v>
      </c>
      <c r="AK15" s="428" t="e">
        <f t="shared" si="13"/>
        <v>#REF!</v>
      </c>
      <c r="AL15" s="428" t="e">
        <f t="shared" si="13"/>
        <v>#REF!</v>
      </c>
      <c r="AM15" s="428" t="e">
        <f t="shared" si="13"/>
        <v>#REF!</v>
      </c>
      <c r="AN15" s="428" t="e">
        <f t="shared" si="13"/>
        <v>#REF!</v>
      </c>
      <c r="AO15" s="428" t="e">
        <f t="shared" si="13"/>
        <v>#REF!</v>
      </c>
      <c r="AP15" s="428" t="e">
        <f t="shared" si="13"/>
        <v>#REF!</v>
      </c>
      <c r="AQ15" s="428" t="e">
        <f t="shared" si="13"/>
        <v>#REF!</v>
      </c>
      <c r="AR15" s="428" t="e">
        <f t="shared" si="13"/>
        <v>#REF!</v>
      </c>
      <c r="AS15" s="428" t="e">
        <f t="shared" si="13"/>
        <v>#REF!</v>
      </c>
    </row>
    <row r="16" spans="1:45">
      <c r="A16" s="427" t="s">
        <v>407</v>
      </c>
      <c r="B16" s="429"/>
      <c r="C16" s="429"/>
      <c r="D16" s="429"/>
      <c r="E16" s="429"/>
      <c r="F16" s="429"/>
      <c r="G16" s="429"/>
      <c r="H16" s="429"/>
      <c r="I16" s="429"/>
      <c r="J16" s="429"/>
      <c r="K16" s="429"/>
      <c r="L16" s="429"/>
      <c r="M16" s="429"/>
      <c r="N16" s="429"/>
      <c r="O16" s="432">
        <v>1</v>
      </c>
      <c r="P16" s="430">
        <f t="shared" ref="P16:AS16" si="14">+O16*(1+P2)</f>
        <v>0.99890000000000001</v>
      </c>
      <c r="Q16" s="430">
        <f t="shared" si="14"/>
        <v>0.99399660525601996</v>
      </c>
      <c r="R16" s="430">
        <f t="shared" si="14"/>
        <v>0.99548263018087768</v>
      </c>
      <c r="S16" s="430">
        <f t="shared" si="14"/>
        <v>1.0291215613613116</v>
      </c>
      <c r="T16" s="430">
        <f t="shared" si="14"/>
        <v>1.0566940912948182</v>
      </c>
      <c r="U16" s="430">
        <f t="shared" si="14"/>
        <v>1.0827944353498</v>
      </c>
      <c r="V16" s="430">
        <f t="shared" si="14"/>
        <v>1.1095394579029401</v>
      </c>
      <c r="W16" s="430">
        <f t="shared" si="14"/>
        <v>1.1313973852236281</v>
      </c>
      <c r="X16" s="430">
        <f t="shared" si="14"/>
        <v>1.1540253329281007</v>
      </c>
      <c r="Y16" s="430">
        <f t="shared" si="14"/>
        <v>1.1771058395866627</v>
      </c>
      <c r="Z16" s="430">
        <f t="shared" si="14"/>
        <v>1.200647971376104</v>
      </c>
      <c r="AA16" s="430">
        <f t="shared" si="14"/>
        <v>1.224660953531582</v>
      </c>
      <c r="AB16" s="430">
        <f t="shared" si="14"/>
        <v>1.2491542048496869</v>
      </c>
      <c r="AC16" s="430" t="e">
        <f t="shared" si="14"/>
        <v>#REF!</v>
      </c>
      <c r="AD16" s="430" t="e">
        <f t="shared" si="14"/>
        <v>#REF!</v>
      </c>
      <c r="AE16" s="430" t="e">
        <f t="shared" si="14"/>
        <v>#REF!</v>
      </c>
      <c r="AF16" s="430" t="e">
        <f t="shared" si="14"/>
        <v>#REF!</v>
      </c>
      <c r="AG16" s="430" t="e">
        <f t="shared" si="14"/>
        <v>#REF!</v>
      </c>
      <c r="AH16" s="430" t="e">
        <f t="shared" si="14"/>
        <v>#REF!</v>
      </c>
      <c r="AI16" s="430" t="e">
        <f t="shared" si="14"/>
        <v>#REF!</v>
      </c>
      <c r="AJ16" s="430" t="e">
        <f t="shared" si="14"/>
        <v>#REF!</v>
      </c>
      <c r="AK16" s="430" t="e">
        <f t="shared" si="14"/>
        <v>#REF!</v>
      </c>
      <c r="AL16" s="430" t="e">
        <f t="shared" si="14"/>
        <v>#REF!</v>
      </c>
      <c r="AM16" s="430" t="e">
        <f t="shared" si="14"/>
        <v>#REF!</v>
      </c>
      <c r="AN16" s="430" t="e">
        <f t="shared" si="14"/>
        <v>#REF!</v>
      </c>
      <c r="AO16" s="430" t="e">
        <f t="shared" si="14"/>
        <v>#REF!</v>
      </c>
      <c r="AP16" s="430" t="e">
        <f t="shared" si="14"/>
        <v>#REF!</v>
      </c>
      <c r="AQ16" s="430" t="e">
        <f t="shared" si="14"/>
        <v>#REF!</v>
      </c>
      <c r="AR16" s="430" t="e">
        <f t="shared" si="14"/>
        <v>#REF!</v>
      </c>
      <c r="AS16" s="430" t="e">
        <f t="shared" si="14"/>
        <v>#REF!</v>
      </c>
    </row>
    <row r="17" spans="1:45">
      <c r="A17" s="427" t="s">
        <v>408</v>
      </c>
      <c r="B17" s="429"/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32">
        <v>1</v>
      </c>
      <c r="Q17" s="430">
        <f t="shared" ref="Q17:AS17" si="15">+P17*(1+Q2)</f>
        <v>0.99509120558216035</v>
      </c>
      <c r="R17" s="430">
        <f t="shared" si="15"/>
        <v>0.9965788669345057</v>
      </c>
      <c r="S17" s="430">
        <f t="shared" si="15"/>
        <v>1.0302548416871677</v>
      </c>
      <c r="T17" s="430">
        <f t="shared" si="15"/>
        <v>1.057857734803102</v>
      </c>
      <c r="U17" s="430">
        <f t="shared" si="15"/>
        <v>1.0839868208527386</v>
      </c>
      <c r="V17" s="430">
        <f t="shared" si="15"/>
        <v>1.1107612953278012</v>
      </c>
      <c r="W17" s="430">
        <f t="shared" si="15"/>
        <v>1.132643292845759</v>
      </c>
      <c r="X17" s="430">
        <f t="shared" si="15"/>
        <v>1.1552961587026742</v>
      </c>
      <c r="Y17" s="430">
        <f t="shared" si="15"/>
        <v>1.1784020818767278</v>
      </c>
      <c r="Z17" s="430">
        <f t="shared" si="15"/>
        <v>1.2019701385284862</v>
      </c>
      <c r="AA17" s="430">
        <f t="shared" si="15"/>
        <v>1.2260095640520401</v>
      </c>
      <c r="AB17" s="430">
        <f t="shared" si="15"/>
        <v>1.2505297876160655</v>
      </c>
      <c r="AC17" s="430" t="e">
        <f t="shared" si="15"/>
        <v>#REF!</v>
      </c>
      <c r="AD17" s="430" t="e">
        <f t="shared" si="15"/>
        <v>#REF!</v>
      </c>
      <c r="AE17" s="430" t="e">
        <f t="shared" si="15"/>
        <v>#REF!</v>
      </c>
      <c r="AF17" s="430" t="e">
        <f t="shared" si="15"/>
        <v>#REF!</v>
      </c>
      <c r="AG17" s="430" t="e">
        <f t="shared" si="15"/>
        <v>#REF!</v>
      </c>
      <c r="AH17" s="430" t="e">
        <f t="shared" si="15"/>
        <v>#REF!</v>
      </c>
      <c r="AI17" s="430" t="e">
        <f t="shared" si="15"/>
        <v>#REF!</v>
      </c>
      <c r="AJ17" s="430" t="e">
        <f t="shared" si="15"/>
        <v>#REF!</v>
      </c>
      <c r="AK17" s="430" t="e">
        <f t="shared" si="15"/>
        <v>#REF!</v>
      </c>
      <c r="AL17" s="430" t="e">
        <f t="shared" si="15"/>
        <v>#REF!</v>
      </c>
      <c r="AM17" s="430" t="e">
        <f t="shared" si="15"/>
        <v>#REF!</v>
      </c>
      <c r="AN17" s="430" t="e">
        <f t="shared" si="15"/>
        <v>#REF!</v>
      </c>
      <c r="AO17" s="430" t="e">
        <f t="shared" si="15"/>
        <v>#REF!</v>
      </c>
      <c r="AP17" s="430" t="e">
        <f t="shared" si="15"/>
        <v>#REF!</v>
      </c>
      <c r="AQ17" s="430" t="e">
        <f t="shared" si="15"/>
        <v>#REF!</v>
      </c>
      <c r="AR17" s="430" t="e">
        <f t="shared" si="15"/>
        <v>#REF!</v>
      </c>
      <c r="AS17" s="430" t="e">
        <f t="shared" si="15"/>
        <v>#REF!</v>
      </c>
    </row>
    <row r="18" spans="1:45">
      <c r="A18" s="427" t="s">
        <v>409</v>
      </c>
      <c r="B18" s="429"/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32">
        <v>1</v>
      </c>
      <c r="R18" s="430">
        <f t="shared" ref="R18:AS18" si="16">+Q18*(1+R2)</f>
        <v>1.001495</v>
      </c>
      <c r="S18" s="430">
        <f t="shared" si="16"/>
        <v>1.0353370986576407</v>
      </c>
      <c r="T18" s="430">
        <f t="shared" si="16"/>
        <v>1.0630761571088563</v>
      </c>
      <c r="U18" s="430">
        <f t="shared" si="16"/>
        <v>1.089334138189445</v>
      </c>
      <c r="V18" s="430">
        <f t="shared" si="16"/>
        <v>1.1162406914027243</v>
      </c>
      <c r="W18" s="430">
        <f t="shared" si="16"/>
        <v>1.138230633023358</v>
      </c>
      <c r="X18" s="433">
        <f t="shared" si="16"/>
        <v>1.1609952456838253</v>
      </c>
      <c r="Y18" s="430">
        <f t="shared" si="16"/>
        <v>1.1842151505975018</v>
      </c>
      <c r="Z18" s="430">
        <f t="shared" si="16"/>
        <v>1.2078994686977409</v>
      </c>
      <c r="AA18" s="430">
        <f t="shared" si="16"/>
        <v>1.2320574809369205</v>
      </c>
      <c r="AB18" s="430">
        <f t="shared" si="16"/>
        <v>1.2566986629978958</v>
      </c>
      <c r="AC18" s="430" t="e">
        <f t="shared" si="16"/>
        <v>#REF!</v>
      </c>
      <c r="AD18" s="430" t="e">
        <f t="shared" si="16"/>
        <v>#REF!</v>
      </c>
      <c r="AE18" s="430" t="e">
        <f t="shared" si="16"/>
        <v>#REF!</v>
      </c>
      <c r="AF18" s="430" t="e">
        <f t="shared" si="16"/>
        <v>#REF!</v>
      </c>
      <c r="AG18" s="430" t="e">
        <f t="shared" si="16"/>
        <v>#REF!</v>
      </c>
      <c r="AH18" s="430" t="e">
        <f t="shared" si="16"/>
        <v>#REF!</v>
      </c>
      <c r="AI18" s="430" t="e">
        <f t="shared" si="16"/>
        <v>#REF!</v>
      </c>
      <c r="AJ18" s="430" t="e">
        <f t="shared" si="16"/>
        <v>#REF!</v>
      </c>
      <c r="AK18" s="430" t="e">
        <f t="shared" si="16"/>
        <v>#REF!</v>
      </c>
      <c r="AL18" s="430" t="e">
        <f t="shared" si="16"/>
        <v>#REF!</v>
      </c>
      <c r="AM18" s="430" t="e">
        <f t="shared" si="16"/>
        <v>#REF!</v>
      </c>
      <c r="AN18" s="430" t="e">
        <f t="shared" si="16"/>
        <v>#REF!</v>
      </c>
      <c r="AO18" s="430" t="e">
        <f t="shared" si="16"/>
        <v>#REF!</v>
      </c>
      <c r="AP18" s="430" t="e">
        <f t="shared" si="16"/>
        <v>#REF!</v>
      </c>
      <c r="AQ18" s="430" t="e">
        <f t="shared" si="16"/>
        <v>#REF!</v>
      </c>
      <c r="AR18" s="430" t="e">
        <f t="shared" si="16"/>
        <v>#REF!</v>
      </c>
      <c r="AS18" s="430" t="e">
        <f t="shared" si="16"/>
        <v>#REF!</v>
      </c>
    </row>
    <row r="19" spans="1:45">
      <c r="A19" s="427" t="s">
        <v>410</v>
      </c>
      <c r="B19" s="429"/>
      <c r="C19" s="429"/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32">
        <v>1</v>
      </c>
      <c r="S19" s="430">
        <f t="shared" ref="S19:AS19" si="17">+R19*(1+S2)</f>
        <v>1.033791580245174</v>
      </c>
      <c r="T19" s="430">
        <f t="shared" si="17"/>
        <v>1.0614892307089463</v>
      </c>
      <c r="U19" s="430">
        <f t="shared" si="17"/>
        <v>1.0877080147074571</v>
      </c>
      <c r="V19" s="430">
        <f t="shared" si="17"/>
        <v>1.1145744026707314</v>
      </c>
      <c r="W19" s="430">
        <f t="shared" si="17"/>
        <v>1.1365315184033449</v>
      </c>
      <c r="X19" s="430">
        <f t="shared" si="17"/>
        <v>1.1592621487714119</v>
      </c>
      <c r="Y19" s="430">
        <f t="shared" si="17"/>
        <v>1.1824473917468401</v>
      </c>
      <c r="Z19" s="430">
        <f t="shared" si="17"/>
        <v>1.2060963546475427</v>
      </c>
      <c r="AA19" s="430">
        <f t="shared" si="17"/>
        <v>1.230218304571586</v>
      </c>
      <c r="AB19" s="430">
        <f t="shared" si="17"/>
        <v>1.2548227030568258</v>
      </c>
      <c r="AC19" s="430" t="e">
        <f t="shared" si="17"/>
        <v>#REF!</v>
      </c>
      <c r="AD19" s="430" t="e">
        <f t="shared" si="17"/>
        <v>#REF!</v>
      </c>
      <c r="AE19" s="430" t="e">
        <f t="shared" si="17"/>
        <v>#REF!</v>
      </c>
      <c r="AF19" s="430" t="e">
        <f t="shared" si="17"/>
        <v>#REF!</v>
      </c>
      <c r="AG19" s="430" t="e">
        <f t="shared" si="17"/>
        <v>#REF!</v>
      </c>
      <c r="AH19" s="430" t="e">
        <f t="shared" si="17"/>
        <v>#REF!</v>
      </c>
      <c r="AI19" s="430" t="e">
        <f t="shared" si="17"/>
        <v>#REF!</v>
      </c>
      <c r="AJ19" s="430" t="e">
        <f t="shared" si="17"/>
        <v>#REF!</v>
      </c>
      <c r="AK19" s="430" t="e">
        <f t="shared" si="17"/>
        <v>#REF!</v>
      </c>
      <c r="AL19" s="430" t="e">
        <f t="shared" si="17"/>
        <v>#REF!</v>
      </c>
      <c r="AM19" s="430" t="e">
        <f t="shared" si="17"/>
        <v>#REF!</v>
      </c>
      <c r="AN19" s="430" t="e">
        <f t="shared" si="17"/>
        <v>#REF!</v>
      </c>
      <c r="AO19" s="430" t="e">
        <f t="shared" si="17"/>
        <v>#REF!</v>
      </c>
      <c r="AP19" s="430" t="e">
        <f t="shared" si="17"/>
        <v>#REF!</v>
      </c>
      <c r="AQ19" s="430" t="e">
        <f t="shared" si="17"/>
        <v>#REF!</v>
      </c>
      <c r="AR19" s="430" t="e">
        <f t="shared" si="17"/>
        <v>#REF!</v>
      </c>
      <c r="AS19" s="430" t="e">
        <f t="shared" si="17"/>
        <v>#REF!</v>
      </c>
    </row>
    <row r="20" spans="1:45">
      <c r="A20" s="427" t="s">
        <v>411</v>
      </c>
      <c r="B20" s="429"/>
      <c r="C20" s="430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>
        <v>1</v>
      </c>
      <c r="T20" s="428">
        <f t="shared" ref="T20:AS20" si="18">S20*(1+T2)</f>
        <v>1.0267922964290379</v>
      </c>
      <c r="U20" s="428">
        <f t="shared" si="18"/>
        <v>1.0521540661508351</v>
      </c>
      <c r="V20" s="428">
        <f t="shared" si="18"/>
        <v>1.0781422715847606</v>
      </c>
      <c r="W20" s="428">
        <f t="shared" si="18"/>
        <v>1.0993816743349805</v>
      </c>
      <c r="X20" s="428">
        <f t="shared" si="18"/>
        <v>1.12136930782168</v>
      </c>
      <c r="Y20" s="428">
        <f t="shared" si="18"/>
        <v>1.1437966939781137</v>
      </c>
      <c r="Z20" s="428">
        <f t="shared" si="18"/>
        <v>1.1666726424309866</v>
      </c>
      <c r="AA20" s="428">
        <f t="shared" si="18"/>
        <v>1.1900061173644179</v>
      </c>
      <c r="AB20" s="428">
        <f t="shared" si="18"/>
        <v>1.2138062710466568</v>
      </c>
      <c r="AC20" s="428" t="e">
        <f t="shared" si="18"/>
        <v>#REF!</v>
      </c>
      <c r="AD20" s="428" t="e">
        <f t="shared" si="18"/>
        <v>#REF!</v>
      </c>
      <c r="AE20" s="428" t="e">
        <f t="shared" si="18"/>
        <v>#REF!</v>
      </c>
      <c r="AF20" s="428" t="e">
        <f t="shared" si="18"/>
        <v>#REF!</v>
      </c>
      <c r="AG20" s="428" t="e">
        <f t="shared" si="18"/>
        <v>#REF!</v>
      </c>
      <c r="AH20" s="428" t="e">
        <f t="shared" si="18"/>
        <v>#REF!</v>
      </c>
      <c r="AI20" s="428" t="e">
        <f t="shared" si="18"/>
        <v>#REF!</v>
      </c>
      <c r="AJ20" s="428" t="e">
        <f t="shared" si="18"/>
        <v>#REF!</v>
      </c>
      <c r="AK20" s="428" t="e">
        <f t="shared" si="18"/>
        <v>#REF!</v>
      </c>
      <c r="AL20" s="428" t="e">
        <f t="shared" si="18"/>
        <v>#REF!</v>
      </c>
      <c r="AM20" s="428" t="e">
        <f t="shared" si="18"/>
        <v>#REF!</v>
      </c>
      <c r="AN20" s="428" t="e">
        <f t="shared" si="18"/>
        <v>#REF!</v>
      </c>
      <c r="AO20" s="428" t="e">
        <f t="shared" si="18"/>
        <v>#REF!</v>
      </c>
      <c r="AP20" s="428" t="e">
        <f t="shared" si="18"/>
        <v>#REF!</v>
      </c>
      <c r="AQ20" s="428" t="e">
        <f t="shared" si="18"/>
        <v>#REF!</v>
      </c>
      <c r="AR20" s="428" t="e">
        <f t="shared" si="18"/>
        <v>#REF!</v>
      </c>
      <c r="AS20" s="428" t="e">
        <f t="shared" si="18"/>
        <v>#REF!</v>
      </c>
    </row>
    <row r="21" spans="1:45">
      <c r="A21" s="427" t="s">
        <v>412</v>
      </c>
      <c r="B21" s="429"/>
      <c r="C21" s="430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8"/>
      <c r="O21" s="428"/>
      <c r="P21" s="428"/>
      <c r="Q21" s="428"/>
      <c r="R21" s="428"/>
      <c r="S21" s="428"/>
      <c r="T21" s="428">
        <v>1</v>
      </c>
      <c r="U21" s="428">
        <f t="shared" ref="U21:AS21" si="19">T21*(1+U2)</f>
        <v>1.0246999999999999</v>
      </c>
      <c r="V21" s="428">
        <f t="shared" si="19"/>
        <v>1.0500100899999998</v>
      </c>
      <c r="W21" s="428">
        <f t="shared" si="19"/>
        <v>1.0706952887729999</v>
      </c>
      <c r="X21" s="428">
        <f t="shared" si="19"/>
        <v>1.09210919454846</v>
      </c>
      <c r="Y21" s="428">
        <f t="shared" si="19"/>
        <v>1.1139513784394293</v>
      </c>
      <c r="Z21" s="428">
        <f t="shared" si="19"/>
        <v>1.1362304202012641</v>
      </c>
      <c r="AA21" s="428">
        <f t="shared" si="19"/>
        <v>1.1589550501138375</v>
      </c>
      <c r="AB21" s="428">
        <f t="shared" si="19"/>
        <v>1.1821341816334356</v>
      </c>
      <c r="AC21" s="428" t="e">
        <f t="shared" si="19"/>
        <v>#REF!</v>
      </c>
      <c r="AD21" s="428" t="e">
        <f t="shared" si="19"/>
        <v>#REF!</v>
      </c>
      <c r="AE21" s="428" t="e">
        <f t="shared" si="19"/>
        <v>#REF!</v>
      </c>
      <c r="AF21" s="428" t="e">
        <f t="shared" si="19"/>
        <v>#REF!</v>
      </c>
      <c r="AG21" s="428" t="e">
        <f t="shared" si="19"/>
        <v>#REF!</v>
      </c>
      <c r="AH21" s="428" t="e">
        <f t="shared" si="19"/>
        <v>#REF!</v>
      </c>
      <c r="AI21" s="428" t="e">
        <f t="shared" si="19"/>
        <v>#REF!</v>
      </c>
      <c r="AJ21" s="428" t="e">
        <f t="shared" si="19"/>
        <v>#REF!</v>
      </c>
      <c r="AK21" s="428" t="e">
        <f t="shared" si="19"/>
        <v>#REF!</v>
      </c>
      <c r="AL21" s="428" t="e">
        <f t="shared" si="19"/>
        <v>#REF!</v>
      </c>
      <c r="AM21" s="428" t="e">
        <f t="shared" si="19"/>
        <v>#REF!</v>
      </c>
      <c r="AN21" s="428" t="e">
        <f t="shared" si="19"/>
        <v>#REF!</v>
      </c>
      <c r="AO21" s="428" t="e">
        <f t="shared" si="19"/>
        <v>#REF!</v>
      </c>
      <c r="AP21" s="428" t="e">
        <f t="shared" si="19"/>
        <v>#REF!</v>
      </c>
      <c r="AQ21" s="428" t="e">
        <f t="shared" si="19"/>
        <v>#REF!</v>
      </c>
      <c r="AR21" s="428" t="e">
        <f t="shared" si="19"/>
        <v>#REF!</v>
      </c>
      <c r="AS21" s="428" t="e">
        <f t="shared" si="19"/>
        <v>#REF!</v>
      </c>
    </row>
    <row r="22" spans="1:45">
      <c r="A22" s="427" t="s">
        <v>413</v>
      </c>
      <c r="B22" s="429"/>
      <c r="C22" s="429"/>
      <c r="D22" s="429"/>
      <c r="E22" s="429"/>
      <c r="F22" s="429"/>
      <c r="G22" s="429"/>
      <c r="H22" s="429"/>
      <c r="I22" s="429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8">
        <v>1</v>
      </c>
      <c r="V22" s="428">
        <f t="shared" ref="V22:AS22" si="20">+U22*(1+V2)</f>
        <v>1.0246999999999999</v>
      </c>
      <c r="W22" s="428">
        <f t="shared" si="20"/>
        <v>1.0448865899999999</v>
      </c>
      <c r="X22" s="428">
        <f t="shared" si="20"/>
        <v>1.0657843218</v>
      </c>
      <c r="Y22" s="428">
        <f t="shared" si="20"/>
        <v>1.0871000082360001</v>
      </c>
      <c r="Z22" s="428">
        <f t="shared" si="20"/>
        <v>1.1088420222516484</v>
      </c>
      <c r="AA22" s="428">
        <f t="shared" si="20"/>
        <v>1.1310188836867743</v>
      </c>
      <c r="AB22" s="428">
        <f t="shared" si="20"/>
        <v>1.1536392911422229</v>
      </c>
      <c r="AC22" s="428" t="e">
        <f t="shared" si="20"/>
        <v>#REF!</v>
      </c>
      <c r="AD22" s="428" t="e">
        <f t="shared" si="20"/>
        <v>#REF!</v>
      </c>
      <c r="AE22" s="428" t="e">
        <f t="shared" si="20"/>
        <v>#REF!</v>
      </c>
      <c r="AF22" s="428" t="e">
        <f t="shared" si="20"/>
        <v>#REF!</v>
      </c>
      <c r="AG22" s="428" t="e">
        <f t="shared" si="20"/>
        <v>#REF!</v>
      </c>
      <c r="AH22" s="428" t="e">
        <f t="shared" si="20"/>
        <v>#REF!</v>
      </c>
      <c r="AI22" s="428" t="e">
        <f t="shared" si="20"/>
        <v>#REF!</v>
      </c>
      <c r="AJ22" s="428" t="e">
        <f t="shared" si="20"/>
        <v>#REF!</v>
      </c>
      <c r="AK22" s="428" t="e">
        <f t="shared" si="20"/>
        <v>#REF!</v>
      </c>
      <c r="AL22" s="428" t="e">
        <f t="shared" si="20"/>
        <v>#REF!</v>
      </c>
      <c r="AM22" s="428" t="e">
        <f t="shared" si="20"/>
        <v>#REF!</v>
      </c>
      <c r="AN22" s="428" t="e">
        <f t="shared" si="20"/>
        <v>#REF!</v>
      </c>
      <c r="AO22" s="428" t="e">
        <f t="shared" si="20"/>
        <v>#REF!</v>
      </c>
      <c r="AP22" s="428" t="e">
        <f t="shared" si="20"/>
        <v>#REF!</v>
      </c>
      <c r="AQ22" s="428" t="e">
        <f t="shared" si="20"/>
        <v>#REF!</v>
      </c>
      <c r="AR22" s="428" t="e">
        <f t="shared" si="20"/>
        <v>#REF!</v>
      </c>
      <c r="AS22" s="428" t="e">
        <f t="shared" si="20"/>
        <v>#REF!</v>
      </c>
    </row>
    <row r="23" spans="1:45">
      <c r="A23" s="427" t="s">
        <v>414</v>
      </c>
      <c r="B23" s="429"/>
      <c r="C23" s="429"/>
      <c r="D23" s="429"/>
      <c r="E23" s="429"/>
      <c r="F23" s="429"/>
      <c r="G23" s="429"/>
      <c r="H23" s="429"/>
      <c r="I23" s="429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8"/>
      <c r="V23" s="428">
        <v>1</v>
      </c>
      <c r="W23" s="428">
        <f t="shared" ref="W23:AS23" si="21">+V23*(1+W2)</f>
        <v>1.0197000000000001</v>
      </c>
      <c r="X23" s="428">
        <f t="shared" si="21"/>
        <v>1.0400940000000001</v>
      </c>
      <c r="Y23" s="428">
        <f t="shared" si="21"/>
        <v>1.0608958800000001</v>
      </c>
      <c r="Z23" s="428">
        <f t="shared" si="21"/>
        <v>1.0821138111170572</v>
      </c>
      <c r="AA23" s="428">
        <f t="shared" si="21"/>
        <v>1.1037561078235332</v>
      </c>
      <c r="AB23" s="428">
        <f t="shared" si="21"/>
        <v>1.1258312590438402</v>
      </c>
      <c r="AC23" s="428" t="e">
        <f t="shared" si="21"/>
        <v>#REF!</v>
      </c>
      <c r="AD23" s="428" t="e">
        <f t="shared" si="21"/>
        <v>#REF!</v>
      </c>
      <c r="AE23" s="428" t="e">
        <f t="shared" si="21"/>
        <v>#REF!</v>
      </c>
      <c r="AF23" s="428" t="e">
        <f t="shared" si="21"/>
        <v>#REF!</v>
      </c>
      <c r="AG23" s="428" t="e">
        <f t="shared" si="21"/>
        <v>#REF!</v>
      </c>
      <c r="AH23" s="428" t="e">
        <f t="shared" si="21"/>
        <v>#REF!</v>
      </c>
      <c r="AI23" s="428" t="e">
        <f t="shared" si="21"/>
        <v>#REF!</v>
      </c>
      <c r="AJ23" s="428" t="e">
        <f t="shared" si="21"/>
        <v>#REF!</v>
      </c>
      <c r="AK23" s="428" t="e">
        <f t="shared" si="21"/>
        <v>#REF!</v>
      </c>
      <c r="AL23" s="428" t="e">
        <f t="shared" si="21"/>
        <v>#REF!</v>
      </c>
      <c r="AM23" s="428" t="e">
        <f t="shared" si="21"/>
        <v>#REF!</v>
      </c>
      <c r="AN23" s="428" t="e">
        <f t="shared" si="21"/>
        <v>#REF!</v>
      </c>
      <c r="AO23" s="428" t="e">
        <f t="shared" si="21"/>
        <v>#REF!</v>
      </c>
      <c r="AP23" s="428" t="e">
        <f t="shared" si="21"/>
        <v>#REF!</v>
      </c>
      <c r="AQ23" s="428" t="e">
        <f t="shared" si="21"/>
        <v>#REF!</v>
      </c>
      <c r="AR23" s="428" t="e">
        <f t="shared" si="21"/>
        <v>#REF!</v>
      </c>
      <c r="AS23" s="428" t="e">
        <f t="shared" si="21"/>
        <v>#REF!</v>
      </c>
    </row>
    <row r="24" spans="1:45">
      <c r="A24" s="427" t="s">
        <v>415</v>
      </c>
      <c r="B24" s="429"/>
      <c r="C24" s="429"/>
      <c r="D24" s="429"/>
      <c r="E24" s="429"/>
      <c r="F24" s="429"/>
      <c r="G24" s="429"/>
      <c r="H24" s="429"/>
      <c r="I24" s="429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8"/>
      <c r="V24" s="428"/>
      <c r="W24" s="428">
        <v>1</v>
      </c>
      <c r="X24" s="428">
        <f t="shared" ref="X24:AS24" si="22">+W24*(1+X2)</f>
        <v>1.02</v>
      </c>
      <c r="Y24" s="428">
        <f t="shared" si="22"/>
        <v>1.0404</v>
      </c>
      <c r="Z24" s="428">
        <f t="shared" si="22"/>
        <v>1.0612080132559154</v>
      </c>
      <c r="AA24" s="428">
        <f t="shared" si="22"/>
        <v>1.0824321936094272</v>
      </c>
      <c r="AB24" s="428">
        <f t="shared" si="22"/>
        <v>1.1040808659839561</v>
      </c>
      <c r="AC24" s="428" t="e">
        <f t="shared" si="22"/>
        <v>#REF!</v>
      </c>
      <c r="AD24" s="428" t="e">
        <f t="shared" si="22"/>
        <v>#REF!</v>
      </c>
      <c r="AE24" s="428" t="e">
        <f t="shared" si="22"/>
        <v>#REF!</v>
      </c>
      <c r="AF24" s="428" t="e">
        <f t="shared" si="22"/>
        <v>#REF!</v>
      </c>
      <c r="AG24" s="428" t="e">
        <f t="shared" si="22"/>
        <v>#REF!</v>
      </c>
      <c r="AH24" s="428" t="e">
        <f t="shared" si="22"/>
        <v>#REF!</v>
      </c>
      <c r="AI24" s="428" t="e">
        <f t="shared" si="22"/>
        <v>#REF!</v>
      </c>
      <c r="AJ24" s="428" t="e">
        <f t="shared" si="22"/>
        <v>#REF!</v>
      </c>
      <c r="AK24" s="428" t="e">
        <f t="shared" si="22"/>
        <v>#REF!</v>
      </c>
      <c r="AL24" s="428" t="e">
        <f t="shared" si="22"/>
        <v>#REF!</v>
      </c>
      <c r="AM24" s="428" t="e">
        <f t="shared" si="22"/>
        <v>#REF!</v>
      </c>
      <c r="AN24" s="428" t="e">
        <f t="shared" si="22"/>
        <v>#REF!</v>
      </c>
      <c r="AO24" s="428" t="e">
        <f t="shared" si="22"/>
        <v>#REF!</v>
      </c>
      <c r="AP24" s="428" t="e">
        <f t="shared" si="22"/>
        <v>#REF!</v>
      </c>
      <c r="AQ24" s="428" t="e">
        <f t="shared" si="22"/>
        <v>#REF!</v>
      </c>
      <c r="AR24" s="428" t="e">
        <f t="shared" si="22"/>
        <v>#REF!</v>
      </c>
      <c r="AS24" s="428" t="e">
        <f t="shared" si="22"/>
        <v>#REF!</v>
      </c>
    </row>
    <row r="25" spans="1:45">
      <c r="A25" s="427" t="s">
        <v>416</v>
      </c>
      <c r="B25" s="429"/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8"/>
      <c r="V25" s="428"/>
      <c r="W25" s="428"/>
      <c r="X25" s="428">
        <v>1</v>
      </c>
      <c r="Y25" s="428">
        <f t="shared" ref="Y25:AS25" si="23">+X25*(1+Y2)</f>
        <v>1.02</v>
      </c>
      <c r="Z25" s="428">
        <f t="shared" si="23"/>
        <v>1.0404000129959956</v>
      </c>
      <c r="AA25" s="428">
        <f t="shared" si="23"/>
        <v>1.061208032950419</v>
      </c>
      <c r="AB25" s="428">
        <f t="shared" si="23"/>
        <v>1.0824322215528983</v>
      </c>
      <c r="AC25" s="428" t="e">
        <f t="shared" si="23"/>
        <v>#REF!</v>
      </c>
      <c r="AD25" s="428" t="e">
        <f t="shared" si="23"/>
        <v>#REF!</v>
      </c>
      <c r="AE25" s="428" t="e">
        <f t="shared" si="23"/>
        <v>#REF!</v>
      </c>
      <c r="AF25" s="428" t="e">
        <f t="shared" si="23"/>
        <v>#REF!</v>
      </c>
      <c r="AG25" s="428" t="e">
        <f t="shared" si="23"/>
        <v>#REF!</v>
      </c>
      <c r="AH25" s="428" t="e">
        <f t="shared" si="23"/>
        <v>#REF!</v>
      </c>
      <c r="AI25" s="428" t="e">
        <f t="shared" si="23"/>
        <v>#REF!</v>
      </c>
      <c r="AJ25" s="428" t="e">
        <f t="shared" si="23"/>
        <v>#REF!</v>
      </c>
      <c r="AK25" s="428" t="e">
        <f t="shared" si="23"/>
        <v>#REF!</v>
      </c>
      <c r="AL25" s="428" t="e">
        <f t="shared" si="23"/>
        <v>#REF!</v>
      </c>
      <c r="AM25" s="428" t="e">
        <f t="shared" si="23"/>
        <v>#REF!</v>
      </c>
      <c r="AN25" s="428" t="e">
        <f t="shared" si="23"/>
        <v>#REF!</v>
      </c>
      <c r="AO25" s="428" t="e">
        <f t="shared" si="23"/>
        <v>#REF!</v>
      </c>
      <c r="AP25" s="428" t="e">
        <f t="shared" si="23"/>
        <v>#REF!</v>
      </c>
      <c r="AQ25" s="428" t="e">
        <f t="shared" si="23"/>
        <v>#REF!</v>
      </c>
      <c r="AR25" s="428" t="e">
        <f t="shared" si="23"/>
        <v>#REF!</v>
      </c>
      <c r="AS25" s="428" t="e">
        <f t="shared" si="23"/>
        <v>#REF!</v>
      </c>
    </row>
    <row r="26" spans="1:45">
      <c r="A26" s="427" t="s">
        <v>417</v>
      </c>
      <c r="B26" s="429"/>
      <c r="C26" s="429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8"/>
      <c r="V26" s="428"/>
      <c r="W26" s="428"/>
      <c r="X26" s="428"/>
      <c r="Y26" s="428">
        <v>1</v>
      </c>
      <c r="Z26" s="428">
        <f t="shared" ref="Z26:AS26" si="24">+Y26*(1+Z2)</f>
        <v>1.0200000127411721</v>
      </c>
      <c r="AA26" s="428">
        <f t="shared" si="24"/>
        <v>1.0404000323043323</v>
      </c>
      <c r="AB26" s="428">
        <f t="shared" si="24"/>
        <v>1.0612080603459786</v>
      </c>
      <c r="AC26" s="428" t="e">
        <f t="shared" si="24"/>
        <v>#REF!</v>
      </c>
      <c r="AD26" s="428" t="e">
        <f t="shared" si="24"/>
        <v>#REF!</v>
      </c>
      <c r="AE26" s="428" t="e">
        <f t="shared" si="24"/>
        <v>#REF!</v>
      </c>
      <c r="AF26" s="428" t="e">
        <f t="shared" si="24"/>
        <v>#REF!</v>
      </c>
      <c r="AG26" s="428" t="e">
        <f t="shared" si="24"/>
        <v>#REF!</v>
      </c>
      <c r="AH26" s="428" t="e">
        <f t="shared" si="24"/>
        <v>#REF!</v>
      </c>
      <c r="AI26" s="428" t="e">
        <f t="shared" si="24"/>
        <v>#REF!</v>
      </c>
      <c r="AJ26" s="428" t="e">
        <f t="shared" si="24"/>
        <v>#REF!</v>
      </c>
      <c r="AK26" s="428" t="e">
        <f t="shared" si="24"/>
        <v>#REF!</v>
      </c>
      <c r="AL26" s="428" t="e">
        <f t="shared" si="24"/>
        <v>#REF!</v>
      </c>
      <c r="AM26" s="428" t="e">
        <f t="shared" si="24"/>
        <v>#REF!</v>
      </c>
      <c r="AN26" s="428" t="e">
        <f t="shared" si="24"/>
        <v>#REF!</v>
      </c>
      <c r="AO26" s="428" t="e">
        <f t="shared" si="24"/>
        <v>#REF!</v>
      </c>
      <c r="AP26" s="428" t="e">
        <f t="shared" si="24"/>
        <v>#REF!</v>
      </c>
      <c r="AQ26" s="428" t="e">
        <f t="shared" si="24"/>
        <v>#REF!</v>
      </c>
      <c r="AR26" s="428" t="e">
        <f t="shared" si="24"/>
        <v>#REF!</v>
      </c>
      <c r="AS26" s="428" t="e">
        <f t="shared" si="24"/>
        <v>#REF!</v>
      </c>
    </row>
    <row r="27" spans="1:45">
      <c r="A27" s="427" t="s">
        <v>418</v>
      </c>
      <c r="B27" s="429"/>
      <c r="C27" s="429"/>
      <c r="D27" s="429"/>
      <c r="E27" s="429"/>
      <c r="F27" s="429"/>
      <c r="G27" s="429"/>
      <c r="H27" s="429"/>
      <c r="I27" s="429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8"/>
      <c r="V27" s="428"/>
      <c r="W27" s="428"/>
      <c r="X27" s="428"/>
      <c r="Y27" s="428"/>
      <c r="Z27" s="428">
        <v>1</v>
      </c>
      <c r="AA27" s="428">
        <f t="shared" ref="AA27:AS27" si="25">+Z27*(1+AA2)</f>
        <v>1.0200000189297416</v>
      </c>
      <c r="AB27" s="428">
        <f t="shared" si="25"/>
        <v>1.040400046166728</v>
      </c>
      <c r="AC27" s="428" t="e">
        <f t="shared" si="25"/>
        <v>#REF!</v>
      </c>
      <c r="AD27" s="428" t="e">
        <f t="shared" si="25"/>
        <v>#REF!</v>
      </c>
      <c r="AE27" s="428" t="e">
        <f t="shared" si="25"/>
        <v>#REF!</v>
      </c>
      <c r="AF27" s="428" t="e">
        <f t="shared" si="25"/>
        <v>#REF!</v>
      </c>
      <c r="AG27" s="428" t="e">
        <f t="shared" si="25"/>
        <v>#REF!</v>
      </c>
      <c r="AH27" s="428" t="e">
        <f t="shared" si="25"/>
        <v>#REF!</v>
      </c>
      <c r="AI27" s="428" t="e">
        <f t="shared" si="25"/>
        <v>#REF!</v>
      </c>
      <c r="AJ27" s="428" t="e">
        <f t="shared" si="25"/>
        <v>#REF!</v>
      </c>
      <c r="AK27" s="428" t="e">
        <f t="shared" si="25"/>
        <v>#REF!</v>
      </c>
      <c r="AL27" s="428" t="e">
        <f t="shared" si="25"/>
        <v>#REF!</v>
      </c>
      <c r="AM27" s="428" t="e">
        <f t="shared" si="25"/>
        <v>#REF!</v>
      </c>
      <c r="AN27" s="428" t="e">
        <f t="shared" si="25"/>
        <v>#REF!</v>
      </c>
      <c r="AO27" s="428" t="e">
        <f t="shared" si="25"/>
        <v>#REF!</v>
      </c>
      <c r="AP27" s="428" t="e">
        <f t="shared" si="25"/>
        <v>#REF!</v>
      </c>
      <c r="AQ27" s="428" t="e">
        <f t="shared" si="25"/>
        <v>#REF!</v>
      </c>
      <c r="AR27" s="428" t="e">
        <f t="shared" si="25"/>
        <v>#REF!</v>
      </c>
      <c r="AS27" s="428" t="e">
        <f t="shared" si="25"/>
        <v>#REF!</v>
      </c>
    </row>
    <row r="28" spans="1:45">
      <c r="A28" s="427" t="s">
        <v>419</v>
      </c>
      <c r="B28" s="429"/>
      <c r="C28" s="429"/>
      <c r="D28" s="429"/>
      <c r="E28" s="429"/>
      <c r="F28" s="429"/>
      <c r="G28" s="429"/>
      <c r="H28" s="429"/>
      <c r="I28" s="429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8"/>
      <c r="V28" s="428"/>
      <c r="W28" s="428"/>
      <c r="X28" s="428"/>
      <c r="Y28" s="428"/>
      <c r="Z28" s="428"/>
      <c r="AA28" s="428">
        <v>1</v>
      </c>
      <c r="AB28" s="428">
        <f t="shared" ref="AB28:AS28" si="26">+AA28*(1+AB2)</f>
        <v>1.0200000263317559</v>
      </c>
      <c r="AC28" s="428" t="e">
        <f t="shared" si="26"/>
        <v>#REF!</v>
      </c>
      <c r="AD28" s="428" t="e">
        <f t="shared" si="26"/>
        <v>#REF!</v>
      </c>
      <c r="AE28" s="428" t="e">
        <f t="shared" si="26"/>
        <v>#REF!</v>
      </c>
      <c r="AF28" s="428" t="e">
        <f t="shared" si="26"/>
        <v>#REF!</v>
      </c>
      <c r="AG28" s="428" t="e">
        <f t="shared" si="26"/>
        <v>#REF!</v>
      </c>
      <c r="AH28" s="428" t="e">
        <f t="shared" si="26"/>
        <v>#REF!</v>
      </c>
      <c r="AI28" s="428" t="e">
        <f t="shared" si="26"/>
        <v>#REF!</v>
      </c>
      <c r="AJ28" s="428" t="e">
        <f t="shared" si="26"/>
        <v>#REF!</v>
      </c>
      <c r="AK28" s="428" t="e">
        <f t="shared" si="26"/>
        <v>#REF!</v>
      </c>
      <c r="AL28" s="428" t="e">
        <f t="shared" si="26"/>
        <v>#REF!</v>
      </c>
      <c r="AM28" s="428" t="e">
        <f t="shared" si="26"/>
        <v>#REF!</v>
      </c>
      <c r="AN28" s="428" t="e">
        <f t="shared" si="26"/>
        <v>#REF!</v>
      </c>
      <c r="AO28" s="428" t="e">
        <f t="shared" si="26"/>
        <v>#REF!</v>
      </c>
      <c r="AP28" s="428" t="e">
        <f t="shared" si="26"/>
        <v>#REF!</v>
      </c>
      <c r="AQ28" s="428" t="e">
        <f t="shared" si="26"/>
        <v>#REF!</v>
      </c>
      <c r="AR28" s="428" t="e">
        <f t="shared" si="26"/>
        <v>#REF!</v>
      </c>
      <c r="AS28" s="428" t="e">
        <f t="shared" si="26"/>
        <v>#REF!</v>
      </c>
    </row>
    <row r="29" spans="1:45">
      <c r="A29" s="427" t="s">
        <v>420</v>
      </c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8"/>
      <c r="V29" s="428"/>
      <c r="W29" s="428"/>
      <c r="X29" s="428"/>
      <c r="Y29" s="428"/>
      <c r="Z29" s="428"/>
      <c r="AA29" s="428"/>
      <c r="AB29" s="428">
        <v>1</v>
      </c>
      <c r="AC29" s="428" t="e">
        <f t="shared" ref="AC29:AS29" si="27">+AB29*(1+AC2)</f>
        <v>#REF!</v>
      </c>
      <c r="AD29" s="428" t="e">
        <f t="shared" si="27"/>
        <v>#REF!</v>
      </c>
      <c r="AE29" s="428" t="e">
        <f t="shared" si="27"/>
        <v>#REF!</v>
      </c>
      <c r="AF29" s="428" t="e">
        <f t="shared" si="27"/>
        <v>#REF!</v>
      </c>
      <c r="AG29" s="428" t="e">
        <f t="shared" si="27"/>
        <v>#REF!</v>
      </c>
      <c r="AH29" s="428" t="e">
        <f t="shared" si="27"/>
        <v>#REF!</v>
      </c>
      <c r="AI29" s="428" t="e">
        <f t="shared" si="27"/>
        <v>#REF!</v>
      </c>
      <c r="AJ29" s="428" t="e">
        <f t="shared" si="27"/>
        <v>#REF!</v>
      </c>
      <c r="AK29" s="428" t="e">
        <f t="shared" si="27"/>
        <v>#REF!</v>
      </c>
      <c r="AL29" s="428" t="e">
        <f t="shared" si="27"/>
        <v>#REF!</v>
      </c>
      <c r="AM29" s="428" t="e">
        <f t="shared" si="27"/>
        <v>#REF!</v>
      </c>
      <c r="AN29" s="428" t="e">
        <f t="shared" si="27"/>
        <v>#REF!</v>
      </c>
      <c r="AO29" s="428" t="e">
        <f t="shared" si="27"/>
        <v>#REF!</v>
      </c>
      <c r="AP29" s="428" t="e">
        <f t="shared" si="27"/>
        <v>#REF!</v>
      </c>
      <c r="AQ29" s="428" t="e">
        <f t="shared" si="27"/>
        <v>#REF!</v>
      </c>
      <c r="AR29" s="428" t="e">
        <f t="shared" si="27"/>
        <v>#REF!</v>
      </c>
      <c r="AS29" s="428" t="e">
        <f t="shared" si="27"/>
        <v>#REF!</v>
      </c>
    </row>
    <row r="30" spans="1:45">
      <c r="A30" s="427" t="s">
        <v>421</v>
      </c>
      <c r="B30" s="429"/>
      <c r="C30" s="429"/>
      <c r="D30" s="429"/>
      <c r="E30" s="429"/>
      <c r="F30" s="429"/>
      <c r="G30" s="429"/>
      <c r="H30" s="429"/>
      <c r="I30" s="429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8"/>
      <c r="V30" s="428"/>
      <c r="W30" s="428"/>
      <c r="X30" s="428"/>
      <c r="Y30" s="428"/>
      <c r="Z30" s="428"/>
      <c r="AA30" s="428"/>
      <c r="AB30" s="428"/>
      <c r="AC30" s="428">
        <v>1</v>
      </c>
      <c r="AD30" s="428" t="e">
        <f t="shared" ref="AD30:AS30" si="28">+AC30*(1+AD2)</f>
        <v>#REF!</v>
      </c>
      <c r="AE30" s="434" t="e">
        <f t="shared" si="28"/>
        <v>#REF!</v>
      </c>
      <c r="AF30" s="434" t="e">
        <f t="shared" si="28"/>
        <v>#REF!</v>
      </c>
      <c r="AG30" s="434" t="e">
        <f t="shared" si="28"/>
        <v>#REF!</v>
      </c>
      <c r="AH30" s="434" t="e">
        <f t="shared" si="28"/>
        <v>#REF!</v>
      </c>
      <c r="AI30" s="434" t="e">
        <f t="shared" si="28"/>
        <v>#REF!</v>
      </c>
      <c r="AJ30" s="434" t="e">
        <f t="shared" si="28"/>
        <v>#REF!</v>
      </c>
      <c r="AK30" s="434" t="e">
        <f t="shared" si="28"/>
        <v>#REF!</v>
      </c>
      <c r="AL30" s="434" t="e">
        <f t="shared" si="28"/>
        <v>#REF!</v>
      </c>
      <c r="AM30" s="434" t="e">
        <f t="shared" si="28"/>
        <v>#REF!</v>
      </c>
      <c r="AN30" s="434" t="e">
        <f t="shared" si="28"/>
        <v>#REF!</v>
      </c>
      <c r="AO30" s="434" t="e">
        <f t="shared" si="28"/>
        <v>#REF!</v>
      </c>
      <c r="AP30" s="434" t="e">
        <f t="shared" si="28"/>
        <v>#REF!</v>
      </c>
      <c r="AQ30" s="434" t="e">
        <f t="shared" si="28"/>
        <v>#REF!</v>
      </c>
      <c r="AR30" s="434" t="e">
        <f t="shared" si="28"/>
        <v>#REF!</v>
      </c>
      <c r="AS30" s="434" t="e">
        <f t="shared" si="28"/>
        <v>#REF!</v>
      </c>
    </row>
    <row r="31" spans="1:45">
      <c r="A31" s="427" t="s">
        <v>422</v>
      </c>
      <c r="B31" s="429"/>
      <c r="C31" s="429"/>
      <c r="D31" s="429"/>
      <c r="E31" s="429"/>
      <c r="F31" s="429"/>
      <c r="G31" s="429"/>
      <c r="H31" s="429"/>
      <c r="I31" s="429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29"/>
      <c r="AA31" s="429"/>
      <c r="AB31" s="429"/>
      <c r="AC31" s="429"/>
      <c r="AD31" s="432">
        <v>1</v>
      </c>
      <c r="AE31" s="435" t="e">
        <f t="shared" ref="AE31:AS31" si="29">AD31*(1+AE2)</f>
        <v>#REF!</v>
      </c>
      <c r="AF31" s="435" t="e">
        <f t="shared" si="29"/>
        <v>#REF!</v>
      </c>
      <c r="AG31" s="435" t="e">
        <f t="shared" si="29"/>
        <v>#REF!</v>
      </c>
      <c r="AH31" s="435" t="e">
        <f t="shared" si="29"/>
        <v>#REF!</v>
      </c>
      <c r="AI31" s="435" t="e">
        <f t="shared" si="29"/>
        <v>#REF!</v>
      </c>
      <c r="AJ31" s="435" t="e">
        <f t="shared" si="29"/>
        <v>#REF!</v>
      </c>
      <c r="AK31" s="435" t="e">
        <f t="shared" si="29"/>
        <v>#REF!</v>
      </c>
      <c r="AL31" s="435" t="e">
        <f t="shared" si="29"/>
        <v>#REF!</v>
      </c>
      <c r="AM31" s="435" t="e">
        <f t="shared" si="29"/>
        <v>#REF!</v>
      </c>
      <c r="AN31" s="435" t="e">
        <f t="shared" si="29"/>
        <v>#REF!</v>
      </c>
      <c r="AO31" s="435" t="e">
        <f t="shared" si="29"/>
        <v>#REF!</v>
      </c>
      <c r="AP31" s="435" t="e">
        <f t="shared" si="29"/>
        <v>#REF!</v>
      </c>
      <c r="AQ31" s="435" t="e">
        <f t="shared" si="29"/>
        <v>#REF!</v>
      </c>
      <c r="AR31" s="435" t="e">
        <f t="shared" si="29"/>
        <v>#REF!</v>
      </c>
      <c r="AS31" s="435" t="e">
        <f t="shared" si="29"/>
        <v>#REF!</v>
      </c>
    </row>
    <row r="32" spans="1:45">
      <c r="A32" s="427" t="s">
        <v>423</v>
      </c>
      <c r="B32" s="429"/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35">
        <v>1</v>
      </c>
      <c r="AF32" s="435" t="e">
        <f t="shared" ref="AF32:AS32" si="30">AE32*(1+AF2)</f>
        <v>#REF!</v>
      </c>
      <c r="AG32" s="435" t="e">
        <f t="shared" si="30"/>
        <v>#REF!</v>
      </c>
      <c r="AH32" s="435" t="e">
        <f t="shared" si="30"/>
        <v>#REF!</v>
      </c>
      <c r="AI32" s="435" t="e">
        <f t="shared" si="30"/>
        <v>#REF!</v>
      </c>
      <c r="AJ32" s="435" t="e">
        <f t="shared" si="30"/>
        <v>#REF!</v>
      </c>
      <c r="AK32" s="435" t="e">
        <f t="shared" si="30"/>
        <v>#REF!</v>
      </c>
      <c r="AL32" s="435" t="e">
        <f t="shared" si="30"/>
        <v>#REF!</v>
      </c>
      <c r="AM32" s="435" t="e">
        <f t="shared" si="30"/>
        <v>#REF!</v>
      </c>
      <c r="AN32" s="435" t="e">
        <f t="shared" si="30"/>
        <v>#REF!</v>
      </c>
      <c r="AO32" s="435" t="e">
        <f t="shared" si="30"/>
        <v>#REF!</v>
      </c>
      <c r="AP32" s="435" t="e">
        <f t="shared" si="30"/>
        <v>#REF!</v>
      </c>
      <c r="AQ32" s="435" t="e">
        <f t="shared" si="30"/>
        <v>#REF!</v>
      </c>
      <c r="AR32" s="435" t="e">
        <f t="shared" si="30"/>
        <v>#REF!</v>
      </c>
      <c r="AS32" s="435" t="e">
        <f t="shared" si="30"/>
        <v>#REF!</v>
      </c>
    </row>
    <row r="33" spans="1:45">
      <c r="A33" s="427" t="s">
        <v>424</v>
      </c>
      <c r="B33" s="429"/>
      <c r="C33" s="429"/>
      <c r="D33" s="429"/>
      <c r="E33" s="429"/>
      <c r="F33" s="429"/>
      <c r="G33" s="429"/>
      <c r="H33" s="429"/>
      <c r="I33" s="429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29"/>
      <c r="AA33" s="429"/>
      <c r="AB33" s="429"/>
      <c r="AC33" s="429"/>
      <c r="AD33" s="429"/>
      <c r="AE33" s="435"/>
      <c r="AF33" s="435">
        <v>1</v>
      </c>
      <c r="AG33" s="435" t="e">
        <f t="shared" ref="AG33:AS33" si="31">AF33*(1+AG2)</f>
        <v>#REF!</v>
      </c>
      <c r="AH33" s="435" t="e">
        <f t="shared" si="31"/>
        <v>#REF!</v>
      </c>
      <c r="AI33" s="435" t="e">
        <f t="shared" si="31"/>
        <v>#REF!</v>
      </c>
      <c r="AJ33" s="435" t="e">
        <f t="shared" si="31"/>
        <v>#REF!</v>
      </c>
      <c r="AK33" s="435" t="e">
        <f t="shared" si="31"/>
        <v>#REF!</v>
      </c>
      <c r="AL33" s="435" t="e">
        <f t="shared" si="31"/>
        <v>#REF!</v>
      </c>
      <c r="AM33" s="435" t="e">
        <f t="shared" si="31"/>
        <v>#REF!</v>
      </c>
      <c r="AN33" s="435" t="e">
        <f t="shared" si="31"/>
        <v>#REF!</v>
      </c>
      <c r="AO33" s="435" t="e">
        <f t="shared" si="31"/>
        <v>#REF!</v>
      </c>
      <c r="AP33" s="435" t="e">
        <f t="shared" si="31"/>
        <v>#REF!</v>
      </c>
      <c r="AQ33" s="435" t="e">
        <f t="shared" si="31"/>
        <v>#REF!</v>
      </c>
      <c r="AR33" s="435" t="e">
        <f t="shared" si="31"/>
        <v>#REF!</v>
      </c>
      <c r="AS33" s="435" t="e">
        <f t="shared" si="31"/>
        <v>#REF!</v>
      </c>
    </row>
    <row r="34" spans="1:45">
      <c r="A34" s="427" t="s">
        <v>425</v>
      </c>
      <c r="B34" s="429"/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29"/>
      <c r="AA34" s="429"/>
      <c r="AB34" s="429"/>
      <c r="AC34" s="429"/>
      <c r="AD34" s="429"/>
      <c r="AE34" s="435"/>
      <c r="AF34" s="435"/>
      <c r="AG34" s="435">
        <v>1</v>
      </c>
      <c r="AH34" s="435" t="e">
        <f t="shared" ref="AH34:AS34" si="32">AG34*(1+AH2)</f>
        <v>#REF!</v>
      </c>
      <c r="AI34" s="435" t="e">
        <f t="shared" si="32"/>
        <v>#REF!</v>
      </c>
      <c r="AJ34" s="435" t="e">
        <f t="shared" si="32"/>
        <v>#REF!</v>
      </c>
      <c r="AK34" s="435" t="e">
        <f t="shared" si="32"/>
        <v>#REF!</v>
      </c>
      <c r="AL34" s="435" t="e">
        <f t="shared" si="32"/>
        <v>#REF!</v>
      </c>
      <c r="AM34" s="435" t="e">
        <f t="shared" si="32"/>
        <v>#REF!</v>
      </c>
      <c r="AN34" s="435" t="e">
        <f t="shared" si="32"/>
        <v>#REF!</v>
      </c>
      <c r="AO34" s="435" t="e">
        <f t="shared" si="32"/>
        <v>#REF!</v>
      </c>
      <c r="AP34" s="435" t="e">
        <f t="shared" si="32"/>
        <v>#REF!</v>
      </c>
      <c r="AQ34" s="435" t="e">
        <f t="shared" si="32"/>
        <v>#REF!</v>
      </c>
      <c r="AR34" s="435" t="e">
        <f t="shared" si="32"/>
        <v>#REF!</v>
      </c>
      <c r="AS34" s="435" t="e">
        <f t="shared" si="32"/>
        <v>#REF!</v>
      </c>
    </row>
    <row r="35" spans="1:45">
      <c r="A35" s="427" t="s">
        <v>426</v>
      </c>
      <c r="B35" s="429"/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29"/>
      <c r="AA35" s="429"/>
      <c r="AB35" s="429"/>
      <c r="AC35" s="429"/>
      <c r="AD35" s="429"/>
      <c r="AE35" s="435"/>
      <c r="AF35" s="435"/>
      <c r="AG35" s="435"/>
      <c r="AH35" s="435">
        <v>1</v>
      </c>
      <c r="AI35" s="435" t="e">
        <f t="shared" ref="AI35:AS35" si="33">AH35*(1+AI2)</f>
        <v>#REF!</v>
      </c>
      <c r="AJ35" s="435" t="e">
        <f t="shared" si="33"/>
        <v>#REF!</v>
      </c>
      <c r="AK35" s="435" t="e">
        <f t="shared" si="33"/>
        <v>#REF!</v>
      </c>
      <c r="AL35" s="435" t="e">
        <f t="shared" si="33"/>
        <v>#REF!</v>
      </c>
      <c r="AM35" s="435" t="e">
        <f t="shared" si="33"/>
        <v>#REF!</v>
      </c>
      <c r="AN35" s="435" t="e">
        <f t="shared" si="33"/>
        <v>#REF!</v>
      </c>
      <c r="AO35" s="435" t="e">
        <f t="shared" si="33"/>
        <v>#REF!</v>
      </c>
      <c r="AP35" s="435" t="e">
        <f t="shared" si="33"/>
        <v>#REF!</v>
      </c>
      <c r="AQ35" s="435" t="e">
        <f t="shared" si="33"/>
        <v>#REF!</v>
      </c>
      <c r="AR35" s="435" t="e">
        <f t="shared" si="33"/>
        <v>#REF!</v>
      </c>
      <c r="AS35" s="435" t="e">
        <f t="shared" si="33"/>
        <v>#REF!</v>
      </c>
    </row>
    <row r="36" spans="1:45">
      <c r="A36" s="427" t="s">
        <v>427</v>
      </c>
      <c r="B36" s="429"/>
      <c r="C36" s="429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29"/>
      <c r="AA36" s="429"/>
      <c r="AB36" s="429"/>
      <c r="AC36" s="429"/>
      <c r="AD36" s="429"/>
      <c r="AE36" s="435"/>
      <c r="AF36" s="435"/>
      <c r="AG36" s="435"/>
      <c r="AH36" s="435"/>
      <c r="AI36" s="435">
        <v>1</v>
      </c>
      <c r="AJ36" s="435" t="e">
        <f t="shared" ref="AJ36:AS36" si="34">AI36*(1+AJ2)</f>
        <v>#REF!</v>
      </c>
      <c r="AK36" s="435" t="e">
        <f t="shared" si="34"/>
        <v>#REF!</v>
      </c>
      <c r="AL36" s="435" t="e">
        <f t="shared" si="34"/>
        <v>#REF!</v>
      </c>
      <c r="AM36" s="435" t="e">
        <f t="shared" si="34"/>
        <v>#REF!</v>
      </c>
      <c r="AN36" s="435" t="e">
        <f t="shared" si="34"/>
        <v>#REF!</v>
      </c>
      <c r="AO36" s="435" t="e">
        <f t="shared" si="34"/>
        <v>#REF!</v>
      </c>
      <c r="AP36" s="435" t="e">
        <f t="shared" si="34"/>
        <v>#REF!</v>
      </c>
      <c r="AQ36" s="435" t="e">
        <f t="shared" si="34"/>
        <v>#REF!</v>
      </c>
      <c r="AR36" s="435" t="e">
        <f t="shared" si="34"/>
        <v>#REF!</v>
      </c>
      <c r="AS36" s="435" t="e">
        <f t="shared" si="34"/>
        <v>#REF!</v>
      </c>
    </row>
    <row r="37" spans="1:45">
      <c r="A37" s="427" t="s">
        <v>428</v>
      </c>
      <c r="B37" s="429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29"/>
      <c r="AA37" s="429"/>
      <c r="AB37" s="429"/>
      <c r="AC37" s="429"/>
      <c r="AD37" s="429"/>
      <c r="AE37" s="435"/>
      <c r="AF37" s="435"/>
      <c r="AG37" s="435"/>
      <c r="AH37" s="435"/>
      <c r="AI37" s="435"/>
      <c r="AJ37" s="435">
        <v>1</v>
      </c>
      <c r="AK37" s="435" t="e">
        <f t="shared" ref="AK37:AS37" si="35">AJ37*(1+AK2)</f>
        <v>#REF!</v>
      </c>
      <c r="AL37" s="435" t="e">
        <f t="shared" si="35"/>
        <v>#REF!</v>
      </c>
      <c r="AM37" s="435" t="e">
        <f t="shared" si="35"/>
        <v>#REF!</v>
      </c>
      <c r="AN37" s="435" t="e">
        <f t="shared" si="35"/>
        <v>#REF!</v>
      </c>
      <c r="AO37" s="435" t="e">
        <f t="shared" si="35"/>
        <v>#REF!</v>
      </c>
      <c r="AP37" s="435" t="e">
        <f t="shared" si="35"/>
        <v>#REF!</v>
      </c>
      <c r="AQ37" s="435" t="e">
        <f t="shared" si="35"/>
        <v>#REF!</v>
      </c>
      <c r="AR37" s="435" t="e">
        <f t="shared" si="35"/>
        <v>#REF!</v>
      </c>
      <c r="AS37" s="435" t="e">
        <f t="shared" si="35"/>
        <v>#REF!</v>
      </c>
    </row>
    <row r="38" spans="1:45">
      <c r="A38" s="427" t="s">
        <v>429</v>
      </c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29"/>
      <c r="AA38" s="429"/>
      <c r="AB38" s="429"/>
      <c r="AC38" s="429"/>
      <c r="AD38" s="429"/>
      <c r="AE38" s="435"/>
      <c r="AF38" s="435"/>
      <c r="AG38" s="435"/>
      <c r="AH38" s="435"/>
      <c r="AI38" s="435"/>
      <c r="AJ38" s="435"/>
      <c r="AK38" s="435">
        <v>1</v>
      </c>
      <c r="AL38" s="435" t="e">
        <f t="shared" ref="AL38:AS38" si="36">AK38*(1+AL2)</f>
        <v>#REF!</v>
      </c>
      <c r="AM38" s="435" t="e">
        <f t="shared" si="36"/>
        <v>#REF!</v>
      </c>
      <c r="AN38" s="435" t="e">
        <f t="shared" si="36"/>
        <v>#REF!</v>
      </c>
      <c r="AO38" s="435" t="e">
        <f t="shared" si="36"/>
        <v>#REF!</v>
      </c>
      <c r="AP38" s="435" t="e">
        <f t="shared" si="36"/>
        <v>#REF!</v>
      </c>
      <c r="AQ38" s="435" t="e">
        <f t="shared" si="36"/>
        <v>#REF!</v>
      </c>
      <c r="AR38" s="435" t="e">
        <f t="shared" si="36"/>
        <v>#REF!</v>
      </c>
      <c r="AS38" s="435" t="e">
        <f t="shared" si="36"/>
        <v>#REF!</v>
      </c>
    </row>
    <row r="39" spans="1:45">
      <c r="A39" s="427" t="s">
        <v>430</v>
      </c>
      <c r="B39" s="429"/>
      <c r="C39" s="429"/>
      <c r="D39" s="429"/>
      <c r="E39" s="429"/>
      <c r="F39" s="429"/>
      <c r="G39" s="429"/>
      <c r="H39" s="429"/>
      <c r="I39" s="429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29"/>
      <c r="AA39" s="429"/>
      <c r="AB39" s="429"/>
      <c r="AC39" s="429"/>
      <c r="AD39" s="429"/>
      <c r="AE39" s="435"/>
      <c r="AF39" s="435"/>
      <c r="AG39" s="435"/>
      <c r="AH39" s="435"/>
      <c r="AI39" s="435"/>
      <c r="AJ39" s="435"/>
      <c r="AK39" s="435"/>
      <c r="AL39" s="435">
        <v>1</v>
      </c>
      <c r="AM39" s="435" t="e">
        <f t="shared" ref="AM39:AS39" si="37">AL39*(1+AM2)</f>
        <v>#REF!</v>
      </c>
      <c r="AN39" s="435" t="e">
        <f t="shared" si="37"/>
        <v>#REF!</v>
      </c>
      <c r="AO39" s="435" t="e">
        <f t="shared" si="37"/>
        <v>#REF!</v>
      </c>
      <c r="AP39" s="435" t="e">
        <f t="shared" si="37"/>
        <v>#REF!</v>
      </c>
      <c r="AQ39" s="435" t="e">
        <f t="shared" si="37"/>
        <v>#REF!</v>
      </c>
      <c r="AR39" s="435" t="e">
        <f t="shared" si="37"/>
        <v>#REF!</v>
      </c>
      <c r="AS39" s="435" t="e">
        <f t="shared" si="37"/>
        <v>#REF!</v>
      </c>
    </row>
    <row r="40" spans="1:45">
      <c r="A40" s="427" t="s">
        <v>431</v>
      </c>
      <c r="B40" s="429"/>
      <c r="C40" s="429"/>
      <c r="D40" s="429"/>
      <c r="E40" s="429"/>
      <c r="F40" s="429"/>
      <c r="G40" s="429"/>
      <c r="H40" s="429"/>
      <c r="I40" s="429"/>
      <c r="J40" s="429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29"/>
      <c r="AA40" s="429"/>
      <c r="AB40" s="429"/>
      <c r="AC40" s="429"/>
      <c r="AD40" s="429"/>
      <c r="AE40" s="435"/>
      <c r="AF40" s="435"/>
      <c r="AG40" s="435"/>
      <c r="AH40" s="435"/>
      <c r="AI40" s="435"/>
      <c r="AJ40" s="435"/>
      <c r="AK40" s="435"/>
      <c r="AL40" s="435"/>
      <c r="AM40" s="435">
        <v>1</v>
      </c>
      <c r="AN40" s="435" t="e">
        <f>AM40*(1+AN2)</f>
        <v>#REF!</v>
      </c>
      <c r="AO40" s="435" t="e">
        <f>AN40*(1+AO$2)</f>
        <v>#REF!</v>
      </c>
      <c r="AP40" s="435" t="e">
        <f>AO40*(1+AP$2)</f>
        <v>#REF!</v>
      </c>
      <c r="AQ40" s="435" t="e">
        <f>AP40*(1+AQ$2)</f>
        <v>#REF!</v>
      </c>
      <c r="AR40" s="435" t="e">
        <f>AQ40*(1+AR$2)</f>
        <v>#REF!</v>
      </c>
      <c r="AS40" s="435" t="e">
        <f>AR40*(1+AS$2)</f>
        <v>#REF!</v>
      </c>
    </row>
    <row r="41" spans="1:45">
      <c r="A41" s="427" t="s">
        <v>432</v>
      </c>
      <c r="B41" s="429"/>
      <c r="C41" s="429"/>
      <c r="D41" s="429"/>
      <c r="E41" s="429"/>
      <c r="F41" s="429"/>
      <c r="G41" s="429"/>
      <c r="H41" s="429"/>
      <c r="I41" s="429"/>
      <c r="J41" s="429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29"/>
      <c r="AA41" s="429"/>
      <c r="AB41" s="429"/>
      <c r="AC41" s="429"/>
      <c r="AD41" s="429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>
        <v>1</v>
      </c>
      <c r="AO41" s="435" t="e">
        <f t="shared" ref="AO41:AS45" si="38">AN41*(1+AO$2)</f>
        <v>#REF!</v>
      </c>
      <c r="AP41" s="435" t="e">
        <f t="shared" si="38"/>
        <v>#REF!</v>
      </c>
      <c r="AQ41" s="435" t="e">
        <f t="shared" si="38"/>
        <v>#REF!</v>
      </c>
      <c r="AR41" s="435" t="e">
        <f t="shared" si="38"/>
        <v>#REF!</v>
      </c>
      <c r="AS41" s="435" t="e">
        <f t="shared" si="38"/>
        <v>#REF!</v>
      </c>
    </row>
    <row r="42" spans="1:45">
      <c r="A42" s="427" t="s">
        <v>433</v>
      </c>
      <c r="B42" s="429"/>
      <c r="C42" s="429"/>
      <c r="D42" s="429"/>
      <c r="E42" s="429"/>
      <c r="F42" s="429"/>
      <c r="G42" s="429"/>
      <c r="H42" s="429"/>
      <c r="I42" s="429"/>
      <c r="J42" s="429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29"/>
      <c r="AA42" s="429"/>
      <c r="AB42" s="429"/>
      <c r="AC42" s="429"/>
      <c r="AD42" s="429"/>
      <c r="AE42" s="435"/>
      <c r="AF42" s="435"/>
      <c r="AG42" s="435"/>
      <c r="AH42" s="435"/>
      <c r="AI42" s="435"/>
      <c r="AJ42" s="435"/>
      <c r="AK42" s="435"/>
      <c r="AL42" s="435"/>
      <c r="AM42" s="435"/>
      <c r="AN42" s="435"/>
      <c r="AO42" s="435">
        <v>1</v>
      </c>
      <c r="AP42" s="435" t="e">
        <f t="shared" si="38"/>
        <v>#REF!</v>
      </c>
      <c r="AQ42" s="435" t="e">
        <f t="shared" si="38"/>
        <v>#REF!</v>
      </c>
      <c r="AR42" s="435" t="e">
        <f t="shared" si="38"/>
        <v>#REF!</v>
      </c>
      <c r="AS42" s="435" t="e">
        <f t="shared" si="38"/>
        <v>#REF!</v>
      </c>
    </row>
    <row r="43" spans="1:45">
      <c r="A43" s="427" t="s">
        <v>434</v>
      </c>
      <c r="B43" s="429"/>
      <c r="C43" s="429"/>
      <c r="D43" s="429"/>
      <c r="E43" s="429"/>
      <c r="F43" s="429"/>
      <c r="G43" s="429"/>
      <c r="H43" s="429"/>
      <c r="I43" s="429"/>
      <c r="J43" s="429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29"/>
      <c r="AA43" s="429"/>
      <c r="AB43" s="429"/>
      <c r="AC43" s="429"/>
      <c r="AD43" s="429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>
        <v>1</v>
      </c>
      <c r="AQ43" s="435" t="e">
        <f t="shared" si="38"/>
        <v>#REF!</v>
      </c>
      <c r="AR43" s="435" t="e">
        <f t="shared" si="38"/>
        <v>#REF!</v>
      </c>
      <c r="AS43" s="435" t="e">
        <f t="shared" si="38"/>
        <v>#REF!</v>
      </c>
    </row>
    <row r="44" spans="1:45">
      <c r="A44" s="427" t="s">
        <v>435</v>
      </c>
      <c r="B44" s="429"/>
      <c r="C44" s="429"/>
      <c r="D44" s="429"/>
      <c r="E44" s="429"/>
      <c r="F44" s="429"/>
      <c r="G44" s="429"/>
      <c r="H44" s="429"/>
      <c r="I44" s="429"/>
      <c r="J44" s="429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29"/>
      <c r="AA44" s="429"/>
      <c r="AB44" s="429"/>
      <c r="AC44" s="429"/>
      <c r="AD44" s="429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>
        <v>1</v>
      </c>
      <c r="AR44" s="435" t="e">
        <f t="shared" si="38"/>
        <v>#REF!</v>
      </c>
      <c r="AS44" s="435" t="e">
        <f t="shared" si="38"/>
        <v>#REF!</v>
      </c>
    </row>
    <row r="45" spans="1:45">
      <c r="A45" s="427" t="s">
        <v>436</v>
      </c>
      <c r="B45" s="429"/>
      <c r="C45" s="429"/>
      <c r="D45" s="429"/>
      <c r="E45" s="429"/>
      <c r="F45" s="429"/>
      <c r="G45" s="429"/>
      <c r="H45" s="429"/>
      <c r="I45" s="429"/>
      <c r="J45" s="429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29"/>
      <c r="AA45" s="429"/>
      <c r="AB45" s="429"/>
      <c r="AC45" s="429"/>
      <c r="AD45" s="429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>
        <v>1</v>
      </c>
      <c r="AS45" s="435" t="e">
        <f t="shared" si="38"/>
        <v>#REF!</v>
      </c>
    </row>
    <row r="46" spans="1:45">
      <c r="A46" s="427" t="s">
        <v>437</v>
      </c>
      <c r="B46" s="429"/>
      <c r="C46" s="429"/>
      <c r="D46" s="429"/>
      <c r="E46" s="429"/>
      <c r="F46" s="429"/>
      <c r="G46" s="429"/>
      <c r="H46" s="429"/>
      <c r="I46" s="429"/>
      <c r="J46" s="429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29"/>
      <c r="AA46" s="429"/>
      <c r="AB46" s="429"/>
      <c r="AC46" s="429"/>
      <c r="AD46" s="429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>
        <v>1</v>
      </c>
    </row>
    <row r="47" spans="1:45">
      <c r="A47" s="427" t="s">
        <v>438</v>
      </c>
      <c r="B47" s="429"/>
      <c r="C47" s="429"/>
      <c r="D47" s="429"/>
      <c r="E47" s="429"/>
      <c r="F47" s="429"/>
      <c r="G47" s="429"/>
      <c r="H47" s="429"/>
      <c r="I47" s="429"/>
      <c r="J47" s="429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29"/>
      <c r="AA47" s="429"/>
      <c r="AB47" s="429"/>
      <c r="AC47" s="429"/>
      <c r="AD47" s="429"/>
      <c r="AE47" s="435"/>
      <c r="AF47" s="435"/>
      <c r="AG47" s="435"/>
      <c r="AH47" s="435"/>
      <c r="AI47" s="435"/>
      <c r="AJ47" s="435"/>
      <c r="AK47" s="435"/>
      <c r="AL47" s="435"/>
      <c r="AM47" s="435"/>
      <c r="AN47" s="435"/>
      <c r="AO47" s="435"/>
      <c r="AP47" s="435"/>
      <c r="AQ47" s="435"/>
      <c r="AR47" s="435"/>
      <c r="AS47" s="435"/>
    </row>
    <row r="48" spans="1:45">
      <c r="A48" s="427" t="s">
        <v>439</v>
      </c>
      <c r="B48" s="429"/>
      <c r="C48" s="429"/>
      <c r="D48" s="429"/>
      <c r="E48" s="429"/>
      <c r="F48" s="429"/>
      <c r="G48" s="429"/>
      <c r="H48" s="429"/>
      <c r="I48" s="429"/>
      <c r="J48" s="429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29"/>
      <c r="AA48" s="429"/>
      <c r="AB48" s="429"/>
      <c r="AC48" s="429"/>
      <c r="AD48" s="429"/>
      <c r="AE48" s="435"/>
      <c r="AF48" s="435"/>
      <c r="AG48" s="435"/>
      <c r="AH48" s="435"/>
      <c r="AI48" s="435"/>
      <c r="AJ48" s="435"/>
      <c r="AK48" s="435"/>
      <c r="AL48" s="435"/>
      <c r="AM48" s="435"/>
      <c r="AN48" s="435"/>
      <c r="AO48" s="435"/>
      <c r="AP48" s="435"/>
      <c r="AQ48" s="435"/>
      <c r="AR48" s="435"/>
      <c r="AS48" s="435"/>
    </row>
    <row r="49" spans="1:45">
      <c r="A49" s="427" t="s">
        <v>440</v>
      </c>
      <c r="B49" s="429"/>
      <c r="C49" s="429"/>
      <c r="D49" s="429"/>
      <c r="E49" s="429"/>
      <c r="F49" s="429"/>
      <c r="G49" s="429"/>
      <c r="H49" s="429"/>
      <c r="I49" s="429"/>
      <c r="J49" s="429"/>
      <c r="K49" s="429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29"/>
      <c r="AA49" s="429"/>
      <c r="AB49" s="429"/>
      <c r="AC49" s="429"/>
      <c r="AD49" s="429"/>
      <c r="AE49" s="435"/>
      <c r="AF49" s="435"/>
      <c r="AG49" s="435"/>
      <c r="AH49" s="435"/>
      <c r="AI49" s="435"/>
      <c r="AJ49" s="435"/>
      <c r="AK49" s="435"/>
      <c r="AL49" s="435"/>
      <c r="AM49" s="435"/>
      <c r="AN49" s="435"/>
      <c r="AO49" s="435"/>
      <c r="AP49" s="435"/>
      <c r="AQ49" s="435"/>
      <c r="AR49" s="435"/>
      <c r="AS49" s="435"/>
    </row>
    <row r="50" spans="1:45">
      <c r="A50" s="427" t="s">
        <v>441</v>
      </c>
      <c r="B50" s="429"/>
      <c r="C50" s="429"/>
      <c r="D50" s="429"/>
      <c r="E50" s="429"/>
      <c r="F50" s="429"/>
      <c r="G50" s="429"/>
      <c r="H50" s="429"/>
      <c r="I50" s="429"/>
      <c r="J50" s="429"/>
      <c r="K50" s="429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29"/>
      <c r="AA50" s="429"/>
      <c r="AB50" s="429"/>
      <c r="AC50" s="429"/>
      <c r="AD50" s="429"/>
      <c r="AE50" s="435"/>
      <c r="AF50" s="435"/>
      <c r="AG50" s="435"/>
      <c r="AH50" s="435"/>
      <c r="AI50" s="435"/>
      <c r="AJ50" s="435"/>
      <c r="AK50" s="435"/>
      <c r="AL50" s="435"/>
      <c r="AM50" s="435"/>
      <c r="AN50" s="435"/>
      <c r="AO50" s="435"/>
      <c r="AP50" s="435"/>
      <c r="AQ50" s="435"/>
      <c r="AR50" s="435"/>
      <c r="AS50" s="435"/>
    </row>
    <row r="51" spans="1:45">
      <c r="A51" s="427" t="s">
        <v>442</v>
      </c>
      <c r="B51" s="429"/>
      <c r="C51" s="429"/>
      <c r="D51" s="429"/>
      <c r="E51" s="429"/>
      <c r="F51" s="429"/>
      <c r="G51" s="429"/>
      <c r="H51" s="429"/>
      <c r="I51" s="429"/>
      <c r="J51" s="429"/>
      <c r="K51" s="429"/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29"/>
      <c r="AA51" s="429"/>
      <c r="AB51" s="429"/>
      <c r="AC51" s="429"/>
      <c r="AD51" s="429"/>
      <c r="AE51" s="435"/>
      <c r="AF51" s="435"/>
      <c r="AG51" s="435"/>
      <c r="AH51" s="435"/>
      <c r="AI51" s="435"/>
      <c r="AJ51" s="435"/>
      <c r="AK51" s="435"/>
      <c r="AL51" s="435"/>
      <c r="AM51" s="435"/>
      <c r="AN51" s="435"/>
      <c r="AO51" s="435"/>
      <c r="AP51" s="435"/>
      <c r="AQ51" s="435"/>
      <c r="AR51" s="435"/>
      <c r="AS51" s="435"/>
    </row>
    <row r="52" spans="1:45">
      <c r="A52" s="427" t="s">
        <v>443</v>
      </c>
      <c r="B52" s="429"/>
      <c r="C52" s="429"/>
      <c r="D52" s="429"/>
      <c r="E52" s="429"/>
      <c r="F52" s="429"/>
      <c r="G52" s="429"/>
      <c r="H52" s="429"/>
      <c r="I52" s="429"/>
      <c r="J52" s="429"/>
      <c r="K52" s="429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29"/>
      <c r="AA52" s="429"/>
      <c r="AB52" s="429"/>
      <c r="AC52" s="429"/>
      <c r="AD52" s="429"/>
      <c r="AE52" s="435"/>
      <c r="AF52" s="435"/>
      <c r="AG52" s="435"/>
      <c r="AH52" s="435"/>
      <c r="AI52" s="435"/>
      <c r="AJ52" s="435"/>
      <c r="AK52" s="435"/>
      <c r="AL52" s="435"/>
      <c r="AM52" s="435"/>
      <c r="AN52" s="435"/>
      <c r="AO52" s="435"/>
      <c r="AP52" s="435"/>
      <c r="AQ52" s="435"/>
      <c r="AR52" s="435"/>
      <c r="AS52" s="435"/>
    </row>
    <row r="53" spans="1:45">
      <c r="A53" s="427" t="s">
        <v>444</v>
      </c>
      <c r="B53" s="429"/>
      <c r="C53" s="429"/>
      <c r="D53" s="429"/>
      <c r="E53" s="429"/>
      <c r="F53" s="429"/>
      <c r="G53" s="429"/>
      <c r="H53" s="429"/>
      <c r="I53" s="429"/>
      <c r="J53" s="429"/>
      <c r="K53" s="429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29"/>
      <c r="AA53" s="429"/>
      <c r="AB53" s="429"/>
      <c r="AC53" s="429"/>
      <c r="AD53" s="429"/>
      <c r="AE53" s="435"/>
      <c r="AF53" s="435"/>
      <c r="AG53" s="435"/>
      <c r="AH53" s="435"/>
      <c r="AI53" s="435"/>
      <c r="AJ53" s="435"/>
      <c r="AK53" s="435"/>
      <c r="AL53" s="435"/>
      <c r="AM53" s="435"/>
      <c r="AN53" s="435"/>
      <c r="AO53" s="435"/>
      <c r="AP53" s="435"/>
      <c r="AQ53" s="435"/>
      <c r="AR53" s="435"/>
      <c r="AS53" s="435"/>
    </row>
    <row r="54" spans="1:45">
      <c r="A54" s="427" t="s">
        <v>445</v>
      </c>
      <c r="B54" s="429"/>
      <c r="C54" s="429"/>
      <c r="D54" s="429"/>
      <c r="E54" s="429"/>
      <c r="F54" s="429"/>
      <c r="G54" s="429"/>
      <c r="H54" s="429"/>
      <c r="I54" s="429"/>
      <c r="J54" s="429"/>
      <c r="K54" s="429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29"/>
      <c r="AA54" s="429"/>
      <c r="AB54" s="429"/>
      <c r="AC54" s="429"/>
      <c r="AD54" s="429"/>
      <c r="AE54" s="435"/>
      <c r="AF54" s="435"/>
      <c r="AG54" s="435"/>
      <c r="AH54" s="435"/>
      <c r="AI54" s="435"/>
      <c r="AJ54" s="435"/>
      <c r="AK54" s="435"/>
      <c r="AL54" s="435"/>
      <c r="AM54" s="435"/>
      <c r="AN54" s="435"/>
      <c r="AO54" s="435"/>
      <c r="AP54" s="435"/>
      <c r="AQ54" s="435"/>
      <c r="AR54" s="435"/>
      <c r="AS54" s="435"/>
    </row>
    <row r="55" spans="1:45">
      <c r="A55" s="427" t="s">
        <v>446</v>
      </c>
      <c r="B55" s="429"/>
      <c r="C55" s="429"/>
      <c r="D55" s="429"/>
      <c r="E55" s="429"/>
      <c r="F55" s="429"/>
      <c r="G55" s="429"/>
      <c r="H55" s="429"/>
      <c r="I55" s="429"/>
      <c r="J55" s="429"/>
      <c r="K55" s="429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29"/>
      <c r="AA55" s="429"/>
      <c r="AB55" s="429"/>
      <c r="AC55" s="429"/>
      <c r="AD55" s="429"/>
      <c r="AE55" s="435"/>
      <c r="AF55" s="435"/>
      <c r="AG55" s="435"/>
      <c r="AH55" s="435"/>
      <c r="AI55" s="435"/>
      <c r="AJ55" s="435"/>
      <c r="AK55" s="435"/>
      <c r="AL55" s="435"/>
      <c r="AM55" s="435"/>
      <c r="AN55" s="435"/>
      <c r="AO55" s="435"/>
      <c r="AP55" s="435"/>
      <c r="AQ55" s="435"/>
      <c r="AR55" s="435"/>
      <c r="AS55" s="435"/>
    </row>
    <row r="56" spans="1:45">
      <c r="A56" s="427" t="s">
        <v>447</v>
      </c>
      <c r="B56" s="429"/>
      <c r="C56" s="429"/>
      <c r="D56" s="429"/>
      <c r="E56" s="429"/>
      <c r="F56" s="429"/>
      <c r="G56" s="429"/>
      <c r="H56" s="429"/>
      <c r="I56" s="429"/>
      <c r="J56" s="429"/>
      <c r="K56" s="429"/>
      <c r="L56" s="429"/>
      <c r="M56" s="429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429"/>
      <c r="AA56" s="429"/>
      <c r="AB56" s="429"/>
      <c r="AC56" s="429"/>
      <c r="AD56" s="429"/>
      <c r="AE56" s="435"/>
      <c r="AF56" s="435"/>
      <c r="AG56" s="435"/>
      <c r="AH56" s="435"/>
      <c r="AI56" s="435"/>
      <c r="AJ56" s="435"/>
      <c r="AK56" s="435"/>
      <c r="AL56" s="435"/>
      <c r="AM56" s="435"/>
      <c r="AN56" s="435"/>
      <c r="AO56" s="435"/>
      <c r="AP56" s="435"/>
      <c r="AQ56" s="435"/>
      <c r="AR56" s="435"/>
      <c r="AS56" s="435"/>
    </row>
  </sheetData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N23"/>
  <sheetViews>
    <sheetView showGridLines="0" workbookViewId="0">
      <selection activeCell="S14" sqref="S14"/>
    </sheetView>
  </sheetViews>
  <sheetFormatPr defaultRowHeight="12.75"/>
  <cols>
    <col min="1" max="1" width="31.5703125" customWidth="1"/>
    <col min="2" max="2" width="7.140625" bestFit="1" customWidth="1"/>
    <col min="3" max="3" width="8.7109375" bestFit="1" customWidth="1"/>
    <col min="4" max="4" width="9.7109375" bestFit="1" customWidth="1"/>
    <col min="5" max="5" width="8.28515625" bestFit="1" customWidth="1"/>
    <col min="6" max="6" width="8.140625" bestFit="1" customWidth="1"/>
    <col min="7" max="14" width="8.28515625" bestFit="1" customWidth="1"/>
  </cols>
  <sheetData>
    <row r="1" spans="1:14">
      <c r="A1" s="50" t="s">
        <v>144</v>
      </c>
      <c r="B1" s="51" t="s">
        <v>3</v>
      </c>
      <c r="C1" s="51">
        <v>2015</v>
      </c>
      <c r="D1" s="51">
        <v>2016</v>
      </c>
      <c r="E1" s="51">
        <v>2017</v>
      </c>
      <c r="F1" s="51">
        <v>2018</v>
      </c>
      <c r="G1" s="51">
        <v>2019</v>
      </c>
      <c r="H1" s="51">
        <v>2020</v>
      </c>
      <c r="I1" s="51">
        <v>2021</v>
      </c>
      <c r="J1" s="51">
        <v>2022</v>
      </c>
      <c r="K1" s="51">
        <v>2023</v>
      </c>
      <c r="L1" s="51">
        <v>2024</v>
      </c>
      <c r="M1" s="51">
        <v>2025</v>
      </c>
      <c r="N1" s="52">
        <v>2026</v>
      </c>
    </row>
    <row r="2" spans="1:14">
      <c r="A2" s="779" t="s">
        <v>148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781"/>
    </row>
    <row r="3" spans="1:14" ht="13.5">
      <c r="A3" s="45" t="s">
        <v>4</v>
      </c>
      <c r="B3" s="5" t="s">
        <v>55</v>
      </c>
      <c r="C3" s="90">
        <f>+ÜVKAK_FIN!D3</f>
        <v>28808</v>
      </c>
      <c r="D3" s="90">
        <f>+ÜVKAK_FIN!E3</f>
        <v>29768</v>
      </c>
      <c r="E3" s="90">
        <f>+ÜVKAK_FIN!F3</f>
        <v>29403.468032780896</v>
      </c>
      <c r="F3" s="90">
        <f>+ÜVKAK_FIN!G3</f>
        <v>29446.553312458011</v>
      </c>
      <c r="G3" s="90">
        <f>+ÜVKAK_FIN!H3</f>
        <v>29489.638592135125</v>
      </c>
      <c r="H3" s="90">
        <f>+ÜVKAK_FIN!I3</f>
        <v>29532.723871812243</v>
      </c>
      <c r="I3" s="90">
        <f>+ÜVKAK_FIN!J3</f>
        <v>29937.118127638762</v>
      </c>
      <c r="J3" s="90">
        <f>+ÜVKAK_FIN!K3</f>
        <v>29980.203407315879</v>
      </c>
      <c r="K3" s="90">
        <f>+ÜVKAK_FIN!L3</f>
        <v>30023.288686992993</v>
      </c>
      <c r="L3" s="90">
        <f>+ÜVKAK_FIN!M3</f>
        <v>30066.373966670111</v>
      </c>
      <c r="M3" s="90">
        <f>+ÜVKAK_FIN!N3</f>
        <v>30109.459246347225</v>
      </c>
      <c r="N3" s="90">
        <f>+ÜVKAK_FIN!O3</f>
        <v>32127.747814333357</v>
      </c>
    </row>
    <row r="4" spans="1:14" ht="13.5">
      <c r="A4" s="45" t="s">
        <v>63</v>
      </c>
      <c r="B4" s="5" t="s">
        <v>55</v>
      </c>
      <c r="C4" s="90">
        <f>+ÜVKAK_FIN!D4</f>
        <v>5501</v>
      </c>
      <c r="D4" s="90">
        <f>+ÜVKAK_FIN!E4</f>
        <v>5776</v>
      </c>
      <c r="E4" s="90">
        <f>+ÜVKAK_FIN!F4</f>
        <v>5776</v>
      </c>
      <c r="F4" s="90">
        <f>+ÜVKAK_FIN!G4</f>
        <v>5776</v>
      </c>
      <c r="G4" s="90">
        <f>+ÜVKAK_FIN!H4</f>
        <v>5776</v>
      </c>
      <c r="H4" s="90">
        <f>+ÜVKAK_FIN!I4</f>
        <v>5776</v>
      </c>
      <c r="I4" s="90">
        <f>+ÜVKAK_FIN!J4</f>
        <v>5776</v>
      </c>
      <c r="J4" s="90">
        <f>+ÜVKAK_FIN!K4</f>
        <v>5776</v>
      </c>
      <c r="K4" s="90">
        <f>+ÜVKAK_FIN!L4</f>
        <v>5776</v>
      </c>
      <c r="L4" s="90">
        <f>+ÜVKAK_FIN!M4</f>
        <v>5776</v>
      </c>
      <c r="M4" s="90">
        <f>+ÜVKAK_FIN!N4</f>
        <v>5776</v>
      </c>
      <c r="N4" s="90">
        <f>+ÜVKAK_FIN!O4</f>
        <v>5776</v>
      </c>
    </row>
    <row r="5" spans="1:14" ht="13.5">
      <c r="A5" s="45" t="s">
        <v>5</v>
      </c>
      <c r="B5" s="5" t="s">
        <v>55</v>
      </c>
      <c r="C5" s="90">
        <f>+ÜVKAK_FIN!D5</f>
        <v>13555.6</v>
      </c>
      <c r="D5" s="90">
        <f>+ÜVKAK_FIN!E5</f>
        <v>15155.6</v>
      </c>
      <c r="E5" s="90">
        <f>+ÜVKAK_FIN!F5</f>
        <v>15148.412031531334</v>
      </c>
      <c r="F5" s="90">
        <f>+ÜVKAK_FIN!G5</f>
        <v>15663.015568437169</v>
      </c>
      <c r="G5" s="90">
        <f>+ÜVKAK_FIN!H5</f>
        <v>15702.619105343005</v>
      </c>
      <c r="H5" s="90">
        <f>+ÜVKAK_FIN!I5</f>
        <v>15742.22264224884</v>
      </c>
      <c r="I5" s="90">
        <f>+ÜVKAK_FIN!J5</f>
        <v>17108.191725373163</v>
      </c>
      <c r="J5" s="90">
        <f>+ÜVKAK_FIN!K5</f>
        <v>17147.795262278996</v>
      </c>
      <c r="K5" s="90">
        <f>+ÜVKAK_FIN!L5</f>
        <v>17187.398799184833</v>
      </c>
      <c r="L5" s="90">
        <f>+ÜVKAK_FIN!M5</f>
        <v>17227.002336090671</v>
      </c>
      <c r="M5" s="90">
        <f>+ÜVKAK_FIN!N5</f>
        <v>17275.69520933555</v>
      </c>
      <c r="N5" s="90">
        <f>+ÜVKAK_FIN!O5</f>
        <v>23648.331763957394</v>
      </c>
    </row>
    <row r="6" spans="1:14" ht="13.5">
      <c r="A6" s="45" t="s">
        <v>64</v>
      </c>
      <c r="B6" s="5" t="s">
        <v>55</v>
      </c>
      <c r="C6" s="90">
        <f>+ÜVKAK_FIN!D6</f>
        <v>4185.3999999999996</v>
      </c>
      <c r="D6" s="90">
        <f>+ÜVKAK_FIN!E6</f>
        <v>4946.3999999999996</v>
      </c>
      <c r="E6" s="90">
        <f>+ÜVKAK_FIN!F6</f>
        <v>4946.3999999999996</v>
      </c>
      <c r="F6" s="90">
        <f>+ÜVKAK_FIN!G6</f>
        <v>4946.3999999999996</v>
      </c>
      <c r="G6" s="90">
        <f>+ÜVKAK_FIN!H6</f>
        <v>4946.3999999999996</v>
      </c>
      <c r="H6" s="90">
        <f>+ÜVKAK_FIN!I6</f>
        <v>4946.3999999999996</v>
      </c>
      <c r="I6" s="90">
        <f>+ÜVKAK_FIN!J6</f>
        <v>4946.3999999999996</v>
      </c>
      <c r="J6" s="90">
        <f>+ÜVKAK_FIN!K6</f>
        <v>4946.3999999999996</v>
      </c>
      <c r="K6" s="90">
        <f>+ÜVKAK_FIN!L6</f>
        <v>4946.3999999999996</v>
      </c>
      <c r="L6" s="90">
        <f>+ÜVKAK_FIN!M6</f>
        <v>4946.3999999999996</v>
      </c>
      <c r="M6" s="90">
        <f>+ÜVKAK_FIN!N6</f>
        <v>11246.4</v>
      </c>
      <c r="N6" s="90">
        <f>+ÜVKAK_FIN!O6</f>
        <v>11246.4</v>
      </c>
    </row>
    <row r="7" spans="1:14">
      <c r="A7" s="779" t="s">
        <v>149</v>
      </c>
      <c r="B7" s="780"/>
      <c r="C7" s="780"/>
      <c r="D7" s="780"/>
      <c r="E7" s="780"/>
      <c r="F7" s="780"/>
      <c r="G7" s="780"/>
      <c r="H7" s="780"/>
      <c r="I7" s="780"/>
      <c r="J7" s="780"/>
      <c r="K7" s="780"/>
      <c r="L7" s="780"/>
      <c r="M7" s="780"/>
      <c r="N7" s="781"/>
    </row>
    <row r="8" spans="1:14" ht="13.5">
      <c r="A8" s="45" t="s">
        <v>4</v>
      </c>
      <c r="B8" s="5" t="s">
        <v>58</v>
      </c>
      <c r="C8" s="551">
        <f>+ÜVKAK_FIN!D13</f>
        <v>1.05</v>
      </c>
      <c r="D8" s="551">
        <f>+ÜVKAK_FIN!E13</f>
        <v>1.05</v>
      </c>
      <c r="E8" s="551">
        <f>+ÜVKAK_FIN!F13</f>
        <v>1.05</v>
      </c>
      <c r="F8" s="551">
        <f>+ÜVKAK_FIN!G13</f>
        <v>1.25</v>
      </c>
      <c r="G8" s="551">
        <f>+ÜVKAK_FIN!H13</f>
        <v>1.3</v>
      </c>
      <c r="H8" s="551">
        <f>+ÜVKAK_FIN!I13</f>
        <v>1.33</v>
      </c>
      <c r="I8" s="551">
        <f>+ÜVKAK_FIN!J13</f>
        <v>1.4000000000000001</v>
      </c>
      <c r="J8" s="551">
        <f>+ÜVKAK_FIN!K13</f>
        <v>1.4300000000000002</v>
      </c>
      <c r="K8" s="551">
        <f>+ÜVKAK_FIN!L13</f>
        <v>1.4600000000000002</v>
      </c>
      <c r="L8" s="551">
        <f>+ÜVKAK_FIN!M13</f>
        <v>1.4870000000000001</v>
      </c>
      <c r="M8" s="551">
        <f>+ÜVKAK_FIN!N13</f>
        <v>1.4970000000000001</v>
      </c>
      <c r="N8" s="551">
        <f>+ÜVKAK_FIN!O13</f>
        <v>1.4970000000000001</v>
      </c>
    </row>
    <row r="9" spans="1:14" ht="13.5">
      <c r="A9" s="45" t="s">
        <v>63</v>
      </c>
      <c r="B9" s="5" t="s">
        <v>58</v>
      </c>
      <c r="C9" s="551">
        <f>+ÜVKAK_FIN!D14</f>
        <v>1.05</v>
      </c>
      <c r="D9" s="551">
        <f>+ÜVKAK_FIN!E14</f>
        <v>1.05</v>
      </c>
      <c r="E9" s="551">
        <f>+ÜVKAK_FIN!F14</f>
        <v>1.05</v>
      </c>
      <c r="F9" s="551">
        <f>+ÜVKAK_FIN!G14</f>
        <v>1.25</v>
      </c>
      <c r="G9" s="551">
        <f>+ÜVKAK_FIN!H14</f>
        <v>1.3</v>
      </c>
      <c r="H9" s="551">
        <f>+ÜVKAK_FIN!I14</f>
        <v>1.33</v>
      </c>
      <c r="I9" s="551">
        <f>+ÜVKAK_FIN!J14</f>
        <v>1.4000000000000001</v>
      </c>
      <c r="J9" s="551">
        <f>+ÜVKAK_FIN!K14</f>
        <v>1.4300000000000002</v>
      </c>
      <c r="K9" s="551">
        <f>+ÜVKAK_FIN!L14</f>
        <v>1.4600000000000002</v>
      </c>
      <c r="L9" s="551">
        <f>+ÜVKAK_FIN!M14</f>
        <v>1.4870000000000001</v>
      </c>
      <c r="M9" s="551">
        <f>+ÜVKAK_FIN!N14</f>
        <v>1.4970000000000001</v>
      </c>
      <c r="N9" s="551">
        <f>+ÜVKAK_FIN!O14</f>
        <v>1.4970000000000001</v>
      </c>
    </row>
    <row r="10" spans="1:14" ht="13.5">
      <c r="A10" s="45" t="s">
        <v>5</v>
      </c>
      <c r="B10" s="5" t="s">
        <v>58</v>
      </c>
      <c r="C10" s="551">
        <f>+ÜVKAK_FIN!D15</f>
        <v>1.625</v>
      </c>
      <c r="D10" s="551">
        <f>+ÜVKAK_FIN!E15</f>
        <v>1.625</v>
      </c>
      <c r="E10" s="551">
        <f>+ÜVKAK_FIN!F15</f>
        <v>1.625</v>
      </c>
      <c r="F10" s="551">
        <f>+ÜVKAK_FIN!G15</f>
        <v>1.9345238095238095</v>
      </c>
      <c r="G10" s="551">
        <f>+ÜVKAK_FIN!H15</f>
        <v>2.0119047619047619</v>
      </c>
      <c r="H10" s="551">
        <f>+ÜVKAK_FIN!I15</f>
        <v>2.0583333333333331</v>
      </c>
      <c r="I10" s="551">
        <f>+ÜVKAK_FIN!J15</f>
        <v>2.1666666666666665</v>
      </c>
      <c r="J10" s="551">
        <f>+ÜVKAK_FIN!K15</f>
        <v>2.2130952380952378</v>
      </c>
      <c r="K10" s="551">
        <f>+ÜVKAK_FIN!L15</f>
        <v>2.259523809523809</v>
      </c>
      <c r="L10" s="551">
        <f>+ÜVKAK_FIN!M15</f>
        <v>2.3013095238095231</v>
      </c>
      <c r="M10" s="551">
        <f>+ÜVKAK_FIN!N15</f>
        <v>2.3167857142857136</v>
      </c>
      <c r="N10" s="551">
        <f>+ÜVKAK_FIN!O15</f>
        <v>2.3167857142857136</v>
      </c>
    </row>
    <row r="11" spans="1:14" ht="13.5">
      <c r="A11" s="45" t="s">
        <v>64</v>
      </c>
      <c r="B11" s="5" t="s">
        <v>58</v>
      </c>
      <c r="C11" s="551">
        <f>+ÜVKAK_FIN!D16</f>
        <v>1.625</v>
      </c>
      <c r="D11" s="551">
        <f>+ÜVKAK_FIN!E16</f>
        <v>1.625</v>
      </c>
      <c r="E11" s="551">
        <f>+ÜVKAK_FIN!F16</f>
        <v>1.625</v>
      </c>
      <c r="F11" s="551">
        <f>+ÜVKAK_FIN!G16</f>
        <v>1.9345238095238095</v>
      </c>
      <c r="G11" s="551">
        <f>+ÜVKAK_FIN!H16</f>
        <v>2.0119047619047619</v>
      </c>
      <c r="H11" s="551">
        <f>+ÜVKAK_FIN!I16</f>
        <v>2.0583333333333331</v>
      </c>
      <c r="I11" s="551">
        <f>+ÜVKAK_FIN!J16</f>
        <v>2.1666666666666665</v>
      </c>
      <c r="J11" s="551">
        <f>+ÜVKAK_FIN!K16</f>
        <v>2.2130952380952378</v>
      </c>
      <c r="K11" s="551">
        <f>+ÜVKAK_FIN!L16</f>
        <v>2.259523809523809</v>
      </c>
      <c r="L11" s="551">
        <f>+ÜVKAK_FIN!M16</f>
        <v>2.3013095238095231</v>
      </c>
      <c r="M11" s="551">
        <f>+ÜVKAK_FIN!N16</f>
        <v>2.3167857142857136</v>
      </c>
      <c r="N11" s="551">
        <f>+ÜVKAK_FIN!O16</f>
        <v>2.3167857142857136</v>
      </c>
    </row>
    <row r="12" spans="1:14" ht="37.15" customHeight="1">
      <c r="A12" s="47" t="s">
        <v>156</v>
      </c>
      <c r="B12" s="7" t="s">
        <v>6</v>
      </c>
      <c r="C12" s="722">
        <f>+ÜVKAK_FIN!D63</f>
        <v>1.2973997550928977E-2</v>
      </c>
      <c r="D12" s="722">
        <f>+ÜVKAK_FIN!E63</f>
        <v>1.3796719529119868E-2</v>
      </c>
      <c r="E12" s="722">
        <f>+ÜVKAK_FIN!F63</f>
        <v>1.3000620390936328E-2</v>
      </c>
      <c r="F12" s="722">
        <f>+ÜVKAK_FIN!G63</f>
        <v>1.5138349877622352E-2</v>
      </c>
      <c r="G12" s="722">
        <f>+ÜVKAK_FIN!H63</f>
        <v>1.5348939156492065E-2</v>
      </c>
      <c r="H12" s="722">
        <f>+ÜVKAK_FIN!I63</f>
        <v>1.5309306783769282E-2</v>
      </c>
      <c r="I12" s="722">
        <f>+ÜVKAK_FIN!J63</f>
        <v>1.585267186998111E-2</v>
      </c>
      <c r="J12" s="722">
        <f>+ÜVKAK_FIN!K63</f>
        <v>1.5859823506832727E-2</v>
      </c>
      <c r="K12" s="722">
        <f>+ÜVKAK_FIN!L63</f>
        <v>1.5860071193771891E-2</v>
      </c>
      <c r="L12" s="722">
        <f>+ÜVKAK_FIN!M63</f>
        <v>1.5821777520013153E-2</v>
      </c>
      <c r="M12" s="722">
        <f>+ÜVKAK_FIN!N63</f>
        <v>1.5599020208419259E-2</v>
      </c>
      <c r="N12" s="722">
        <f>+ÜVKAK_FIN!O63</f>
        <v>1.572831079814711E-2</v>
      </c>
    </row>
    <row r="13" spans="1:14">
      <c r="A13" s="779" t="s">
        <v>152</v>
      </c>
      <c r="B13" s="780"/>
      <c r="C13" s="780"/>
      <c r="D13" s="780"/>
      <c r="E13" s="780"/>
      <c r="F13" s="780"/>
      <c r="G13" s="780"/>
      <c r="H13" s="780"/>
      <c r="I13" s="780"/>
      <c r="J13" s="780"/>
      <c r="K13" s="780"/>
      <c r="L13" s="780"/>
      <c r="M13" s="780"/>
      <c r="N13" s="781"/>
    </row>
    <row r="14" spans="1:14">
      <c r="A14" s="45" t="s">
        <v>150</v>
      </c>
      <c r="B14" s="37" t="s">
        <v>56</v>
      </c>
      <c r="C14" s="90">
        <f>+ÜVKAK_FIN!D71</f>
        <v>64853.575000000004</v>
      </c>
      <c r="D14" s="90">
        <f>+ÜVKAK_FIN!E71</f>
        <v>69986.95</v>
      </c>
      <c r="E14" s="90">
        <f>+ÜVKAK_FIN!F71</f>
        <v>69592.510985658359</v>
      </c>
      <c r="F14" s="90">
        <f>+ÜVKAK_FIN!G71</f>
        <v>83897.596758084881</v>
      </c>
      <c r="G14" s="90">
        <f>+ÜVKAK_FIN!H71</f>
        <v>87389.190036477667</v>
      </c>
      <c r="H14" s="90">
        <f>+ÜVKAK_FIN!I71</f>
        <v>89544.68435480581</v>
      </c>
      <c r="I14" s="90">
        <f>+ÜVKAK_FIN!J71</f>
        <v>97783.314117002781</v>
      </c>
      <c r="J14" s="90">
        <f>+ÜVKAK_FIN!K71</f>
        <v>100027.92919695772</v>
      </c>
      <c r="K14" s="90">
        <f>+ÜVKAK_FIN!L71</f>
        <v>102278.80686497741</v>
      </c>
      <c r="L14" s="90">
        <f>+ÜVKAK_FIN!M71</f>
        <v>104325.47205974425</v>
      </c>
      <c r="M14" s="90">
        <f>+ÜVKAK_FIN!N71</f>
        <v>119800.1152142674</v>
      </c>
      <c r="N14" s="90">
        <f>+ÜVKAK_FIN!O71</f>
        <v>137585.52653262546</v>
      </c>
    </row>
    <row r="15" spans="1:14">
      <c r="A15" s="45" t="s">
        <v>799</v>
      </c>
      <c r="B15" s="37" t="s">
        <v>56</v>
      </c>
      <c r="C15" s="90">
        <f>+ÜVKAK_FIN!D70+ÜVKAK_FIN!D67</f>
        <v>0</v>
      </c>
      <c r="D15" s="90">
        <f>+ÜVKAK_FIN!E70+ÜVKAK_FIN!E67</f>
        <v>5000</v>
      </c>
      <c r="E15" s="90">
        <f>+ÜVKAK_FIN!F70+ÜVKAK_FIN!F67</f>
        <v>172138.59999999998</v>
      </c>
      <c r="F15" s="90">
        <f>+ÜVKAK_FIN!G70+ÜVKAK_FIN!G67</f>
        <v>252580</v>
      </c>
      <c r="G15" s="90">
        <f>+ÜVKAK_FIN!H70+ÜVKAK_FIN!H67</f>
        <v>409803.57142857142</v>
      </c>
      <c r="H15" s="90">
        <f>+ÜVKAK_FIN!I70+ÜVKAK_FIN!I67</f>
        <v>319216.07142857148</v>
      </c>
      <c r="I15" s="90">
        <f>+ÜVKAK_FIN!J70+ÜVKAK_FIN!J67</f>
        <v>107716.07142857143</v>
      </c>
      <c r="J15" s="90">
        <f>+ÜVKAK_FIN!K70+ÜVKAK_FIN!K67</f>
        <v>65978.57142857142</v>
      </c>
      <c r="K15" s="90">
        <f>+ÜVKAK_FIN!L70+ÜVKAK_FIN!L67</f>
        <v>65978.57142857142</v>
      </c>
      <c r="L15" s="90">
        <f>+ÜVKAK_FIN!M70+ÜVKAK_FIN!M67</f>
        <v>65978.57142857142</v>
      </c>
      <c r="M15" s="90">
        <f>+ÜVKAK_FIN!N70+ÜVKAK_FIN!N67</f>
        <v>245528.57142857139</v>
      </c>
      <c r="N15" s="90">
        <f>+ÜVKAK_FIN!O70+ÜVKAK_FIN!O67</f>
        <v>0</v>
      </c>
    </row>
    <row r="16" spans="1:14">
      <c r="A16" s="45" t="s">
        <v>153</v>
      </c>
      <c r="B16" s="37" t="s">
        <v>56</v>
      </c>
      <c r="C16" s="90">
        <f>+ÜVKAK_FIN!D69</f>
        <v>0</v>
      </c>
      <c r="D16" s="90">
        <f>+ÜVKAK_FIN!E69</f>
        <v>0</v>
      </c>
      <c r="E16" s="90">
        <f>+ÜVKAK_FIN!F69</f>
        <v>20000</v>
      </c>
      <c r="F16" s="90">
        <f>+ÜVKAK_FIN!G69</f>
        <v>0</v>
      </c>
      <c r="G16" s="90">
        <f>+ÜVKAK_FIN!H69</f>
        <v>0</v>
      </c>
      <c r="H16" s="90">
        <f>+ÜVKAK_FIN!I69</f>
        <v>65000</v>
      </c>
      <c r="I16" s="90">
        <f>+ÜVKAK_FIN!J69</f>
        <v>20000</v>
      </c>
      <c r="J16" s="90">
        <f>+ÜVKAK_FIN!K69</f>
        <v>0</v>
      </c>
      <c r="K16" s="90">
        <f>+ÜVKAK_FIN!L69</f>
        <v>0</v>
      </c>
      <c r="L16" s="90">
        <f>+ÜVKAK_FIN!M69</f>
        <v>0</v>
      </c>
      <c r="M16" s="90">
        <f>+ÜVKAK_FIN!N69</f>
        <v>80000</v>
      </c>
      <c r="N16" s="90">
        <f>+ÜVKAK_FIN!O69</f>
        <v>0</v>
      </c>
    </row>
    <row r="17" spans="1:14">
      <c r="A17" s="45" t="s">
        <v>41</v>
      </c>
      <c r="B17" s="37" t="s">
        <v>56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</row>
    <row r="18" spans="1:14">
      <c r="A18" s="45" t="s">
        <v>151</v>
      </c>
      <c r="B18" s="37" t="s">
        <v>56</v>
      </c>
      <c r="C18" s="90">
        <f>+ÜVKAK_FIN!D76</f>
        <v>54274.700000000004</v>
      </c>
      <c r="D18" s="90">
        <f>+ÜVKAK_FIN!E76</f>
        <v>61613</v>
      </c>
      <c r="E18" s="90">
        <f>+ÜVKAK_FIN!F76</f>
        <v>61291.441520255452</v>
      </c>
      <c r="F18" s="90">
        <f>+ÜVKAK_FIN!G76</f>
        <v>63198.448406483418</v>
      </c>
      <c r="G18" s="90">
        <f>+ÜVKAK_FIN!H76</f>
        <v>64809.446683061804</v>
      </c>
      <c r="H18" s="90">
        <f>+ÜVKAK_FIN!I76</f>
        <v>66461.471533114847</v>
      </c>
      <c r="I18" s="90">
        <f>+ÜVKAK_FIN!J76</f>
        <v>68317.688464321953</v>
      </c>
      <c r="J18" s="90">
        <f>+ÜVKAK_FIN!K76</f>
        <v>69737.327827031666</v>
      </c>
      <c r="K18" s="90">
        <f>+ÜVKAK_FIN!L76</f>
        <v>71186.425688864023</v>
      </c>
      <c r="L18" s="90">
        <f>+ÜVKAK_FIN!M76</f>
        <v>72665.593441729885</v>
      </c>
      <c r="M18" s="90">
        <f>+ÜVKAK_FIN!N76</f>
        <v>83108.005156652973</v>
      </c>
      <c r="N18" s="90">
        <f>+ÜVKAK_FIN!O76</f>
        <v>88946.401188142365</v>
      </c>
    </row>
    <row r="19" spans="1:14">
      <c r="A19" s="45" t="s">
        <v>68</v>
      </c>
      <c r="B19" s="37" t="s">
        <v>56</v>
      </c>
      <c r="C19" s="90">
        <f>+ÜVKAK_FIN!D73</f>
        <v>0</v>
      </c>
      <c r="D19" s="90">
        <f>+ÜVKAK_FIN!E73</f>
        <v>0</v>
      </c>
      <c r="E19" s="90">
        <f>+ÜVKAK_FIN!F73</f>
        <v>210268</v>
      </c>
      <c r="F19" s="90">
        <f>+ÜVKAK_FIN!G73</f>
        <v>252580</v>
      </c>
      <c r="G19" s="90">
        <f>+ÜVKAK_FIN!H73</f>
        <v>409803.57142857142</v>
      </c>
      <c r="H19" s="90">
        <f>+ÜVKAK_FIN!I73</f>
        <v>433428.57142857148</v>
      </c>
      <c r="I19" s="90">
        <f>+ÜVKAK_FIN!J73</f>
        <v>147053.57142857142</v>
      </c>
      <c r="J19" s="90">
        <f>+ÜVKAK_FIN!K73</f>
        <v>87428.571428571435</v>
      </c>
      <c r="K19" s="90">
        <f>+ÜVKAK_FIN!L73</f>
        <v>87428.571428571435</v>
      </c>
      <c r="L19" s="90">
        <f>+ÜVKAK_FIN!M73</f>
        <v>87428.571428571435</v>
      </c>
      <c r="M19" s="90">
        <f>+ÜVKAK_FIN!N73</f>
        <v>343928.57142857142</v>
      </c>
      <c r="N19" s="90">
        <f>+ÜVKAK_FIN!O73</f>
        <v>0</v>
      </c>
    </row>
    <row r="20" spans="1:14" ht="24">
      <c r="A20" s="45" t="s">
        <v>154</v>
      </c>
      <c r="B20" s="37" t="s">
        <v>56</v>
      </c>
      <c r="C20" s="90">
        <f>+ÜVKAK_FIN!D74+ÜVKAK_FIN!D75</f>
        <v>0</v>
      </c>
      <c r="D20" s="90">
        <f>+ÜVKAK_FIN!E74+ÜVKAK_FIN!E75</f>
        <v>0</v>
      </c>
      <c r="E20" s="90">
        <f>+ÜVKAK_FIN!F74+ÜVKAK_FIN!F75</f>
        <v>2388.1271999999999</v>
      </c>
      <c r="F20" s="90">
        <f>+ÜVKAK_FIN!G74+ÜVKAK_FIN!G75</f>
        <v>4229.9373999999998</v>
      </c>
      <c r="G20" s="90">
        <f>+ÜVKAK_FIN!H74+ÜVKAK_FIN!H75</f>
        <v>4211.0042999999996</v>
      </c>
      <c r="H20" s="90">
        <f>+ÜVKAK_FIN!I74+ÜVKAK_FIN!I75</f>
        <v>11568.8771</v>
      </c>
      <c r="I20" s="90">
        <f>+ÜVKAK_FIN!J74+ÜVKAK_FIN!J75</f>
        <v>14599.753400000001</v>
      </c>
      <c r="J20" s="90">
        <f>+ÜVKAK_FIN!K74+ÜVKAK_FIN!K75</f>
        <v>12215.032800000001</v>
      </c>
      <c r="K20" s="90">
        <f>+ÜVKAK_FIN!L74+ÜVKAK_FIN!L75</f>
        <v>10217.5</v>
      </c>
      <c r="L20" s="90">
        <f>+ÜVKAK_FIN!M74+ÜVKAK_FIN!M75</f>
        <v>9962.5</v>
      </c>
      <c r="M20" s="90">
        <f>+ÜVKAK_FIN!N74+ÜVKAK_FIN!N75</f>
        <v>18787.5</v>
      </c>
      <c r="N20" s="90">
        <f>+ÜVKAK_FIN!O74+ÜVKAK_FIN!O75</f>
        <v>19492.5</v>
      </c>
    </row>
    <row r="21" spans="1:14" s="2" customFormat="1">
      <c r="A21" s="47" t="s">
        <v>155</v>
      </c>
      <c r="B21" s="53" t="s">
        <v>56</v>
      </c>
      <c r="C21" s="91">
        <f>+SUM(C14:C17)-SUM(C18:C20)</f>
        <v>10578.875</v>
      </c>
      <c r="D21" s="91">
        <f>+SUM(D14:D17)-SUM(D18:D20)</f>
        <v>13373.949999999997</v>
      </c>
      <c r="E21" s="91">
        <f t="shared" ref="E21:N21" si="0">+SUM(E14:E17)-SUM(E18:E20)</f>
        <v>-12216.457734597119</v>
      </c>
      <c r="F21" s="91">
        <f t="shared" si="0"/>
        <v>16469.210951601504</v>
      </c>
      <c r="G21" s="91">
        <f t="shared" si="0"/>
        <v>18368.739053415891</v>
      </c>
      <c r="H21" s="91">
        <f t="shared" si="0"/>
        <v>-37698.164278309036</v>
      </c>
      <c r="I21" s="91">
        <f t="shared" si="0"/>
        <v>-4471.627747319144</v>
      </c>
      <c r="J21" s="91">
        <f t="shared" si="0"/>
        <v>-3374.4314300739206</v>
      </c>
      <c r="K21" s="91">
        <f t="shared" si="0"/>
        <v>-575.11882388661616</v>
      </c>
      <c r="L21" s="91">
        <f t="shared" si="0"/>
        <v>247.3786180143361</v>
      </c>
      <c r="M21" s="91">
        <f t="shared" si="0"/>
        <v>-495.38994238560554</v>
      </c>
      <c r="N21" s="91">
        <f t="shared" si="0"/>
        <v>29146.625344483095</v>
      </c>
    </row>
    <row r="22" spans="1:14" s="2" customFormat="1">
      <c r="A22" s="47" t="s">
        <v>49</v>
      </c>
      <c r="B22" s="53" t="s">
        <v>56</v>
      </c>
      <c r="C22" s="91">
        <f>+C21</f>
        <v>10578.875</v>
      </c>
      <c r="D22" s="91">
        <f>+C22+D21</f>
        <v>23952.824999999997</v>
      </c>
      <c r="E22" s="91">
        <f t="shared" ref="E22:N22" si="1">+D22+E21</f>
        <v>11736.367265402878</v>
      </c>
      <c r="F22" s="91">
        <f t="shared" si="1"/>
        <v>28205.578217004382</v>
      </c>
      <c r="G22" s="91">
        <f t="shared" si="1"/>
        <v>46574.317270420273</v>
      </c>
      <c r="H22" s="91">
        <f t="shared" si="1"/>
        <v>8876.1529921112378</v>
      </c>
      <c r="I22" s="91">
        <f t="shared" si="1"/>
        <v>4404.5252447920939</v>
      </c>
      <c r="J22" s="91">
        <f t="shared" si="1"/>
        <v>1030.0938147181732</v>
      </c>
      <c r="K22" s="91">
        <f t="shared" si="1"/>
        <v>454.97499083155708</v>
      </c>
      <c r="L22" s="91">
        <f t="shared" si="1"/>
        <v>702.35360884589318</v>
      </c>
      <c r="M22" s="91">
        <f t="shared" si="1"/>
        <v>206.96366646028764</v>
      </c>
      <c r="N22" s="91">
        <f t="shared" si="1"/>
        <v>29353.589010943382</v>
      </c>
    </row>
    <row r="23" spans="1:14">
      <c r="C23" s="552"/>
      <c r="D23" s="552"/>
      <c r="E23" s="552"/>
      <c r="F23" s="552"/>
      <c r="G23" s="552"/>
      <c r="H23" s="552"/>
      <c r="I23" s="552"/>
      <c r="J23" s="552"/>
      <c r="K23" s="552"/>
      <c r="L23" s="552"/>
      <c r="M23" s="552"/>
      <c r="N23" s="552"/>
    </row>
  </sheetData>
  <mergeCells count="3">
    <mergeCell ref="A2:N2"/>
    <mergeCell ref="A13:N13"/>
    <mergeCell ref="A7:N7"/>
  </mergeCells>
  <phoneticPr fontId="0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10"/>
  <sheetViews>
    <sheetView workbookViewId="0">
      <selection sqref="A1:B1"/>
    </sheetView>
  </sheetViews>
  <sheetFormatPr defaultRowHeight="12.75"/>
  <cols>
    <col min="1" max="1" width="22.85546875" customWidth="1"/>
    <col min="2" max="2" width="19" customWidth="1"/>
  </cols>
  <sheetData>
    <row r="1" spans="1:10" ht="24.6" customHeight="1">
      <c r="A1" s="782" t="s">
        <v>179</v>
      </c>
      <c r="B1" s="783"/>
      <c r="C1" s="106"/>
      <c r="D1" s="106"/>
      <c r="E1" s="106"/>
      <c r="F1" s="106"/>
      <c r="G1" s="106"/>
    </row>
    <row r="2" spans="1:10">
      <c r="A2" s="784"/>
      <c r="B2" s="107" t="s">
        <v>180</v>
      </c>
      <c r="C2" s="106"/>
      <c r="D2" s="106"/>
      <c r="E2" s="106"/>
      <c r="F2" s="106"/>
      <c r="G2" s="106"/>
    </row>
    <row r="3" spans="1:10">
      <c r="A3" s="784"/>
      <c r="B3" s="107" t="s">
        <v>181</v>
      </c>
      <c r="C3" s="106"/>
      <c r="D3" s="106"/>
      <c r="E3" s="106"/>
      <c r="F3" s="106"/>
      <c r="G3" s="106"/>
    </row>
    <row r="4" spans="1:10" ht="24">
      <c r="A4" s="107" t="s">
        <v>182</v>
      </c>
      <c r="B4" s="108" t="s">
        <v>3</v>
      </c>
      <c r="C4" s="108">
        <v>2008</v>
      </c>
      <c r="D4" s="108">
        <v>2009</v>
      </c>
      <c r="E4" s="108">
        <v>2010</v>
      </c>
      <c r="F4" s="108">
        <v>2011</v>
      </c>
      <c r="G4" s="109">
        <v>2012</v>
      </c>
      <c r="H4" s="109">
        <v>2013</v>
      </c>
      <c r="I4" s="109">
        <v>2014</v>
      </c>
      <c r="J4" s="109">
        <v>2015</v>
      </c>
    </row>
    <row r="5" spans="1:10">
      <c r="A5" s="110" t="s">
        <v>198</v>
      </c>
      <c r="B5" s="37" t="s">
        <v>91</v>
      </c>
      <c r="C5" s="616">
        <v>349.2</v>
      </c>
      <c r="D5" s="616">
        <v>347.1</v>
      </c>
      <c r="E5" s="616">
        <v>347.7</v>
      </c>
      <c r="F5" s="616">
        <v>355.1</v>
      </c>
      <c r="G5" s="616">
        <v>399</v>
      </c>
      <c r="H5" s="616">
        <v>409.3</v>
      </c>
      <c r="I5" s="616">
        <v>470.6</v>
      </c>
      <c r="J5" s="616">
        <v>494.8</v>
      </c>
    </row>
    <row r="6" spans="1:10">
      <c r="A6" s="111" t="s">
        <v>183</v>
      </c>
      <c r="B6" s="112" t="s">
        <v>91</v>
      </c>
      <c r="C6" s="113"/>
      <c r="D6" s="113">
        <f t="shared" ref="D6:J6" si="0">+D5-C5</f>
        <v>-2.0999999999999659</v>
      </c>
      <c r="E6" s="113">
        <f t="shared" si="0"/>
        <v>0.59999999999996589</v>
      </c>
      <c r="F6" s="113">
        <f t="shared" si="0"/>
        <v>7.4000000000000341</v>
      </c>
      <c r="G6" s="113">
        <f t="shared" si="0"/>
        <v>43.899999999999977</v>
      </c>
      <c r="H6" s="113">
        <f t="shared" si="0"/>
        <v>10.300000000000011</v>
      </c>
      <c r="I6" s="113">
        <f t="shared" si="0"/>
        <v>61.300000000000011</v>
      </c>
      <c r="J6" s="113">
        <f t="shared" si="0"/>
        <v>24.199999999999989</v>
      </c>
    </row>
    <row r="7" spans="1:10">
      <c r="A7" s="110" t="s">
        <v>184</v>
      </c>
      <c r="B7" s="37" t="s">
        <v>91</v>
      </c>
      <c r="C7" s="616">
        <v>420</v>
      </c>
      <c r="D7" s="616">
        <v>394.2</v>
      </c>
      <c r="E7" s="616">
        <v>380.4</v>
      </c>
      <c r="F7" s="616">
        <v>414.5</v>
      </c>
      <c r="G7" s="616">
        <v>476.1</v>
      </c>
      <c r="H7" s="616">
        <v>510.9</v>
      </c>
      <c r="I7" s="616">
        <v>555.70000000000005</v>
      </c>
      <c r="J7" s="616">
        <v>597.79999999999995</v>
      </c>
    </row>
    <row r="8" spans="1:10">
      <c r="A8" s="785" t="s">
        <v>185</v>
      </c>
      <c r="B8" s="786"/>
      <c r="C8" s="114">
        <f t="shared" ref="C8:J8" si="1">+C5/C7</f>
        <v>0.83142857142857141</v>
      </c>
      <c r="D8" s="114">
        <f t="shared" si="1"/>
        <v>0.88051750380517513</v>
      </c>
      <c r="E8" s="114">
        <f t="shared" si="1"/>
        <v>0.91403785488958988</v>
      </c>
      <c r="F8" s="114">
        <f t="shared" si="1"/>
        <v>0.85669481302774431</v>
      </c>
      <c r="G8" s="114">
        <f t="shared" si="1"/>
        <v>0.83805923125393822</v>
      </c>
      <c r="H8" s="114">
        <f t="shared" si="1"/>
        <v>0.80113525151693099</v>
      </c>
      <c r="I8" s="114">
        <f t="shared" si="1"/>
        <v>0.84685981644772357</v>
      </c>
      <c r="J8" s="114">
        <f t="shared" si="1"/>
        <v>0.82770157243225162</v>
      </c>
    </row>
    <row r="9" spans="1:10" ht="33.6" customHeight="1">
      <c r="A9" s="787" t="s">
        <v>370</v>
      </c>
      <c r="B9" s="788"/>
      <c r="C9" s="106"/>
      <c r="D9" s="106"/>
      <c r="E9" s="106"/>
      <c r="F9" s="106"/>
      <c r="G9" s="106"/>
    </row>
    <row r="10" spans="1:10" ht="35.450000000000003" customHeight="1">
      <c r="A10" s="789"/>
      <c r="B10" s="790"/>
      <c r="C10" s="106"/>
      <c r="D10" s="106"/>
      <c r="E10" s="106"/>
      <c r="F10" s="106"/>
      <c r="G10" s="106"/>
    </row>
  </sheetData>
  <mergeCells count="4">
    <mergeCell ref="A1:B1"/>
    <mergeCell ref="A2:A3"/>
    <mergeCell ref="A8:B8"/>
    <mergeCell ref="A9:B10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99"/>
    <pageSetUpPr fitToPage="1"/>
  </sheetPr>
  <dimension ref="A1:Q45"/>
  <sheetViews>
    <sheetView showGridLines="0" workbookViewId="0">
      <selection activeCell="G27" sqref="G27"/>
    </sheetView>
  </sheetViews>
  <sheetFormatPr defaultRowHeight="12.75" outlineLevelRow="1" outlineLevelCol="2"/>
  <cols>
    <col min="1" max="1" width="38.28515625" style="1" customWidth="1"/>
    <col min="2" max="2" width="7" style="1" customWidth="1"/>
    <col min="3" max="3" width="7.85546875" style="1" bestFit="1" customWidth="1" outlineLevel="2"/>
    <col min="4" max="4" width="6.42578125" style="1" customWidth="1" outlineLevel="2"/>
    <col min="5" max="5" width="6.42578125" style="1" customWidth="1" outlineLevel="2" collapsed="1"/>
    <col min="6" max="6" width="6.85546875" style="1" bestFit="1" customWidth="1" outlineLevel="2"/>
    <col min="7" max="7" width="6.85546875" style="1" bestFit="1" customWidth="1"/>
    <col min="8" max="8" width="6.85546875" style="1" bestFit="1" customWidth="1" collapsed="1"/>
    <col min="9" max="9" width="6.85546875" style="1" bestFit="1" customWidth="1"/>
    <col min="10" max="13" width="6.85546875" style="1" bestFit="1" customWidth="1" outlineLevel="2"/>
    <col min="14" max="14" width="6.85546875" style="1" bestFit="1" customWidth="1"/>
    <col min="15" max="17" width="6.85546875" style="1" bestFit="1" customWidth="1" outlineLevel="1"/>
    <col min="18" max="16384" width="9.140625" style="27"/>
  </cols>
  <sheetData>
    <row r="1" spans="1:17" s="4" customFormat="1" ht="12">
      <c r="A1" s="28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s="30" customFormat="1" ht="12">
      <c r="A2" s="3" t="s">
        <v>29</v>
      </c>
      <c r="B2" s="3" t="s">
        <v>3</v>
      </c>
      <c r="C2" s="3">
        <v>2012</v>
      </c>
      <c r="D2" s="3">
        <v>2013</v>
      </c>
      <c r="E2" s="3">
        <v>2014</v>
      </c>
      <c r="F2" s="3">
        <v>2015</v>
      </c>
      <c r="G2" s="3">
        <v>2016</v>
      </c>
      <c r="H2" s="3">
        <v>2017</v>
      </c>
      <c r="I2" s="3">
        <v>2018</v>
      </c>
      <c r="J2" s="3">
        <v>2019</v>
      </c>
      <c r="K2" s="3">
        <v>2020</v>
      </c>
      <c r="L2" s="3">
        <v>2021</v>
      </c>
      <c r="M2" s="3">
        <v>2022</v>
      </c>
      <c r="N2" s="3">
        <v>2023</v>
      </c>
      <c r="O2" s="3">
        <v>2024</v>
      </c>
      <c r="P2" s="3">
        <v>2025</v>
      </c>
      <c r="Q2" s="3">
        <v>2026</v>
      </c>
    </row>
    <row r="3" spans="1:17" s="4" customFormat="1" ht="12" outlineLevel="1">
      <c r="A3" s="45" t="s">
        <v>97</v>
      </c>
      <c r="B3" s="35"/>
      <c r="C3" s="36"/>
      <c r="D3" s="36"/>
      <c r="E3" s="36"/>
      <c r="F3" s="14">
        <v>1</v>
      </c>
      <c r="G3" s="14">
        <f>+F3+1</f>
        <v>2</v>
      </c>
      <c r="H3" s="14">
        <f t="shared" ref="H3:Q3" si="0">+G3+1</f>
        <v>3</v>
      </c>
      <c r="I3" s="14">
        <f t="shared" si="0"/>
        <v>4</v>
      </c>
      <c r="J3" s="14">
        <f t="shared" si="0"/>
        <v>5</v>
      </c>
      <c r="K3" s="14">
        <f t="shared" si="0"/>
        <v>6</v>
      </c>
      <c r="L3" s="14">
        <f t="shared" si="0"/>
        <v>7</v>
      </c>
      <c r="M3" s="14">
        <f t="shared" si="0"/>
        <v>8</v>
      </c>
      <c r="N3" s="14">
        <f t="shared" si="0"/>
        <v>9</v>
      </c>
      <c r="O3" s="14">
        <f t="shared" si="0"/>
        <v>10</v>
      </c>
      <c r="P3" s="14">
        <f t="shared" si="0"/>
        <v>11</v>
      </c>
      <c r="Q3" s="14">
        <f t="shared" si="0"/>
        <v>12</v>
      </c>
    </row>
    <row r="4" spans="1:17" s="30" customFormat="1" ht="12" outlineLevel="1">
      <c r="A4" s="48" t="s">
        <v>196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s="4" customFormat="1" ht="13.5" customHeight="1" outlineLevel="1">
      <c r="A5" s="46" t="s">
        <v>12</v>
      </c>
      <c r="B5" s="18" t="s">
        <v>6</v>
      </c>
      <c r="C5" s="31">
        <v>3.9376943014055255E-2</v>
      </c>
      <c r="D5" s="31">
        <v>2.7924999999999998E-2</v>
      </c>
      <c r="E5" s="31">
        <v>-1.1000000000000001E-3</v>
      </c>
      <c r="F5" s="31">
        <v>-4.908794417839684E-3</v>
      </c>
      <c r="G5" s="31">
        <v>1.4950000000000005E-3</v>
      </c>
      <c r="H5" s="31">
        <v>3.3791580245174133E-2</v>
      </c>
      <c r="I5" s="31">
        <v>2.6792296429037854E-2</v>
      </c>
      <c r="J5" s="31">
        <v>2.47E-2</v>
      </c>
      <c r="K5" s="31">
        <v>2.47E-2</v>
      </c>
      <c r="L5" s="31">
        <v>1.9699999999999999E-2</v>
      </c>
      <c r="M5" s="31">
        <v>0.02</v>
      </c>
      <c r="N5" s="31">
        <v>0.02</v>
      </c>
      <c r="O5" s="31">
        <v>2.0000012741172191E-2</v>
      </c>
      <c r="P5" s="31">
        <v>2.0000018929741535E-2</v>
      </c>
      <c r="Q5" s="31">
        <v>2.0000026331755853E-2</v>
      </c>
    </row>
    <row r="6" spans="1:17" s="4" customFormat="1" ht="13.5" customHeight="1" outlineLevel="1">
      <c r="A6" s="251" t="s">
        <v>317</v>
      </c>
      <c r="B6" s="35"/>
      <c r="C6" s="252"/>
      <c r="D6" s="252"/>
      <c r="E6" s="252"/>
      <c r="F6" s="31">
        <v>1</v>
      </c>
      <c r="G6" s="31">
        <f>+F6*(1+G5)</f>
        <v>1.001495</v>
      </c>
      <c r="H6" s="31">
        <f t="shared" ref="H6:Q6" si="1">+G6*(1+H5)</f>
        <v>1.0353370986576407</v>
      </c>
      <c r="I6" s="31">
        <f t="shared" si="1"/>
        <v>1.0630761571088563</v>
      </c>
      <c r="J6" s="31">
        <f t="shared" si="1"/>
        <v>1.089334138189445</v>
      </c>
      <c r="K6" s="31">
        <f t="shared" si="1"/>
        <v>1.1162406914027243</v>
      </c>
      <c r="L6" s="31">
        <f t="shared" si="1"/>
        <v>1.138230633023358</v>
      </c>
      <c r="M6" s="31">
        <f t="shared" si="1"/>
        <v>1.1609952456838253</v>
      </c>
      <c r="N6" s="31">
        <f t="shared" si="1"/>
        <v>1.1842151505975018</v>
      </c>
      <c r="O6" s="31">
        <f t="shared" si="1"/>
        <v>1.2078994686977409</v>
      </c>
      <c r="P6" s="31">
        <f t="shared" si="1"/>
        <v>1.2320574809369205</v>
      </c>
      <c r="Q6" s="31">
        <f t="shared" si="1"/>
        <v>1.2566986629978958</v>
      </c>
    </row>
    <row r="7" spans="1:17" s="4" customFormat="1" ht="12" outlineLevel="1">
      <c r="A7" s="46" t="s">
        <v>19</v>
      </c>
      <c r="B7" s="18" t="s">
        <v>6</v>
      </c>
      <c r="C7" s="15">
        <v>0.2</v>
      </c>
      <c r="D7" s="15">
        <v>0.2</v>
      </c>
      <c r="E7" s="15">
        <v>0.2</v>
      </c>
      <c r="F7" s="15">
        <v>0.2</v>
      </c>
      <c r="G7" s="15">
        <v>0.2</v>
      </c>
      <c r="H7" s="15">
        <v>0.2</v>
      </c>
      <c r="I7" s="15">
        <v>0.2</v>
      </c>
      <c r="J7" s="15">
        <v>0.2</v>
      </c>
      <c r="K7" s="15">
        <v>0.2</v>
      </c>
      <c r="L7" s="15">
        <v>0.2</v>
      </c>
      <c r="M7" s="15">
        <v>0.2</v>
      </c>
      <c r="N7" s="15">
        <v>0.2</v>
      </c>
      <c r="O7" s="15">
        <v>0.2</v>
      </c>
      <c r="P7" s="15">
        <v>0.2</v>
      </c>
      <c r="Q7" s="15">
        <v>0.2</v>
      </c>
    </row>
    <row r="8" spans="1:17" s="4" customFormat="1" ht="12" outlineLevel="1">
      <c r="A8" s="10" t="s">
        <v>61</v>
      </c>
      <c r="B8" s="17"/>
      <c r="C8" s="17"/>
      <c r="D8" s="17"/>
      <c r="E8" s="17"/>
      <c r="F8" s="17"/>
      <c r="G8" s="17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7" s="4" customFormat="1" ht="12" outlineLevel="1">
      <c r="A9" s="45" t="s">
        <v>197</v>
      </c>
      <c r="B9" s="18" t="s">
        <v>20</v>
      </c>
      <c r="C9" s="12">
        <v>2.44</v>
      </c>
      <c r="D9" s="12">
        <f>+C9</f>
        <v>2.44</v>
      </c>
      <c r="E9" s="12">
        <f t="shared" ref="E9:Q9" si="2">+D9</f>
        <v>2.44</v>
      </c>
      <c r="F9" s="12">
        <f t="shared" si="2"/>
        <v>2.44</v>
      </c>
      <c r="G9" s="12">
        <f t="shared" si="2"/>
        <v>2.44</v>
      </c>
      <c r="H9" s="12">
        <f t="shared" si="2"/>
        <v>2.44</v>
      </c>
      <c r="I9" s="12">
        <f t="shared" si="2"/>
        <v>2.44</v>
      </c>
      <c r="J9" s="12">
        <f t="shared" si="2"/>
        <v>2.44</v>
      </c>
      <c r="K9" s="12">
        <f t="shared" si="2"/>
        <v>2.44</v>
      </c>
      <c r="L9" s="12">
        <f t="shared" si="2"/>
        <v>2.44</v>
      </c>
      <c r="M9" s="12">
        <f t="shared" si="2"/>
        <v>2.44</v>
      </c>
      <c r="N9" s="12">
        <f t="shared" si="2"/>
        <v>2.44</v>
      </c>
      <c r="O9" s="12">
        <f t="shared" si="2"/>
        <v>2.44</v>
      </c>
      <c r="P9" s="12">
        <f t="shared" si="2"/>
        <v>2.44</v>
      </c>
      <c r="Q9" s="12">
        <f t="shared" si="2"/>
        <v>2.44</v>
      </c>
    </row>
    <row r="10" spans="1:17" s="4" customFormat="1" ht="12" outlineLevel="1" collapsed="1">
      <c r="A10" s="45" t="s">
        <v>98</v>
      </c>
      <c r="B10" s="18" t="s">
        <v>57</v>
      </c>
      <c r="C10" s="14">
        <f>+STAT!G5*12</f>
        <v>4788</v>
      </c>
      <c r="D10" s="14">
        <f>+STAT!H5*12</f>
        <v>4911.6000000000004</v>
      </c>
      <c r="E10" s="14">
        <f>+STAT!I5*12</f>
        <v>5647.2000000000007</v>
      </c>
      <c r="F10" s="14">
        <f>+STAT!J5*12</f>
        <v>5937.6</v>
      </c>
      <c r="G10" s="14">
        <f t="shared" ref="G10:Q10" si="3">+F10*(1+G5)</f>
        <v>5946.4767120000006</v>
      </c>
      <c r="H10" s="14">
        <f t="shared" si="3"/>
        <v>6147.417556989607</v>
      </c>
      <c r="I10" s="14">
        <f t="shared" si="3"/>
        <v>6312.1209904495445</v>
      </c>
      <c r="J10" s="14">
        <f t="shared" si="3"/>
        <v>6468.0303789136478</v>
      </c>
      <c r="K10" s="14">
        <f t="shared" si="3"/>
        <v>6627.7907292728141</v>
      </c>
      <c r="L10" s="14">
        <f t="shared" si="3"/>
        <v>6758.3582066394893</v>
      </c>
      <c r="M10" s="14">
        <f t="shared" si="3"/>
        <v>6893.5253707722795</v>
      </c>
      <c r="N10" s="14">
        <f t="shared" si="3"/>
        <v>7031.3958781877254</v>
      </c>
      <c r="O10" s="14">
        <f t="shared" si="3"/>
        <v>7172.023885339705</v>
      </c>
      <c r="P10" s="14">
        <f t="shared" si="3"/>
        <v>7315.4644988110576</v>
      </c>
      <c r="Q10" s="14">
        <f t="shared" si="3"/>
        <v>7461.7739814163042</v>
      </c>
    </row>
    <row r="11" spans="1:17" s="4" customFormat="1" ht="12" outlineLevel="1">
      <c r="A11" s="45" t="s">
        <v>99</v>
      </c>
      <c r="B11" s="18" t="s">
        <v>91</v>
      </c>
      <c r="C11" s="16">
        <f t="shared" ref="C11:P11" si="4">+C10/12</f>
        <v>399</v>
      </c>
      <c r="D11" s="16">
        <f t="shared" si="4"/>
        <v>409.3</v>
      </c>
      <c r="E11" s="16">
        <f t="shared" si="4"/>
        <v>470.60000000000008</v>
      </c>
      <c r="F11" s="16">
        <f t="shared" si="4"/>
        <v>494.8</v>
      </c>
      <c r="G11" s="16">
        <f t="shared" si="4"/>
        <v>495.53972600000003</v>
      </c>
      <c r="H11" s="16">
        <f t="shared" si="4"/>
        <v>512.28479641580054</v>
      </c>
      <c r="I11" s="16">
        <f t="shared" si="4"/>
        <v>526.01008253746204</v>
      </c>
      <c r="J11" s="16">
        <f t="shared" si="4"/>
        <v>539.00253157613736</v>
      </c>
      <c r="K11" s="16">
        <f t="shared" si="4"/>
        <v>552.31589410606784</v>
      </c>
      <c r="L11" s="16">
        <f t="shared" si="4"/>
        <v>563.1965172199574</v>
      </c>
      <c r="M11" s="16">
        <f t="shared" si="4"/>
        <v>574.46044756435663</v>
      </c>
      <c r="N11" s="16">
        <f t="shared" si="4"/>
        <v>585.94965651564382</v>
      </c>
      <c r="O11" s="16">
        <f t="shared" si="4"/>
        <v>597.66865711164212</v>
      </c>
      <c r="P11" s="16">
        <f t="shared" si="4"/>
        <v>609.6220415675881</v>
      </c>
      <c r="Q11" s="16">
        <f>+Q10/12</f>
        <v>621.81449845135865</v>
      </c>
    </row>
    <row r="12" spans="1:17" s="4" customFormat="1" ht="12">
      <c r="A12" s="45" t="s">
        <v>92</v>
      </c>
      <c r="B12" s="18" t="s">
        <v>91</v>
      </c>
      <c r="C12" s="16">
        <f t="shared" ref="C12:P12" si="5">+C11*4%</f>
        <v>15.96</v>
      </c>
      <c r="D12" s="16">
        <f t="shared" si="5"/>
        <v>16.372</v>
      </c>
      <c r="E12" s="16">
        <f t="shared" si="5"/>
        <v>18.824000000000005</v>
      </c>
      <c r="F12" s="16">
        <f t="shared" si="5"/>
        <v>19.792000000000002</v>
      </c>
      <c r="G12" s="16">
        <f t="shared" si="5"/>
        <v>19.821589040000003</v>
      </c>
      <c r="H12" s="16">
        <f t="shared" si="5"/>
        <v>20.491391856632021</v>
      </c>
      <c r="I12" s="16">
        <f t="shared" si="5"/>
        <v>21.040403301498483</v>
      </c>
      <c r="J12" s="16">
        <f t="shared" si="5"/>
        <v>21.560101263045496</v>
      </c>
      <c r="K12" s="16">
        <f t="shared" si="5"/>
        <v>22.092635764242715</v>
      </c>
      <c r="L12" s="16">
        <f t="shared" si="5"/>
        <v>22.527860688798295</v>
      </c>
      <c r="M12" s="16">
        <f t="shared" si="5"/>
        <v>22.978417902574265</v>
      </c>
      <c r="N12" s="16">
        <f t="shared" si="5"/>
        <v>23.437986260625753</v>
      </c>
      <c r="O12" s="16">
        <f t="shared" si="5"/>
        <v>23.906746284465687</v>
      </c>
      <c r="P12" s="16">
        <f t="shared" si="5"/>
        <v>24.384881662703524</v>
      </c>
      <c r="Q12" s="16">
        <f>+Q11*4%</f>
        <v>24.872579938054347</v>
      </c>
    </row>
    <row r="13" spans="1:17" s="4" customFormat="1" ht="13.5">
      <c r="A13" s="45" t="s">
        <v>100</v>
      </c>
      <c r="B13" s="18" t="s">
        <v>55</v>
      </c>
      <c r="C13" s="16">
        <f>+MAHUD!C8*0.365</f>
        <v>25.498039215686273</v>
      </c>
      <c r="D13" s="16">
        <f>+MAHUD!D8*0.365</f>
        <v>22.354186717998076</v>
      </c>
      <c r="E13" s="16">
        <f>+MAHUD!E8*0.365</f>
        <v>25.698339483394829</v>
      </c>
      <c r="F13" s="16">
        <f>+MAHUD!F8*0.365</f>
        <v>26.405132905591199</v>
      </c>
      <c r="G13" s="16">
        <f>+MAHUD!G8*0.365</f>
        <v>27.124945327307184</v>
      </c>
      <c r="H13" s="16">
        <f>+MAHUD!H8*0.365</f>
        <v>26.733341848911603</v>
      </c>
      <c r="I13" s="16">
        <f>+MAHUD!I8*0.365</f>
        <v>26.713253240853842</v>
      </c>
      <c r="J13" s="16">
        <f>+MAHUD!J8*0.365</f>
        <v>26.69325336917985</v>
      </c>
      <c r="K13" s="16">
        <f>+MAHUD!K8*0.365</f>
        <v>26.673341647229265</v>
      </c>
      <c r="L13" s="16">
        <f>+MAHUD!L8*0.365</f>
        <v>26.619289841761599</v>
      </c>
      <c r="M13" s="16">
        <f>+MAHUD!M8*0.365</f>
        <v>26.599889455332256</v>
      </c>
      <c r="N13" s="16">
        <f>+MAHUD!N8*0.365</f>
        <v>26.580572886706737</v>
      </c>
      <c r="O13" s="16">
        <f>+MAHUD!O8*0.365</f>
        <v>26.561339593863835</v>
      </c>
      <c r="P13" s="16">
        <f>+MAHUD!P8*0.365</f>
        <v>26.542189039445717</v>
      </c>
      <c r="Q13" s="16">
        <f>+MAHUD!Q8*0.365</f>
        <v>26.764201778018457</v>
      </c>
    </row>
    <row r="14" spans="1:17" s="4" customFormat="1" ht="13.5">
      <c r="A14" s="45" t="s">
        <v>33</v>
      </c>
      <c r="B14" s="18" t="s">
        <v>55</v>
      </c>
      <c r="C14" s="16">
        <f>+MAHUD!C9*0.365</f>
        <v>24.912343470483005</v>
      </c>
      <c r="D14" s="16">
        <f>+MAHUD!D9*0.365</f>
        <v>22.29370629370629</v>
      </c>
      <c r="E14" s="16">
        <f>+MAHUD!E9*0.365</f>
        <v>24.841086587436333</v>
      </c>
      <c r="F14" s="16">
        <f>+MAHUD!F9*0.365</f>
        <v>22.443046357615895</v>
      </c>
      <c r="G14" s="16">
        <f>+MAHUD!G9*0.365</f>
        <v>24.545866804871725</v>
      </c>
      <c r="H14" s="16">
        <f>+MAHUD!H9*0.365</f>
        <v>23.71088785301048</v>
      </c>
      <c r="I14" s="16">
        <f>+MAHUD!I9*0.365</f>
        <v>23.901323885181544</v>
      </c>
      <c r="J14" s="16">
        <f>+MAHUD!J9*0.365</f>
        <v>23.872870203939129</v>
      </c>
      <c r="K14" s="16">
        <f>+MAHUD!K9*0.365</f>
        <v>23.844626843757712</v>
      </c>
      <c r="L14" s="16">
        <f>+MAHUD!L9*0.365</f>
        <v>24.006780036727047</v>
      </c>
      <c r="M14" s="16">
        <f>+MAHUD!M9*0.365</f>
        <v>23.980247332157237</v>
      </c>
      <c r="N14" s="16">
        <f>+MAHUD!N9*0.365</f>
        <v>23.953895081927794</v>
      </c>
      <c r="O14" s="16">
        <f>+MAHUD!O9*0.365</f>
        <v>23.927721451317666</v>
      </c>
      <c r="P14" s="16">
        <f>+MAHUD!P9*0.365</f>
        <v>23.89578290546579</v>
      </c>
      <c r="Q14" s="16">
        <f>+MAHUD!Q9*0.365</f>
        <v>24.920261933018661</v>
      </c>
    </row>
    <row r="15" spans="1:17" s="4" customFormat="1" ht="12" hidden="1">
      <c r="A15" s="10" t="s">
        <v>62</v>
      </c>
      <c r="B15" s="17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17" s="4" customFormat="1" ht="12" hidden="1">
      <c r="A16" s="46" t="s">
        <v>28</v>
      </c>
      <c r="B16" s="18" t="s">
        <v>1</v>
      </c>
      <c r="C16" s="9">
        <v>20</v>
      </c>
      <c r="D16" s="8"/>
      <c r="E16" s="8"/>
      <c r="F16" s="8"/>
      <c r="G16" s="8"/>
      <c r="H16" s="13"/>
      <c r="I16" s="8"/>
      <c r="K16" s="8"/>
      <c r="L16" s="8"/>
      <c r="M16" s="8"/>
      <c r="N16" s="8"/>
      <c r="O16" s="8"/>
      <c r="P16" s="8"/>
      <c r="Q16" s="8"/>
    </row>
    <row r="17" spans="1:17" s="4" customFormat="1" hidden="1">
      <c r="A17" s="49" t="s">
        <v>95</v>
      </c>
      <c r="B17" s="42" t="s">
        <v>6</v>
      </c>
      <c r="C17" s="93">
        <v>1.8600000000000001E-3</v>
      </c>
      <c r="D17" s="8"/>
      <c r="E17" s="8"/>
      <c r="F17" s="8"/>
      <c r="G17" s="8"/>
      <c r="H17" s="13"/>
      <c r="I17" s="8"/>
      <c r="K17" s="8"/>
      <c r="L17" s="8"/>
      <c r="M17" s="8"/>
      <c r="N17" s="8"/>
      <c r="O17" s="8"/>
      <c r="P17" s="8"/>
      <c r="Q17" s="8"/>
    </row>
    <row r="18" spans="1:17" s="4" customFormat="1" ht="12" hidden="1" collapsed="1">
      <c r="A18" s="46" t="s">
        <v>26</v>
      </c>
      <c r="B18" s="18" t="s">
        <v>6</v>
      </c>
      <c r="C18" s="34">
        <v>0.06</v>
      </c>
      <c r="D18" s="8"/>
      <c r="E18" s="8"/>
      <c r="F18" s="8"/>
      <c r="G18" s="8"/>
      <c r="H18" s="13"/>
      <c r="I18" s="8"/>
      <c r="K18" s="8"/>
      <c r="L18" s="8"/>
      <c r="M18" s="8"/>
      <c r="N18" s="8"/>
      <c r="O18" s="8"/>
      <c r="P18" s="8"/>
      <c r="Q18" s="8"/>
    </row>
    <row r="19" spans="1:17" s="4" customFormat="1" ht="12" hidden="1">
      <c r="A19" s="46" t="s">
        <v>320</v>
      </c>
      <c r="B19" s="18" t="s">
        <v>6</v>
      </c>
      <c r="C19" s="266">
        <f>(1+6%)*(1+AVERAGE(F5:Q5))-1</f>
        <v>7.9987195722881932E-2</v>
      </c>
      <c r="D19" s="8"/>
      <c r="E19" s="8"/>
      <c r="F19" s="8"/>
      <c r="G19" s="8"/>
      <c r="H19" s="13"/>
      <c r="I19" s="8"/>
      <c r="K19" s="8"/>
      <c r="L19" s="8"/>
      <c r="M19" s="8"/>
      <c r="N19" s="8"/>
      <c r="O19" s="8"/>
      <c r="P19" s="8"/>
      <c r="Q19" s="8"/>
    </row>
    <row r="20" spans="1:17" s="4" customFormat="1" ht="12" hidden="1">
      <c r="A20" s="46" t="s">
        <v>358</v>
      </c>
      <c r="B20" s="18" t="s">
        <v>6</v>
      </c>
      <c r="C20" s="266">
        <f>(1+6%)*(1+AVERAGE(G5:Q5))-1</f>
        <v>8.2277242796136019E-2</v>
      </c>
      <c r="D20" s="8"/>
      <c r="E20" s="8"/>
      <c r="F20" s="8"/>
      <c r="G20" s="8"/>
      <c r="H20" s="13"/>
      <c r="I20" s="8"/>
      <c r="K20" s="8"/>
      <c r="L20" s="8"/>
      <c r="M20" s="8"/>
      <c r="N20" s="8"/>
      <c r="O20" s="8"/>
      <c r="P20" s="8"/>
      <c r="Q20" s="8"/>
    </row>
    <row r="21" spans="1:17" s="4" customFormat="1" ht="12">
      <c r="A21" s="33" t="s">
        <v>36</v>
      </c>
      <c r="B21" s="33"/>
      <c r="C21" s="13"/>
      <c r="D21" s="33"/>
      <c r="E21" s="33"/>
      <c r="F21" s="33"/>
      <c r="G21" s="33"/>
      <c r="H21" s="13"/>
      <c r="I21" s="8"/>
      <c r="J21" s="33"/>
      <c r="K21" s="8"/>
      <c r="L21" s="8"/>
      <c r="M21" s="8"/>
      <c r="N21" s="8"/>
      <c r="O21" s="8"/>
      <c r="P21" s="8"/>
      <c r="Q21" s="8"/>
    </row>
    <row r="22" spans="1:17" s="4" customFormat="1" ht="12">
      <c r="A22" s="46" t="s">
        <v>13</v>
      </c>
      <c r="B22" s="18" t="s">
        <v>1</v>
      </c>
      <c r="C22" s="26">
        <v>40</v>
      </c>
      <c r="D22" s="8"/>
      <c r="E22" s="8"/>
      <c r="F22" s="8"/>
      <c r="G22" s="8"/>
      <c r="H22" s="13"/>
      <c r="I22" s="8"/>
      <c r="K22" s="8"/>
      <c r="L22" s="8"/>
      <c r="M22" s="8"/>
      <c r="N22" s="8"/>
      <c r="O22" s="8"/>
      <c r="P22" s="8"/>
      <c r="Q22" s="8"/>
    </row>
    <row r="23" spans="1:17" s="4" customFormat="1" ht="12">
      <c r="A23" s="46" t="s">
        <v>14</v>
      </c>
      <c r="B23" s="18" t="s">
        <v>1</v>
      </c>
      <c r="C23" s="26">
        <v>40</v>
      </c>
      <c r="D23" s="8"/>
      <c r="E23" s="8"/>
      <c r="F23" s="8"/>
      <c r="G23" s="8"/>
      <c r="H23" s="13"/>
      <c r="I23" s="8"/>
      <c r="K23" s="8"/>
      <c r="L23" s="8"/>
      <c r="M23" s="8"/>
      <c r="N23" s="8"/>
      <c r="O23" s="8"/>
      <c r="P23" s="8"/>
      <c r="Q23" s="8"/>
    </row>
    <row r="24" spans="1:17" s="4" customFormat="1" ht="12">
      <c r="A24" s="46" t="s">
        <v>15</v>
      </c>
      <c r="B24" s="18" t="s">
        <v>1</v>
      </c>
      <c r="C24" s="26">
        <v>15</v>
      </c>
      <c r="D24" s="8"/>
      <c r="E24" s="8"/>
      <c r="F24" s="8"/>
      <c r="G24" s="8"/>
      <c r="H24" s="13"/>
      <c r="I24" s="8"/>
      <c r="K24" s="8"/>
      <c r="L24" s="8"/>
      <c r="M24" s="8"/>
      <c r="N24" s="8"/>
      <c r="O24" s="8"/>
      <c r="P24" s="8"/>
      <c r="Q24" s="8"/>
    </row>
    <row r="25" spans="1:17" s="4" customFormat="1" ht="12">
      <c r="A25" s="46" t="s">
        <v>16</v>
      </c>
      <c r="B25" s="18" t="s">
        <v>1</v>
      </c>
      <c r="C25" s="26">
        <v>40</v>
      </c>
      <c r="D25" s="8"/>
      <c r="E25" s="8"/>
      <c r="F25" s="8"/>
      <c r="G25" s="8"/>
      <c r="H25" s="13"/>
      <c r="I25" s="8"/>
      <c r="K25" s="8"/>
      <c r="L25" s="8"/>
      <c r="M25" s="8"/>
      <c r="N25" s="8"/>
      <c r="O25" s="8"/>
      <c r="P25" s="8"/>
      <c r="Q25" s="8"/>
    </row>
    <row r="26" spans="1:17">
      <c r="A26" s="169" t="s">
        <v>214</v>
      </c>
      <c r="B26" s="2"/>
    </row>
    <row r="27" spans="1:17" s="168" customFormat="1">
      <c r="A27" s="170" t="s">
        <v>215</v>
      </c>
      <c r="B27" s="6" t="s">
        <v>226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</row>
    <row r="28" spans="1:17">
      <c r="A28" s="171" t="s">
        <v>217</v>
      </c>
      <c r="B28" s="172">
        <f>1.26/1.2</f>
        <v>1.05</v>
      </c>
    </row>
    <row r="29" spans="1:17">
      <c r="A29" s="171" t="s">
        <v>218</v>
      </c>
      <c r="B29" s="172">
        <f>1.26/1.2</f>
        <v>1.05</v>
      </c>
    </row>
    <row r="30" spans="1:17">
      <c r="A30" s="171" t="s">
        <v>219</v>
      </c>
      <c r="B30" s="172">
        <f>1.26/1.2</f>
        <v>1.05</v>
      </c>
    </row>
    <row r="31" spans="1:17">
      <c r="A31" s="171" t="s">
        <v>220</v>
      </c>
      <c r="B31" s="172">
        <f>1.26/1.2</f>
        <v>1.05</v>
      </c>
    </row>
    <row r="32" spans="1:17">
      <c r="A32" s="171" t="s">
        <v>221</v>
      </c>
      <c r="B32" s="172">
        <f>1.26/1.2</f>
        <v>1.05</v>
      </c>
    </row>
    <row r="33" spans="1:4">
      <c r="A33" s="173" t="s">
        <v>216</v>
      </c>
      <c r="B33" s="6" t="s">
        <v>226</v>
      </c>
    </row>
    <row r="34" spans="1:4">
      <c r="A34" s="171" t="s">
        <v>222</v>
      </c>
      <c r="B34" s="174">
        <f>1.95/1.2</f>
        <v>1.625</v>
      </c>
    </row>
    <row r="35" spans="1:4">
      <c r="A35" s="171" t="s">
        <v>223</v>
      </c>
      <c r="B35" s="174">
        <f>1.95/1.2</f>
        <v>1.625</v>
      </c>
    </row>
    <row r="36" spans="1:4">
      <c r="A36" s="171" t="s">
        <v>487</v>
      </c>
      <c r="B36" s="172">
        <f>+B35</f>
        <v>1.625</v>
      </c>
      <c r="C36" s="450"/>
    </row>
    <row r="37" spans="1:4">
      <c r="A37" s="171" t="s">
        <v>224</v>
      </c>
      <c r="B37" s="174">
        <f>1.95/1.2</f>
        <v>1.625</v>
      </c>
      <c r="C37" s="106" t="s">
        <v>480</v>
      </c>
    </row>
    <row r="38" spans="1:4">
      <c r="A38" s="171" t="s">
        <v>225</v>
      </c>
      <c r="B38" s="174">
        <f>1.95/1.2</f>
        <v>1.625</v>
      </c>
    </row>
    <row r="39" spans="1:4">
      <c r="A39" s="166" t="s">
        <v>488</v>
      </c>
    </row>
    <row r="45" spans="1:4">
      <c r="D45" s="106"/>
    </row>
  </sheetData>
  <phoneticPr fontId="14" type="noConversion"/>
  <pageMargins left="0.7" right="0.7" top="0.75" bottom="0.75" header="0.3" footer="0.3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FF99"/>
  </sheetPr>
  <dimension ref="A1:AO40"/>
  <sheetViews>
    <sheetView workbookViewId="0"/>
  </sheetViews>
  <sheetFormatPr defaultRowHeight="12.75"/>
  <cols>
    <col min="1" max="1" width="40.7109375" style="57" customWidth="1"/>
    <col min="2" max="2" width="13" style="57" customWidth="1"/>
    <col min="3" max="3" width="7" style="56" customWidth="1"/>
    <col min="4" max="8" width="7.140625" style="56" bestFit="1" customWidth="1"/>
    <col min="9" max="10" width="8.28515625" style="56" bestFit="1" customWidth="1"/>
    <col min="11" max="12" width="11.85546875" style="56" bestFit="1" customWidth="1"/>
    <col min="13" max="41" width="10.7109375" style="56" bestFit="1" customWidth="1"/>
    <col min="42" max="52" width="10.7109375" style="57" bestFit="1" customWidth="1"/>
    <col min="53" max="16384" width="9.140625" style="57"/>
  </cols>
  <sheetData>
    <row r="1" spans="1:41"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</row>
    <row r="2" spans="1:41" ht="15.75" customHeight="1">
      <c r="A2" s="54" t="s">
        <v>103</v>
      </c>
      <c r="B2" s="55"/>
      <c r="C2" s="55"/>
      <c r="D2" s="55"/>
      <c r="E2" s="55"/>
      <c r="F2" s="55"/>
      <c r="G2" s="55"/>
      <c r="H2" s="55"/>
      <c r="I2" s="55"/>
      <c r="J2" s="55"/>
      <c r="K2" s="55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</row>
    <row r="3" spans="1:41">
      <c r="A3" s="58" t="s">
        <v>104</v>
      </c>
      <c r="B3" s="58" t="s">
        <v>3</v>
      </c>
      <c r="C3" s="59"/>
      <c r="D3" s="59">
        <v>2002</v>
      </c>
      <c r="E3" s="59">
        <v>2003</v>
      </c>
      <c r="F3" s="59">
        <v>2004</v>
      </c>
      <c r="G3" s="59">
        <v>2005</v>
      </c>
      <c r="H3" s="59">
        <v>2006</v>
      </c>
      <c r="I3" s="59">
        <v>2007</v>
      </c>
      <c r="J3" s="59">
        <v>2008</v>
      </c>
      <c r="K3" s="59">
        <v>2009</v>
      </c>
      <c r="L3" s="60">
        <v>2010</v>
      </c>
      <c r="M3" s="59">
        <v>2011</v>
      </c>
      <c r="N3" s="59">
        <v>2012</v>
      </c>
      <c r="O3" s="59">
        <v>2013</v>
      </c>
      <c r="P3" s="59">
        <v>2014</v>
      </c>
      <c r="Q3" s="59">
        <v>2015</v>
      </c>
      <c r="R3" s="59">
        <v>2016</v>
      </c>
      <c r="S3" s="59">
        <v>2017</v>
      </c>
      <c r="T3" s="59">
        <v>2018</v>
      </c>
      <c r="U3" s="59">
        <v>2019</v>
      </c>
      <c r="V3" s="59">
        <v>2020</v>
      </c>
      <c r="W3" s="59">
        <v>2021</v>
      </c>
      <c r="X3" s="59">
        <v>2022</v>
      </c>
      <c r="Y3" s="59">
        <v>2023</v>
      </c>
      <c r="Z3" s="59">
        <v>2024</v>
      </c>
      <c r="AA3" s="59">
        <v>2025</v>
      </c>
      <c r="AB3" s="59">
        <v>2026</v>
      </c>
      <c r="AC3" s="59">
        <v>2027</v>
      </c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</row>
    <row r="4" spans="1:41" ht="15.75">
      <c r="A4" s="61" t="s">
        <v>105</v>
      </c>
      <c r="B4" s="62" t="s">
        <v>106</v>
      </c>
      <c r="C4" s="63"/>
      <c r="D4" s="64">
        <v>3252</v>
      </c>
      <c r="E4" s="64">
        <v>3902</v>
      </c>
      <c r="F4" s="64">
        <v>4683</v>
      </c>
      <c r="G4" s="64">
        <v>5619</v>
      </c>
      <c r="H4" s="65">
        <v>11239</v>
      </c>
      <c r="I4" s="65">
        <v>13487</v>
      </c>
      <c r="J4" s="65">
        <v>16184</v>
      </c>
      <c r="K4" s="65">
        <v>19421</v>
      </c>
      <c r="L4" s="66">
        <v>21363</v>
      </c>
      <c r="M4" s="67">
        <v>1379</v>
      </c>
      <c r="N4" s="67">
        <v>1392</v>
      </c>
      <c r="O4" s="67">
        <v>1406</v>
      </c>
      <c r="P4" s="67">
        <v>1420</v>
      </c>
      <c r="Q4" s="67">
        <v>1435</v>
      </c>
      <c r="R4" s="68">
        <f>+Q4*(1+EE!G$5)</f>
        <v>1437.145325</v>
      </c>
      <c r="S4" s="68">
        <f>+R4*(1+EE!H$5)</f>
        <v>1485.7087365737141</v>
      </c>
      <c r="T4" s="68">
        <f>+S4*(1+EE!I$5)</f>
        <v>1525.5142854512085</v>
      </c>
      <c r="U4" s="68">
        <f>+T4*(1+EE!J$5)</f>
        <v>1563.1944883018532</v>
      </c>
      <c r="V4" s="68">
        <f>+U4*(1+EE!K$5)</f>
        <v>1601.8053921629089</v>
      </c>
      <c r="W4" s="68">
        <f>+V4*(1+EE!L$5)</f>
        <v>1633.3609583885184</v>
      </c>
      <c r="X4" s="68">
        <f>+W4*(1+EE!M$5)</f>
        <v>1666.0281775562887</v>
      </c>
      <c r="Y4" s="68">
        <f>+X4*(1+EE!N$5)</f>
        <v>1699.3487411074145</v>
      </c>
      <c r="Z4" s="68">
        <f>+Y4*(1+EE!O$5)</f>
        <v>1733.3357375812577</v>
      </c>
      <c r="AA4" s="68">
        <f>+Z4*(1+EE!P$5)</f>
        <v>1768.0024851444805</v>
      </c>
      <c r="AB4" s="68">
        <f>+AA4*(1+EE!Q$5)</f>
        <v>1803.3625814019799</v>
      </c>
      <c r="AC4" s="68" t="e">
        <f>+AB4*(1+EE!#REF!)</f>
        <v>#REF!</v>
      </c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</row>
    <row r="5" spans="1:41" ht="15.75">
      <c r="A5" s="69" t="s">
        <v>107</v>
      </c>
      <c r="B5" s="62" t="s">
        <v>106</v>
      </c>
      <c r="C5" s="63"/>
      <c r="D5" s="64">
        <v>4898</v>
      </c>
      <c r="E5" s="64">
        <v>5878</v>
      </c>
      <c r="F5" s="64">
        <v>7054</v>
      </c>
      <c r="G5" s="64">
        <v>8464</v>
      </c>
      <c r="H5" s="65">
        <v>16929</v>
      </c>
      <c r="I5" s="65">
        <v>20315</v>
      </c>
      <c r="J5" s="65">
        <v>24378</v>
      </c>
      <c r="K5" s="65">
        <v>29523</v>
      </c>
      <c r="L5" s="66">
        <v>43879</v>
      </c>
      <c r="M5" s="67">
        <v>4206</v>
      </c>
      <c r="N5" s="67">
        <v>5468</v>
      </c>
      <c r="O5" s="67">
        <v>7109</v>
      </c>
      <c r="P5" s="67">
        <v>9241</v>
      </c>
      <c r="Q5" s="67">
        <v>12014</v>
      </c>
      <c r="R5" s="68">
        <f>+Q5*(1+EE!G$5)</f>
        <v>12031.960930000001</v>
      </c>
      <c r="S5" s="68">
        <f>+R5*(1+EE!H$5)</f>
        <v>12438.539903272895</v>
      </c>
      <c r="T5" s="68">
        <f>+S5*(1+EE!I$5)</f>
        <v>12771.796951505799</v>
      </c>
      <c r="U5" s="68">
        <f>+T5*(1+EE!J$5)</f>
        <v>13087.260336207992</v>
      </c>
      <c r="V5" s="68">
        <f>+U5*(1+EE!K$5)</f>
        <v>13410.515666512329</v>
      </c>
      <c r="W5" s="68">
        <f>+V5*(1+EE!L$5)</f>
        <v>13674.702825142622</v>
      </c>
      <c r="X5" s="68">
        <f>+W5*(1+EE!M$5)</f>
        <v>13948.196881645474</v>
      </c>
      <c r="Y5" s="68">
        <f>+X5*(1+EE!N$5)</f>
        <v>14227.160819278384</v>
      </c>
      <c r="Z5" s="68">
        <f>+Y5*(1+EE!O$5)</f>
        <v>14511.704216934657</v>
      </c>
      <c r="AA5" s="68">
        <f>+Z5*(1+EE!P$5)</f>
        <v>14801.938575976161</v>
      </c>
      <c r="AB5" s="68">
        <f>+AA5*(1+EE!Q$5)</f>
        <v>15097.977737256717</v>
      </c>
      <c r="AC5" s="68" t="e">
        <f>+AB5*(1+EE!#REF!)</f>
        <v>#REF!</v>
      </c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</row>
    <row r="6" spans="1:41" ht="15.75">
      <c r="A6" s="69" t="s">
        <v>108</v>
      </c>
      <c r="B6" s="62" t="s">
        <v>106</v>
      </c>
      <c r="C6" s="63"/>
      <c r="D6" s="64">
        <v>3068</v>
      </c>
      <c r="E6" s="64">
        <v>3682</v>
      </c>
      <c r="F6" s="64">
        <v>4418</v>
      </c>
      <c r="G6" s="64">
        <v>5302</v>
      </c>
      <c r="H6" s="65">
        <v>10604</v>
      </c>
      <c r="I6" s="65">
        <v>12725</v>
      </c>
      <c r="J6" s="65">
        <v>15270</v>
      </c>
      <c r="K6" s="65">
        <v>18324</v>
      </c>
      <c r="L6" s="66">
        <v>21988</v>
      </c>
      <c r="M6" s="67">
        <v>1616</v>
      </c>
      <c r="N6" s="67">
        <v>1858</v>
      </c>
      <c r="O6" s="67">
        <v>2137</v>
      </c>
      <c r="P6" s="67">
        <v>2457</v>
      </c>
      <c r="Q6" s="67">
        <v>2826</v>
      </c>
      <c r="R6" s="68">
        <f>+Q6*(1+EE!G$5)</f>
        <v>2830.22487</v>
      </c>
      <c r="S6" s="68">
        <f>+R6*(1+EE!H$5)</f>
        <v>2925.8626408064924</v>
      </c>
      <c r="T6" s="68">
        <f>+S6*(1+EE!I$5)</f>
        <v>3004.2532199896277</v>
      </c>
      <c r="U6" s="68">
        <f>+T6*(1+EE!J$5)</f>
        <v>3078.4582745233715</v>
      </c>
      <c r="V6" s="68">
        <f>+U6*(1+EE!K$5)</f>
        <v>3154.4961939040986</v>
      </c>
      <c r="W6" s="68">
        <f>+V6*(1+EE!L$5)</f>
        <v>3216.6397689240093</v>
      </c>
      <c r="X6" s="68">
        <f>+W6*(1+EE!M$5)</f>
        <v>3280.9725643024894</v>
      </c>
      <c r="Y6" s="68">
        <f>+X6*(1+EE!N$5)</f>
        <v>3346.5920155885392</v>
      </c>
      <c r="Z6" s="68">
        <f>+Y6*(1+EE!O$5)</f>
        <v>3413.523898539815</v>
      </c>
      <c r="AA6" s="68">
        <f>+Z6*(1+EE!P$5)</f>
        <v>3481.7944411277367</v>
      </c>
      <c r="AB6" s="68">
        <f>+AA6*(1+EE!Q$5)</f>
        <v>3551.4304216320529</v>
      </c>
      <c r="AC6" s="68" t="e">
        <f>+AB6*(1+EE!#REF!)</f>
        <v>#REF!</v>
      </c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</row>
    <row r="7" spans="1:41">
      <c r="A7" s="69" t="s">
        <v>109</v>
      </c>
      <c r="B7" s="62" t="s">
        <v>106</v>
      </c>
      <c r="C7" s="63"/>
      <c r="D7" s="64">
        <v>1644</v>
      </c>
      <c r="E7" s="64">
        <v>1973</v>
      </c>
      <c r="F7" s="64">
        <v>2367</v>
      </c>
      <c r="G7" s="64">
        <v>2841</v>
      </c>
      <c r="H7" s="65">
        <v>2841</v>
      </c>
      <c r="I7" s="65">
        <v>3409</v>
      </c>
      <c r="J7" s="65">
        <v>4091</v>
      </c>
      <c r="K7" s="65">
        <v>4909</v>
      </c>
      <c r="L7" s="66">
        <v>5399</v>
      </c>
      <c r="M7" s="67">
        <v>377.65</v>
      </c>
      <c r="N7" s="67">
        <v>415.42</v>
      </c>
      <c r="O7" s="67">
        <v>456.96</v>
      </c>
      <c r="P7" s="67">
        <v>502.66</v>
      </c>
      <c r="Q7" s="67">
        <v>552.89</v>
      </c>
      <c r="R7" s="68">
        <f>+Q7*(1+EE!G$5)</f>
        <v>553.71657055000003</v>
      </c>
      <c r="S7" s="68">
        <f>+R7*(1+EE!H$5)</f>
        <v>572.42752847682289</v>
      </c>
      <c r="T7" s="68">
        <f>+S7*(1+EE!I$5)</f>
        <v>587.76417650391545</v>
      </c>
      <c r="U7" s="68">
        <f>+T7*(1+EE!J$5)</f>
        <v>602.28195166356215</v>
      </c>
      <c r="V7" s="68">
        <f>+U7*(1+EE!K$5)</f>
        <v>617.15831586965214</v>
      </c>
      <c r="W7" s="68">
        <f>+V7*(1+EE!L$5)</f>
        <v>629.31633469228427</v>
      </c>
      <c r="X7" s="68">
        <f>+W7*(1+EE!M$5)</f>
        <v>641.90266138612992</v>
      </c>
      <c r="Y7" s="68">
        <f>+X7*(1+EE!N$5)</f>
        <v>654.74071461385256</v>
      </c>
      <c r="Z7" s="68">
        <f>+Y7*(1+EE!O$5)</f>
        <v>667.8355372482938</v>
      </c>
      <c r="AA7" s="68">
        <f>+Z7*(1+EE!P$5)</f>
        <v>681.19226063521376</v>
      </c>
      <c r="AB7" s="68">
        <f>+AA7*(1+EE!Q$5)</f>
        <v>694.81612378490638</v>
      </c>
      <c r="AC7" s="68" t="e">
        <f>+AB7*(1+EE!#REF!)</f>
        <v>#REF!</v>
      </c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</row>
    <row r="8" spans="1:41" ht="15.75">
      <c r="A8" s="69" t="s">
        <v>110</v>
      </c>
      <c r="B8" s="62" t="s">
        <v>106</v>
      </c>
      <c r="C8" s="63"/>
      <c r="D8" s="64">
        <v>33</v>
      </c>
      <c r="E8" s="64">
        <v>34</v>
      </c>
      <c r="F8" s="64">
        <v>38</v>
      </c>
      <c r="G8" s="64">
        <v>40</v>
      </c>
      <c r="H8" s="65">
        <v>48</v>
      </c>
      <c r="I8" s="65">
        <v>58</v>
      </c>
      <c r="J8" s="65">
        <v>69</v>
      </c>
      <c r="K8" s="65">
        <v>83</v>
      </c>
      <c r="L8" s="66">
        <v>87</v>
      </c>
      <c r="M8" s="67">
        <v>5.81</v>
      </c>
      <c r="N8" s="67">
        <v>6.13</v>
      </c>
      <c r="O8" s="67">
        <v>6.45</v>
      </c>
      <c r="P8" s="67">
        <v>6.77</v>
      </c>
      <c r="Q8" s="67">
        <v>7.09</v>
      </c>
      <c r="R8" s="68">
        <f>+Q8*(1+EE!G$5)</f>
        <v>7.1005995500000001</v>
      </c>
      <c r="S8" s="68">
        <f>+R8*(1+EE!H$5)</f>
        <v>7.3405400294826721</v>
      </c>
      <c r="T8" s="68">
        <f>+S8*(1+EE!I$5)</f>
        <v>7.5372099539017903</v>
      </c>
      <c r="U8" s="68">
        <f>+T8*(1+EE!J$5)</f>
        <v>7.7233790397631639</v>
      </c>
      <c r="V8" s="68">
        <f>+U8*(1+EE!K$5)</f>
        <v>7.9141465020453134</v>
      </c>
      <c r="W8" s="68">
        <f>+V8*(1+EE!L$5)</f>
        <v>8.0700551881356066</v>
      </c>
      <c r="X8" s="68">
        <f>+W8*(1+EE!M$5)</f>
        <v>8.2314562918983185</v>
      </c>
      <c r="Y8" s="68">
        <f>+X8*(1+EE!N$5)</f>
        <v>8.3960854177362858</v>
      </c>
      <c r="Z8" s="68">
        <f>+Y8*(1+EE!O$5)</f>
        <v>8.564007233066981</v>
      </c>
      <c r="AA8" s="68">
        <f>+Z8*(1+EE!P$5)</f>
        <v>8.7352875398427638</v>
      </c>
      <c r="AB8" s="68">
        <f>+AA8*(1+EE!Q$5)</f>
        <v>8.9099935206550782</v>
      </c>
      <c r="AC8" s="68" t="e">
        <f>+AB8*(1+EE!#REF!)</f>
        <v>#REF!</v>
      </c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</row>
    <row r="9" spans="1:41">
      <c r="A9" s="69" t="s">
        <v>111</v>
      </c>
      <c r="B9" s="62" t="s">
        <v>106</v>
      </c>
      <c r="C9" s="63"/>
      <c r="D9" s="64">
        <v>21810</v>
      </c>
      <c r="E9" s="64">
        <v>26172</v>
      </c>
      <c r="F9" s="64">
        <v>31406</v>
      </c>
      <c r="G9" s="64">
        <v>37688</v>
      </c>
      <c r="H9" s="65">
        <v>75375</v>
      </c>
      <c r="I9" s="65">
        <v>90450</v>
      </c>
      <c r="J9" s="65">
        <v>108540</v>
      </c>
      <c r="K9" s="65">
        <v>130250</v>
      </c>
      <c r="L9" s="66">
        <v>156299</v>
      </c>
      <c r="M9" s="67">
        <v>11731</v>
      </c>
      <c r="N9" s="67">
        <v>14077</v>
      </c>
      <c r="O9" s="67">
        <v>16893</v>
      </c>
      <c r="P9" s="67">
        <v>20272</v>
      </c>
      <c r="Q9" s="67">
        <v>24326</v>
      </c>
      <c r="R9" s="68">
        <f>+Q9*(1+EE!G$5)</f>
        <v>24362.36737</v>
      </c>
      <c r="S9" s="68">
        <f>+R9*(1+EE!H$5)</f>
        <v>25185.610261945763</v>
      </c>
      <c r="T9" s="68">
        <f>+S9*(1+EE!I$5)</f>
        <v>25860.390597830032</v>
      </c>
      <c r="U9" s="68">
        <f>+T9*(1+EE!J$5)</f>
        <v>26499.142245596431</v>
      </c>
      <c r="V9" s="68">
        <f>+U9*(1+EE!K$5)</f>
        <v>27153.671059062661</v>
      </c>
      <c r="W9" s="68">
        <f>+V9*(1+EE!L$5)</f>
        <v>27688.598378926195</v>
      </c>
      <c r="X9" s="68">
        <f>+W9*(1+EE!M$5)</f>
        <v>28242.370346504718</v>
      </c>
      <c r="Y9" s="68">
        <f>+X9*(1+EE!N$5)</f>
        <v>28807.217753434812</v>
      </c>
      <c r="Z9" s="68">
        <f>+Y9*(1+EE!O$5)</f>
        <v>29383.362475541227</v>
      </c>
      <c r="AA9" s="68">
        <f>+Z9*(1+EE!P$5)</f>
        <v>29971.030281271509</v>
      </c>
      <c r="AB9" s="68">
        <f>+AA9*(1+EE!Q$5)</f>
        <v>30570.451676086792</v>
      </c>
      <c r="AC9" s="68" t="e">
        <f>+AB9*(1+EE!#REF!)</f>
        <v>#REF!</v>
      </c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</row>
    <row r="10" spans="1:41">
      <c r="A10" s="69" t="s">
        <v>112</v>
      </c>
      <c r="B10" s="62" t="s">
        <v>106</v>
      </c>
      <c r="C10" s="63"/>
      <c r="D10" s="64">
        <v>5192</v>
      </c>
      <c r="E10" s="64">
        <v>6231</v>
      </c>
      <c r="F10" s="64">
        <v>7477</v>
      </c>
      <c r="G10" s="64">
        <v>8972</v>
      </c>
      <c r="H10" s="65">
        <v>17950</v>
      </c>
      <c r="I10" s="65">
        <v>21530</v>
      </c>
      <c r="J10" s="65">
        <v>25840</v>
      </c>
      <c r="K10" s="65">
        <v>31000</v>
      </c>
      <c r="L10" s="66">
        <v>35650</v>
      </c>
      <c r="M10" s="67">
        <v>2620</v>
      </c>
      <c r="N10" s="67">
        <v>3013</v>
      </c>
      <c r="O10" s="67">
        <v>3465</v>
      </c>
      <c r="P10" s="67">
        <v>3985</v>
      </c>
      <c r="Q10" s="67">
        <v>4582</v>
      </c>
      <c r="R10" s="68">
        <f>+Q10*(1+EE!G$5)</f>
        <v>4588.8500899999999</v>
      </c>
      <c r="S10" s="68">
        <f>+R10*(1+EE!H$5)</f>
        <v>4743.914586049309</v>
      </c>
      <c r="T10" s="68">
        <f>+S10*(1+EE!I$5)</f>
        <v>4871.0149518727785</v>
      </c>
      <c r="U10" s="68">
        <f>+T10*(1+EE!J$5)</f>
        <v>4991.3290211840358</v>
      </c>
      <c r="V10" s="68">
        <f>+U10*(1+EE!K$5)</f>
        <v>5114.6148480072816</v>
      </c>
      <c r="W10" s="68">
        <f>+V10*(1+EE!L$5)</f>
        <v>5215.3727605130252</v>
      </c>
      <c r="X10" s="68">
        <f>+W10*(1+EE!M$5)</f>
        <v>5319.680215723286</v>
      </c>
      <c r="Y10" s="68">
        <f>+X10*(1+EE!N$5)</f>
        <v>5426.0738200377518</v>
      </c>
      <c r="Z10" s="68">
        <f>+Y10*(1+EE!O$5)</f>
        <v>5534.5953655730473</v>
      </c>
      <c r="AA10" s="68">
        <f>+Z10*(1+EE!P$5)</f>
        <v>5645.2873776529677</v>
      </c>
      <c r="AB10" s="68">
        <f>+AA10*(1+EE!Q$5)</f>
        <v>5758.1932738563564</v>
      </c>
      <c r="AC10" s="68" t="e">
        <f>+AB10*(1+EE!#REF!)</f>
        <v>#REF!</v>
      </c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</row>
    <row r="11" spans="1:41">
      <c r="A11" s="69" t="s">
        <v>113</v>
      </c>
      <c r="B11" s="62" t="s">
        <v>106</v>
      </c>
      <c r="C11" s="63"/>
      <c r="D11" s="64"/>
      <c r="E11" s="64"/>
      <c r="F11" s="64"/>
      <c r="G11" s="64"/>
      <c r="H11" s="65">
        <v>90450</v>
      </c>
      <c r="I11" s="65">
        <v>108500</v>
      </c>
      <c r="J11" s="65">
        <v>130000</v>
      </c>
      <c r="K11" s="65">
        <v>156000</v>
      </c>
      <c r="L11" s="66">
        <v>179400</v>
      </c>
      <c r="M11" s="67">
        <v>12039</v>
      </c>
      <c r="N11" s="67">
        <v>13844</v>
      </c>
      <c r="O11" s="67">
        <v>15921</v>
      </c>
      <c r="P11" s="67">
        <v>18309</v>
      </c>
      <c r="Q11" s="67">
        <v>21056</v>
      </c>
      <c r="R11" s="68">
        <f>+Q11*(1+EE!G$5)</f>
        <v>21087.478719999999</v>
      </c>
      <c r="S11" s="68">
        <f>+R11*(1+EE!H$5)</f>
        <v>21800.057949335278</v>
      </c>
      <c r="T11" s="68">
        <f>+S11*(1+EE!I$5)</f>
        <v>22384.131564084073</v>
      </c>
      <c r="U11" s="68">
        <f>+T11*(1+EE!J$5)</f>
        <v>22937.019613716948</v>
      </c>
      <c r="V11" s="68">
        <f>+U11*(1+EE!K$5)</f>
        <v>23503.563998175756</v>
      </c>
      <c r="W11" s="68">
        <f>+V11*(1+EE!L$5)</f>
        <v>23966.584208939821</v>
      </c>
      <c r="X11" s="68">
        <f>+W11*(1+EE!M$5)</f>
        <v>24445.915893118618</v>
      </c>
      <c r="Y11" s="68">
        <f>+X11*(1+EE!N$5)</f>
        <v>24934.834210980989</v>
      </c>
      <c r="Z11" s="68">
        <f>+Y11*(1+EE!O$5)</f>
        <v>25433.531212899623</v>
      </c>
      <c r="AA11" s="68">
        <f>+Z11*(1+EE!P$5)</f>
        <v>25942.202318607789</v>
      </c>
      <c r="AB11" s="68">
        <f>+AA11*(1+EE!Q$5)</f>
        <v>26461.047048083685</v>
      </c>
      <c r="AC11" s="68" t="e">
        <f>+AB11*(1+EE!#REF!)</f>
        <v>#REF!</v>
      </c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</row>
    <row r="12" spans="1:41">
      <c r="D12" s="727" t="s">
        <v>114</v>
      </c>
      <c r="E12" s="727"/>
      <c r="F12" s="727"/>
      <c r="G12" s="727"/>
      <c r="H12" s="727"/>
      <c r="I12" s="727"/>
      <c r="J12" s="727"/>
      <c r="K12" s="727"/>
      <c r="L12" s="72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</row>
    <row r="13" spans="1:41">
      <c r="A13" s="70" t="s">
        <v>115</v>
      </c>
      <c r="L13" s="71" t="s">
        <v>116</v>
      </c>
      <c r="N13" s="72">
        <f>SUM(N4:N11)/SUM(M4:M11)-1</f>
        <v>0.17951985108814106</v>
      </c>
      <c r="O13" s="72">
        <f t="shared" ref="O13:AA13" si="0">SUM(O4:O11)/SUM(N4:N11)-1</f>
        <v>0.18268558687712977</v>
      </c>
      <c r="P13" s="72">
        <f t="shared" si="0"/>
        <v>0.18565522811656465</v>
      </c>
      <c r="Q13" s="72">
        <f t="shared" si="0"/>
        <v>0.18873291770941902</v>
      </c>
      <c r="R13" s="72">
        <f t="shared" si="0"/>
        <v>1.4950000000000241E-3</v>
      </c>
      <c r="S13" s="72">
        <f t="shared" si="0"/>
        <v>3.3791580245174258E-2</v>
      </c>
      <c r="T13" s="72">
        <f t="shared" si="0"/>
        <v>2.6792296429037687E-2</v>
      </c>
      <c r="U13" s="72">
        <f t="shared" si="0"/>
        <v>2.4699999999999944E-2</v>
      </c>
      <c r="V13" s="72">
        <f t="shared" si="0"/>
        <v>2.4699999999999722E-2</v>
      </c>
      <c r="W13" s="72">
        <f t="shared" si="0"/>
        <v>1.9700000000000273E-2</v>
      </c>
      <c r="X13" s="72">
        <f t="shared" si="0"/>
        <v>2.0000000000000018E-2</v>
      </c>
      <c r="Y13" s="72">
        <f t="shared" si="0"/>
        <v>2.0000000000000018E-2</v>
      </c>
      <c r="Z13" s="72">
        <f t="shared" si="0"/>
        <v>2.0000012741171913E-2</v>
      </c>
      <c r="AA13" s="72">
        <f t="shared" si="0"/>
        <v>2.000001892974157E-2</v>
      </c>
      <c r="AB13" s="72">
        <f>SUM(AB4:AB11)/SUM(AA4:AA11)-1</f>
        <v>2.0000026331755905E-2</v>
      </c>
      <c r="AC13" s="72" t="e">
        <f>SUM(AC4:AC11)/SUM(AB4:AB11)-1</f>
        <v>#REF!</v>
      </c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</row>
    <row r="14" spans="1:41">
      <c r="A14" s="73" t="s">
        <v>117</v>
      </c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</row>
    <row r="15" spans="1:41">
      <c r="A15" s="74" t="s">
        <v>118</v>
      </c>
      <c r="B15" s="74"/>
      <c r="C15" s="75"/>
      <c r="D15" s="75"/>
      <c r="E15" s="75"/>
      <c r="F15" s="75"/>
      <c r="G15" s="75"/>
      <c r="H15" s="75"/>
      <c r="I15" s="75"/>
      <c r="J15" s="75"/>
      <c r="K15" s="75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</row>
    <row r="16" spans="1:41">
      <c r="A16" s="76" t="s">
        <v>119</v>
      </c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</row>
    <row r="17" spans="1:41">
      <c r="A17" s="77" t="s">
        <v>120</v>
      </c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</row>
    <row r="18" spans="1:41" s="78" customFormat="1" ht="15.75">
      <c r="A18" s="728" t="s">
        <v>121</v>
      </c>
      <c r="B18" s="728"/>
      <c r="C18" s="728"/>
      <c r="D18" s="728"/>
      <c r="E18" s="728"/>
      <c r="F18" s="728"/>
    </row>
    <row r="19" spans="1:41" s="78" customFormat="1">
      <c r="A19" s="729"/>
      <c r="B19" s="729"/>
      <c r="C19" s="729"/>
      <c r="D19" s="729"/>
      <c r="E19" s="729"/>
      <c r="F19" s="729"/>
    </row>
    <row r="20" spans="1:41" s="84" customFormat="1" ht="25.5">
      <c r="A20" s="79" t="s">
        <v>121</v>
      </c>
      <c r="B20" s="80" t="s">
        <v>3</v>
      </c>
      <c r="C20" s="81">
        <v>2006</v>
      </c>
      <c r="D20" s="81">
        <v>2007</v>
      </c>
      <c r="E20" s="81">
        <v>2008</v>
      </c>
      <c r="F20" s="81">
        <v>2009</v>
      </c>
      <c r="G20" s="82">
        <v>2010</v>
      </c>
      <c r="H20" s="81">
        <v>2011</v>
      </c>
      <c r="I20" s="83">
        <v>2012</v>
      </c>
      <c r="J20" s="81">
        <v>2013</v>
      </c>
      <c r="K20" s="81">
        <v>2014</v>
      </c>
      <c r="L20" s="83">
        <v>2015</v>
      </c>
      <c r="M20" s="81">
        <v>2016</v>
      </c>
      <c r="N20" s="81">
        <v>2017</v>
      </c>
      <c r="O20" s="83">
        <v>2018</v>
      </c>
      <c r="P20" s="81">
        <v>2019</v>
      </c>
      <c r="Q20" s="81">
        <v>2020</v>
      </c>
      <c r="R20" s="83">
        <v>2021</v>
      </c>
      <c r="S20" s="81">
        <v>2022</v>
      </c>
      <c r="T20" s="81">
        <v>2023</v>
      </c>
      <c r="U20" s="83">
        <v>2024</v>
      </c>
      <c r="V20" s="81">
        <v>2025</v>
      </c>
      <c r="W20" s="81">
        <v>2026</v>
      </c>
      <c r="X20" s="81">
        <v>2027</v>
      </c>
    </row>
    <row r="21" spans="1:41" s="78" customFormat="1" ht="25.5">
      <c r="A21" s="85" t="s">
        <v>122</v>
      </c>
      <c r="B21" s="86" t="s">
        <v>123</v>
      </c>
      <c r="C21" s="87">
        <v>350</v>
      </c>
      <c r="D21" s="87">
        <v>360</v>
      </c>
      <c r="E21" s="87">
        <v>380</v>
      </c>
      <c r="F21" s="87">
        <v>400</v>
      </c>
      <c r="G21" s="66">
        <v>440</v>
      </c>
      <c r="H21" s="67">
        <v>30.93</v>
      </c>
      <c r="I21" s="67">
        <v>34</v>
      </c>
      <c r="J21" s="67">
        <v>35.72</v>
      </c>
      <c r="K21" s="67">
        <v>37.51</v>
      </c>
      <c r="L21" s="67">
        <v>38.340000000000003</v>
      </c>
      <c r="M21" s="68">
        <f>+L21*(1+EE!G$5)</f>
        <v>38.397318300000002</v>
      </c>
      <c r="N21" s="68">
        <f>+M21*(1+EE!H$5)</f>
        <v>39.694824362533943</v>
      </c>
      <c r="O21" s="68">
        <f>+N21*(1+EE!I$5)</f>
        <v>40.758339863553552</v>
      </c>
      <c r="P21" s="68">
        <f>+O21*(1+EE!J$5)</f>
        <v>41.765070858183321</v>
      </c>
      <c r="Q21" s="68">
        <f>+P21*(1+EE!K$5)</f>
        <v>42.796668108380445</v>
      </c>
      <c r="R21" s="68">
        <f>+Q21*(1+EE!L$5)</f>
        <v>43.639762470115542</v>
      </c>
      <c r="S21" s="68">
        <f>+R21*(1+EE!M$5)</f>
        <v>44.512557719517851</v>
      </c>
      <c r="T21" s="68">
        <f>+S21*(1+EE!N$5)</f>
        <v>45.402808873908207</v>
      </c>
      <c r="U21" s="68">
        <f>+T21*(1+EE!O$5)</f>
        <v>46.310865629871373</v>
      </c>
      <c r="V21" s="68">
        <f>+U21*(1+EE!P$5)</f>
        <v>47.237083819121516</v>
      </c>
      <c r="W21" s="68">
        <f>+V21*(1+EE!Q$5)</f>
        <v>48.181826739339307</v>
      </c>
      <c r="X21" s="68" t="e">
        <f>+W21*(1+EE!#REF!)</f>
        <v>#REF!</v>
      </c>
    </row>
    <row r="22" spans="1:41" s="88" customFormat="1" ht="25.5">
      <c r="A22" s="85" t="s">
        <v>124</v>
      </c>
      <c r="B22" s="86" t="s">
        <v>123</v>
      </c>
      <c r="C22" s="87">
        <v>60</v>
      </c>
      <c r="D22" s="87">
        <v>60</v>
      </c>
      <c r="E22" s="87">
        <v>70</v>
      </c>
      <c r="F22" s="87">
        <v>80</v>
      </c>
      <c r="G22" s="66">
        <v>88</v>
      </c>
      <c r="H22" s="67">
        <v>6.19</v>
      </c>
      <c r="I22" s="67">
        <v>6.77</v>
      </c>
      <c r="J22" s="67">
        <v>7.15</v>
      </c>
      <c r="K22" s="67">
        <v>7.47</v>
      </c>
      <c r="L22" s="67">
        <v>7.66</v>
      </c>
      <c r="M22" s="68">
        <f>+L22*(1+EE!G$5)</f>
        <v>7.6714517000000004</v>
      </c>
      <c r="N22" s="68">
        <f>+M22*(1+EE!H$5)</f>
        <v>7.9306821757175276</v>
      </c>
      <c r="O22" s="68">
        <f>+N22*(1+EE!I$5)</f>
        <v>8.143163363453839</v>
      </c>
      <c r="P22" s="68">
        <f>+O22*(1+EE!J$5)</f>
        <v>8.3442994985311483</v>
      </c>
      <c r="Q22" s="68">
        <f>+P22*(1+EE!K$5)</f>
        <v>8.5504036961448673</v>
      </c>
      <c r="R22" s="68">
        <f>+Q22*(1+EE!L$5)</f>
        <v>8.7188466489589214</v>
      </c>
      <c r="S22" s="68">
        <f>+R22*(1+EE!M$5)</f>
        <v>8.8932235819381003</v>
      </c>
      <c r="T22" s="68">
        <f>+S22*(1+EE!N$5)</f>
        <v>9.0710880535768617</v>
      </c>
      <c r="U22" s="68">
        <f>+T22*(1+EE!O$5)</f>
        <v>9.2525099302246936</v>
      </c>
      <c r="V22" s="68">
        <f>+U22*(1+EE!P$5)</f>
        <v>9.4375603039768095</v>
      </c>
      <c r="W22" s="68">
        <f>+V22*(1+EE!Q$5)</f>
        <v>9.6263117585638796</v>
      </c>
      <c r="X22" s="68" t="e">
        <f>+W22*(1+EE!#REF!)</f>
        <v>#REF!</v>
      </c>
    </row>
    <row r="23" spans="1:41" s="78" customFormat="1" ht="14.25">
      <c r="A23" s="85" t="s">
        <v>125</v>
      </c>
      <c r="B23" s="86" t="s">
        <v>123</v>
      </c>
      <c r="C23" s="87">
        <v>230</v>
      </c>
      <c r="D23" s="87">
        <v>250</v>
      </c>
      <c r="E23" s="87">
        <v>270</v>
      </c>
      <c r="F23" s="87">
        <v>300</v>
      </c>
      <c r="G23" s="66">
        <v>330</v>
      </c>
      <c r="H23" s="67">
        <v>23.19</v>
      </c>
      <c r="I23" s="67">
        <v>25.5</v>
      </c>
      <c r="J23" s="67">
        <v>26.77</v>
      </c>
      <c r="K23" s="67">
        <v>28.12</v>
      </c>
      <c r="L23" s="67">
        <v>29.52</v>
      </c>
      <c r="M23" s="68">
        <f>+L23*(1+EE!G$5)</f>
        <v>29.564132400000002</v>
      </c>
      <c r="N23" s="68">
        <f>+M23*(1+EE!H$5)</f>
        <v>30.563151152373553</v>
      </c>
      <c r="O23" s="68">
        <f>+N23*(1+EE!I$5)</f>
        <v>31.382008157853438</v>
      </c>
      <c r="P23" s="68">
        <f>+O23*(1+EE!J$5)</f>
        <v>32.157143759352415</v>
      </c>
      <c r="Q23" s="68">
        <f>+P23*(1+EE!K$5)</f>
        <v>32.95142521020842</v>
      </c>
      <c r="R23" s="68">
        <f>+Q23*(1+EE!L$5)</f>
        <v>33.60056828684953</v>
      </c>
      <c r="S23" s="68">
        <f>+R23*(1+EE!M$5)</f>
        <v>34.272579652586522</v>
      </c>
      <c r="T23" s="68">
        <f>+S23*(1+EE!N$5)</f>
        <v>34.958031245638253</v>
      </c>
      <c r="U23" s="68">
        <f>+T23*(1+EE!O$5)</f>
        <v>35.65719231595731</v>
      </c>
      <c r="V23" s="68">
        <f>+U23*(1+EE!P$5)</f>
        <v>36.370336837257895</v>
      </c>
      <c r="W23" s="68">
        <f>+V23*(1+EE!Q$5)</f>
        <v>37.097744531697884</v>
      </c>
      <c r="X23" s="68" t="e">
        <f>+W23*(1+EE!#REF!)</f>
        <v>#REF!</v>
      </c>
    </row>
    <row r="24" spans="1:41" s="78" customFormat="1" ht="14.25">
      <c r="A24" s="85" t="s">
        <v>126</v>
      </c>
      <c r="B24" s="86" t="s">
        <v>123</v>
      </c>
      <c r="C24" s="87">
        <v>25</v>
      </c>
      <c r="D24" s="87">
        <v>25</v>
      </c>
      <c r="E24" s="87">
        <v>25</v>
      </c>
      <c r="F24" s="87">
        <v>25</v>
      </c>
      <c r="G24" s="66">
        <v>25</v>
      </c>
      <c r="H24" s="67">
        <v>1.59</v>
      </c>
      <c r="I24" s="67">
        <v>1.59</v>
      </c>
      <c r="J24" s="67">
        <f>+I24</f>
        <v>1.59</v>
      </c>
      <c r="K24" s="67">
        <f>+J24</f>
        <v>1.59</v>
      </c>
      <c r="L24" s="67">
        <f>+K24</f>
        <v>1.59</v>
      </c>
      <c r="M24" s="68">
        <f>+L24*(1+EE!G$5)</f>
        <v>1.5923770500000001</v>
      </c>
      <c r="N24" s="68">
        <f>+M24*(1+EE!H$5)</f>
        <v>1.6461859868656485</v>
      </c>
      <c r="O24" s="68">
        <f>+N24*(1+EE!I$5)</f>
        <v>1.6902910898030814</v>
      </c>
      <c r="P24" s="68">
        <f>+O24*(1+EE!J$5)</f>
        <v>1.7320412797212175</v>
      </c>
      <c r="Q24" s="68">
        <f>+P24*(1+EE!K$5)</f>
        <v>1.7748226993303315</v>
      </c>
      <c r="R24" s="68">
        <f>+Q24*(1+EE!L$5)</f>
        <v>1.8097867065071391</v>
      </c>
      <c r="S24" s="68">
        <f>+R24*(1+EE!M$5)</f>
        <v>1.845982440637282</v>
      </c>
      <c r="T24" s="68">
        <f>+S24*(1+EE!N$5)</f>
        <v>1.8829020894500277</v>
      </c>
      <c r="U24" s="68">
        <f>+T24*(1+EE!O$5)</f>
        <v>1.9205601552294078</v>
      </c>
      <c r="V24" s="68">
        <f>+U24*(1+EE!P$5)</f>
        <v>1.9589713946897034</v>
      </c>
      <c r="W24" s="68">
        <f>+V24*(1+EE!Q$5)</f>
        <v>1.998150874166654</v>
      </c>
      <c r="X24" s="68" t="e">
        <f>+W24*(1+EE!#REF!)</f>
        <v>#REF!</v>
      </c>
    </row>
    <row r="25" spans="1:41" s="78" customFormat="1" ht="14.25">
      <c r="A25" s="85" t="s">
        <v>127</v>
      </c>
      <c r="B25" s="86" t="s">
        <v>123</v>
      </c>
      <c r="C25" s="87"/>
      <c r="D25" s="87"/>
      <c r="E25" s="87"/>
      <c r="F25" s="87"/>
      <c r="G25" s="66"/>
      <c r="H25" s="67"/>
      <c r="I25" s="67"/>
      <c r="J25" s="67"/>
      <c r="K25" s="67"/>
      <c r="L25" s="67"/>
      <c r="M25" s="68">
        <f>+L25*(1+EE!G$5)</f>
        <v>0</v>
      </c>
      <c r="N25" s="68">
        <f>+M25*(1+EE!H$5)</f>
        <v>0</v>
      </c>
      <c r="O25" s="68">
        <f>+N25*(1+EE!I$5)</f>
        <v>0</v>
      </c>
      <c r="P25" s="68">
        <f>+O25*(1+EE!J$5)</f>
        <v>0</v>
      </c>
      <c r="Q25" s="68">
        <f>+P25*(1+EE!K$5)</f>
        <v>0</v>
      </c>
      <c r="R25" s="68">
        <f>+Q25*(1+EE!L$5)</f>
        <v>0</v>
      </c>
      <c r="S25" s="68">
        <f>+R25*(1+EE!M$5)</f>
        <v>0</v>
      </c>
      <c r="T25" s="68">
        <f>+S25*(1+EE!N$5)</f>
        <v>0</v>
      </c>
      <c r="U25" s="68">
        <f>+T25*(1+EE!O$5)</f>
        <v>0</v>
      </c>
      <c r="V25" s="68">
        <f>+U25*(1+EE!P$5)</f>
        <v>0</v>
      </c>
      <c r="W25" s="68">
        <f>+V25*(1+EE!Q$5)</f>
        <v>0</v>
      </c>
      <c r="X25" s="68" t="e">
        <f>+W25*(1+EE!#REF!)</f>
        <v>#REF!</v>
      </c>
    </row>
    <row r="26" spans="1:41" s="78" customFormat="1" ht="14.25">
      <c r="A26" s="85" t="s">
        <v>128</v>
      </c>
      <c r="B26" s="86" t="s">
        <v>123</v>
      </c>
      <c r="C26" s="87">
        <v>480</v>
      </c>
      <c r="D26" s="87">
        <v>530</v>
      </c>
      <c r="E26" s="87">
        <v>580</v>
      </c>
      <c r="F26" s="87">
        <v>640</v>
      </c>
      <c r="G26" s="66">
        <v>704</v>
      </c>
      <c r="H26" s="67">
        <v>49.46</v>
      </c>
      <c r="I26" s="67">
        <v>54.45</v>
      </c>
      <c r="J26" s="67">
        <v>57.13</v>
      </c>
      <c r="K26" s="67">
        <v>60.01</v>
      </c>
      <c r="L26" s="67">
        <v>63.01</v>
      </c>
      <c r="M26" s="68">
        <f>+L26*(1+EE!G$5)</f>
        <v>63.104199950000002</v>
      </c>
      <c r="N26" s="68">
        <f>+M26*(1+EE!H$5)</f>
        <v>65.236590586417933</v>
      </c>
      <c r="O26" s="68">
        <f>+N26*(1+EE!I$5)</f>
        <v>66.984428659429028</v>
      </c>
      <c r="P26" s="68">
        <f>+O26*(1+EE!J$5)</f>
        <v>68.638944047316926</v>
      </c>
      <c r="Q26" s="68">
        <f>+P26*(1+EE!K$5)</f>
        <v>70.334325965285643</v>
      </c>
      <c r="R26" s="68">
        <f>+Q26*(1+EE!L$5)</f>
        <v>71.719912186801778</v>
      </c>
      <c r="S26" s="68">
        <f>+R26*(1+EE!M$5)</f>
        <v>73.154310430537819</v>
      </c>
      <c r="T26" s="68">
        <f>+S26*(1+EE!N$5)</f>
        <v>74.617396639148581</v>
      </c>
      <c r="U26" s="68">
        <f>+T26*(1+EE!O$5)</f>
        <v>76.109745522644644</v>
      </c>
      <c r="V26" s="68">
        <f>+U26*(1+EE!P$5)</f>
        <v>77.631941873835345</v>
      </c>
      <c r="W26" s="68">
        <f>+V26*(1+EE!Q$5)</f>
        <v>79.184582755497402</v>
      </c>
      <c r="X26" s="68" t="e">
        <f>+W26*(1+EE!#REF!)</f>
        <v>#REF!</v>
      </c>
    </row>
    <row r="27" spans="1:41" s="78" customFormat="1" ht="15.75">
      <c r="A27" s="85" t="s">
        <v>129</v>
      </c>
      <c r="B27" s="86" t="s">
        <v>123</v>
      </c>
      <c r="C27" s="87">
        <v>640</v>
      </c>
      <c r="D27" s="87">
        <v>710</v>
      </c>
      <c r="E27" s="87">
        <v>780</v>
      </c>
      <c r="F27" s="87">
        <v>860</v>
      </c>
      <c r="G27" s="66">
        <v>946</v>
      </c>
      <c r="H27" s="67">
        <v>66.53</v>
      </c>
      <c r="I27" s="67">
        <v>73.17</v>
      </c>
      <c r="J27" s="67">
        <v>76.819999999999993</v>
      </c>
      <c r="K27" s="67">
        <v>80.650000000000006</v>
      </c>
      <c r="L27" s="67">
        <v>84.68</v>
      </c>
      <c r="M27" s="68">
        <f>+L27*(1+EE!G$5)</f>
        <v>84.806596600000006</v>
      </c>
      <c r="N27" s="68">
        <f>+M27*(1+EE!H$5)</f>
        <v>87.67234551432901</v>
      </c>
      <c r="O27" s="68">
        <f>+N27*(1+EE!I$5)</f>
        <v>90.021288983977939</v>
      </c>
      <c r="P27" s="68">
        <f>+O27*(1+EE!J$5)</f>
        <v>92.244814821882187</v>
      </c>
      <c r="Q27" s="68">
        <f>+P27*(1+EE!K$5)</f>
        <v>94.523261747982673</v>
      </c>
      <c r="R27" s="68">
        <f>+Q27*(1+EE!L$5)</f>
        <v>96.385370004417936</v>
      </c>
      <c r="S27" s="68">
        <f>+R27*(1+EE!M$5)</f>
        <v>98.313077404506302</v>
      </c>
      <c r="T27" s="68">
        <f>+S27*(1+EE!N$5)</f>
        <v>100.27933895259643</v>
      </c>
      <c r="U27" s="68">
        <f>+T27*(1+EE!O$5)</f>
        <v>102.28492700932468</v>
      </c>
      <c r="V27" s="68">
        <f>+U27*(1+EE!P$5)</f>
        <v>104.3306274857384</v>
      </c>
      <c r="W27" s="68">
        <f>+V27*(1+EE!Q$5)</f>
        <v>106.41724278266179</v>
      </c>
      <c r="X27" s="68" t="e">
        <f>+W27*(1+EE!#REF!)</f>
        <v>#REF!</v>
      </c>
    </row>
    <row r="28" spans="1:41" s="78" customFormat="1" ht="15.75">
      <c r="A28" s="85" t="s">
        <v>130</v>
      </c>
      <c r="B28" s="86" t="s">
        <v>123</v>
      </c>
      <c r="C28" s="87">
        <v>640</v>
      </c>
      <c r="D28" s="87">
        <v>710</v>
      </c>
      <c r="E28" s="87">
        <v>780</v>
      </c>
      <c r="F28" s="87">
        <v>860</v>
      </c>
      <c r="G28" s="66">
        <f t="shared" ref="G28:L30" si="1">+G27</f>
        <v>946</v>
      </c>
      <c r="H28" s="67">
        <f t="shared" si="1"/>
        <v>66.53</v>
      </c>
      <c r="I28" s="67">
        <f t="shared" si="1"/>
        <v>73.17</v>
      </c>
      <c r="J28" s="67">
        <f t="shared" si="1"/>
        <v>76.819999999999993</v>
      </c>
      <c r="K28" s="67">
        <f t="shared" si="1"/>
        <v>80.650000000000006</v>
      </c>
      <c r="L28" s="67">
        <f t="shared" si="1"/>
        <v>84.68</v>
      </c>
      <c r="M28" s="68">
        <f>+L28*(1+EE!G$5)</f>
        <v>84.806596600000006</v>
      </c>
      <c r="N28" s="68">
        <f>+M28*(1+EE!H$5)</f>
        <v>87.67234551432901</v>
      </c>
      <c r="O28" s="68">
        <f>+N28*(1+EE!I$5)</f>
        <v>90.021288983977939</v>
      </c>
      <c r="P28" s="68">
        <f>+O28*(1+EE!J$5)</f>
        <v>92.244814821882187</v>
      </c>
      <c r="Q28" s="68">
        <f>+P28*(1+EE!K$5)</f>
        <v>94.523261747982673</v>
      </c>
      <c r="R28" s="68">
        <f>+Q28*(1+EE!L$5)</f>
        <v>96.385370004417936</v>
      </c>
      <c r="S28" s="68">
        <f>+R28*(1+EE!M$5)</f>
        <v>98.313077404506302</v>
      </c>
      <c r="T28" s="68">
        <f>+S28*(1+EE!N$5)</f>
        <v>100.27933895259643</v>
      </c>
      <c r="U28" s="68">
        <f>+T28*(1+EE!O$5)</f>
        <v>102.28492700932468</v>
      </c>
      <c r="V28" s="68">
        <f>+U28*(1+EE!P$5)</f>
        <v>104.3306274857384</v>
      </c>
      <c r="W28" s="68">
        <f>+V28*(1+EE!Q$5)</f>
        <v>106.41724278266179</v>
      </c>
      <c r="X28" s="68" t="e">
        <f>+W28*(1+EE!#REF!)</f>
        <v>#REF!</v>
      </c>
    </row>
    <row r="29" spans="1:41" s="78" customFormat="1" ht="14.25">
      <c r="A29" s="85" t="s">
        <v>131</v>
      </c>
      <c r="B29" s="86" t="s">
        <v>123</v>
      </c>
      <c r="C29" s="87">
        <v>640</v>
      </c>
      <c r="D29" s="87">
        <v>710</v>
      </c>
      <c r="E29" s="87">
        <v>780</v>
      </c>
      <c r="F29" s="87">
        <v>860</v>
      </c>
      <c r="G29" s="66">
        <f t="shared" si="1"/>
        <v>946</v>
      </c>
      <c r="H29" s="67">
        <f t="shared" si="1"/>
        <v>66.53</v>
      </c>
      <c r="I29" s="67">
        <f t="shared" si="1"/>
        <v>73.17</v>
      </c>
      <c r="J29" s="67">
        <f t="shared" si="1"/>
        <v>76.819999999999993</v>
      </c>
      <c r="K29" s="67">
        <f t="shared" si="1"/>
        <v>80.650000000000006</v>
      </c>
      <c r="L29" s="67">
        <f t="shared" si="1"/>
        <v>84.68</v>
      </c>
      <c r="M29" s="68">
        <f>+L29*(1+EE!G$5)</f>
        <v>84.806596600000006</v>
      </c>
      <c r="N29" s="68">
        <f>+M29*(1+EE!H$5)</f>
        <v>87.67234551432901</v>
      </c>
      <c r="O29" s="68">
        <f>+N29*(1+EE!I$5)</f>
        <v>90.021288983977939</v>
      </c>
      <c r="P29" s="68">
        <f>+O29*(1+EE!J$5)</f>
        <v>92.244814821882187</v>
      </c>
      <c r="Q29" s="68">
        <f>+P29*(1+EE!K$5)</f>
        <v>94.523261747982673</v>
      </c>
      <c r="R29" s="68">
        <f>+Q29*(1+EE!L$5)</f>
        <v>96.385370004417936</v>
      </c>
      <c r="S29" s="68">
        <f>+R29*(1+EE!M$5)</f>
        <v>98.313077404506302</v>
      </c>
      <c r="T29" s="68">
        <f>+S29*(1+EE!N$5)</f>
        <v>100.27933895259643</v>
      </c>
      <c r="U29" s="68">
        <f>+T29*(1+EE!O$5)</f>
        <v>102.28492700932468</v>
      </c>
      <c r="V29" s="68">
        <f>+U29*(1+EE!P$5)</f>
        <v>104.3306274857384</v>
      </c>
      <c r="W29" s="68">
        <f>+V29*(1+EE!Q$5)</f>
        <v>106.41724278266179</v>
      </c>
      <c r="X29" s="68" t="e">
        <f>+W29*(1+EE!#REF!)</f>
        <v>#REF!</v>
      </c>
    </row>
    <row r="30" spans="1:41" s="78" customFormat="1" ht="14.25">
      <c r="A30" s="85" t="s">
        <v>132</v>
      </c>
      <c r="B30" s="86" t="s">
        <v>123</v>
      </c>
      <c r="C30" s="87">
        <v>640</v>
      </c>
      <c r="D30" s="87">
        <v>710</v>
      </c>
      <c r="E30" s="87">
        <v>780</v>
      </c>
      <c r="F30" s="87">
        <v>860</v>
      </c>
      <c r="G30" s="66">
        <f t="shared" si="1"/>
        <v>946</v>
      </c>
      <c r="H30" s="67">
        <f t="shared" si="1"/>
        <v>66.53</v>
      </c>
      <c r="I30" s="67">
        <f t="shared" si="1"/>
        <v>73.17</v>
      </c>
      <c r="J30" s="67">
        <f t="shared" si="1"/>
        <v>76.819999999999993</v>
      </c>
      <c r="K30" s="67">
        <f t="shared" si="1"/>
        <v>80.650000000000006</v>
      </c>
      <c r="L30" s="67">
        <f t="shared" si="1"/>
        <v>84.68</v>
      </c>
      <c r="M30" s="68">
        <f>+L30*(1+EE!G$5)</f>
        <v>84.806596600000006</v>
      </c>
      <c r="N30" s="68">
        <f>+M30*(1+EE!H$5)</f>
        <v>87.67234551432901</v>
      </c>
      <c r="O30" s="68">
        <f>+N30*(1+EE!I$5)</f>
        <v>90.021288983977939</v>
      </c>
      <c r="P30" s="68">
        <f>+O30*(1+EE!J$5)</f>
        <v>92.244814821882187</v>
      </c>
      <c r="Q30" s="68">
        <f>+P30*(1+EE!K$5)</f>
        <v>94.523261747982673</v>
      </c>
      <c r="R30" s="68">
        <f>+Q30*(1+EE!L$5)</f>
        <v>96.385370004417936</v>
      </c>
      <c r="S30" s="68">
        <f>+R30*(1+EE!M$5)</f>
        <v>98.313077404506302</v>
      </c>
      <c r="T30" s="68">
        <f>+S30*(1+EE!N$5)</f>
        <v>100.27933895259643</v>
      </c>
      <c r="U30" s="68">
        <f>+T30*(1+EE!O$5)</f>
        <v>102.28492700932468</v>
      </c>
      <c r="V30" s="68">
        <f>+U30*(1+EE!P$5)</f>
        <v>104.3306274857384</v>
      </c>
      <c r="W30" s="68">
        <f>+V30*(1+EE!Q$5)</f>
        <v>106.41724278266179</v>
      </c>
      <c r="X30" s="68" t="e">
        <f>+W30*(1+EE!#REF!)</f>
        <v>#REF!</v>
      </c>
    </row>
    <row r="31" spans="1:41" s="78" customFormat="1" ht="14.25">
      <c r="A31" s="85" t="s">
        <v>133</v>
      </c>
      <c r="B31" s="86" t="s">
        <v>123</v>
      </c>
      <c r="C31" s="87">
        <v>720</v>
      </c>
      <c r="D31" s="87">
        <v>800</v>
      </c>
      <c r="E31" s="87">
        <v>880</v>
      </c>
      <c r="F31" s="87">
        <v>960</v>
      </c>
      <c r="G31" s="66">
        <v>1056</v>
      </c>
      <c r="H31" s="67">
        <v>74.260000000000005</v>
      </c>
      <c r="I31" s="67">
        <v>81.67</v>
      </c>
      <c r="J31" s="67">
        <v>85.76</v>
      </c>
      <c r="K31" s="67">
        <v>90.05</v>
      </c>
      <c r="L31" s="67">
        <v>94.52</v>
      </c>
      <c r="M31" s="68">
        <f>+L31*(1+EE!G$5)</f>
        <v>94.661307399999998</v>
      </c>
      <c r="N31" s="68">
        <f>+M31*(1+EE!H$5)</f>
        <v>97.860062565120188</v>
      </c>
      <c r="O31" s="68">
        <f>+N31*(1+EE!I$5)</f>
        <v>100.48195836992909</v>
      </c>
      <c r="P31" s="68">
        <f>+O31*(1+EE!J$5)</f>
        <v>102.96386274166633</v>
      </c>
      <c r="Q31" s="68">
        <f>+P31*(1+EE!K$5)</f>
        <v>105.50707015138549</v>
      </c>
      <c r="R31" s="68">
        <f>+Q31*(1+EE!L$5)</f>
        <v>107.58555943336779</v>
      </c>
      <c r="S31" s="68">
        <f>+R31*(1+EE!M$5)</f>
        <v>109.73727062203515</v>
      </c>
      <c r="T31" s="68">
        <f>+S31*(1+EE!N$5)</f>
        <v>111.93201603447586</v>
      </c>
      <c r="U31" s="68">
        <f>+T31*(1+EE!O$5)</f>
        <v>114.17065778131047</v>
      </c>
      <c r="V31" s="68">
        <f>+U31*(1+EE!P$5)</f>
        <v>116.45407309815772</v>
      </c>
      <c r="W31" s="68">
        <f>+V31*(1+EE!Q$5)</f>
        <v>118.78315762656111</v>
      </c>
      <c r="X31" s="68" t="e">
        <f>+W31*(1+EE!#REF!)</f>
        <v>#REF!</v>
      </c>
    </row>
    <row r="32" spans="1:41" s="88" customFormat="1" ht="38.25">
      <c r="A32" s="85" t="s">
        <v>134</v>
      </c>
      <c r="B32" s="86" t="s">
        <v>123</v>
      </c>
      <c r="C32" s="87">
        <v>1290</v>
      </c>
      <c r="D32" s="87">
        <v>1420</v>
      </c>
      <c r="E32" s="87">
        <v>1560</v>
      </c>
      <c r="F32" s="87">
        <v>1710</v>
      </c>
      <c r="G32" s="66">
        <v>1881</v>
      </c>
      <c r="H32" s="67">
        <v>132.22999999999999</v>
      </c>
      <c r="I32" s="67">
        <v>145.46</v>
      </c>
      <c r="J32" s="67">
        <v>152.74</v>
      </c>
      <c r="K32" s="67">
        <v>160.35</v>
      </c>
      <c r="L32" s="67">
        <v>168.4</v>
      </c>
      <c r="M32" s="68">
        <f>+L32*(1+EE!G$5)</f>
        <v>168.651758</v>
      </c>
      <c r="N32" s="68">
        <f>+M32*(1+EE!H$5)</f>
        <v>174.35076741394667</v>
      </c>
      <c r="O32" s="68">
        <f>+N32*(1+EE!I$5)</f>
        <v>179.02202485713138</v>
      </c>
      <c r="P32" s="68">
        <f>+O32*(1+EE!J$5)</f>
        <v>183.44386887110252</v>
      </c>
      <c r="Q32" s="68">
        <f>+P32*(1+EE!K$5)</f>
        <v>187.97493243221874</v>
      </c>
      <c r="R32" s="68">
        <f>+Q32*(1+EE!L$5)</f>
        <v>191.67803860113347</v>
      </c>
      <c r="S32" s="68">
        <f>+R32*(1+EE!M$5)</f>
        <v>195.51159937315614</v>
      </c>
      <c r="T32" s="68">
        <f>+S32*(1+EE!N$5)</f>
        <v>199.42183136061928</v>
      </c>
      <c r="U32" s="68">
        <f>+T32*(1+EE!O$5)</f>
        <v>203.41027052869956</v>
      </c>
      <c r="V32" s="68">
        <f>+U32*(1+EE!P$5)</f>
        <v>207.4784797897774</v>
      </c>
      <c r="W32" s="68">
        <f>+V32*(1+EE!Q$5)</f>
        <v>211.62805484884564</v>
      </c>
      <c r="X32" s="68" t="e">
        <f>+W32*(1+EE!#REF!)</f>
        <v>#REF!</v>
      </c>
    </row>
    <row r="33" spans="1:41" s="78" customFormat="1" ht="14.25">
      <c r="A33" s="85" t="s">
        <v>135</v>
      </c>
      <c r="B33" s="86" t="s">
        <v>123</v>
      </c>
      <c r="C33" s="87">
        <v>23100</v>
      </c>
      <c r="D33" s="87">
        <v>24300</v>
      </c>
      <c r="E33" s="87">
        <v>25500</v>
      </c>
      <c r="F33" s="87">
        <v>26700</v>
      </c>
      <c r="G33" s="66">
        <v>28000</v>
      </c>
      <c r="H33" s="67">
        <v>1853.43</v>
      </c>
      <c r="I33" s="67">
        <v>1981.26</v>
      </c>
      <c r="J33" s="67">
        <v>2109.08</v>
      </c>
      <c r="K33" s="67">
        <v>2204.9499999999998</v>
      </c>
      <c r="L33" s="67">
        <v>2300.81</v>
      </c>
      <c r="M33" s="68">
        <f>+L33*(1+EE!G$5)</f>
        <v>2304.24971095</v>
      </c>
      <c r="N33" s="68">
        <f>+M33*(1+EE!H$5)</f>
        <v>2382.113949962486</v>
      </c>
      <c r="O33" s="68">
        <f>+N33*(1+EE!I$5)</f>
        <v>2445.9362530376275</v>
      </c>
      <c r="P33" s="68">
        <f>+O33*(1+EE!J$5)</f>
        <v>2506.3508784876567</v>
      </c>
      <c r="Q33" s="68">
        <f>+P33*(1+EE!K$5)</f>
        <v>2568.2577451863017</v>
      </c>
      <c r="R33" s="68">
        <f>+Q33*(1+EE!L$5)</f>
        <v>2618.852422766472</v>
      </c>
      <c r="S33" s="68">
        <f>+R33*(1+EE!M$5)</f>
        <v>2671.2294712218018</v>
      </c>
      <c r="T33" s="68">
        <f>+S33*(1+EE!N$5)</f>
        <v>2724.6540606462377</v>
      </c>
      <c r="U33" s="68">
        <f>+T33*(1+EE!O$5)</f>
        <v>2779.1471765744486</v>
      </c>
      <c r="V33" s="68">
        <f>+U33*(1+EE!P$5)</f>
        <v>2834.7301727144754</v>
      </c>
      <c r="W33" s="68">
        <f>+V33*(1+EE!Q$5)</f>
        <v>2891.4248508121877</v>
      </c>
      <c r="X33" s="68" t="e">
        <f>+W33*(1+EE!#REF!)</f>
        <v>#REF!</v>
      </c>
    </row>
    <row r="34" spans="1:41" s="78" customFormat="1" ht="14.25">
      <c r="A34" s="85" t="s">
        <v>136</v>
      </c>
      <c r="B34" s="86" t="s">
        <v>123</v>
      </c>
      <c r="C34" s="87">
        <v>2300</v>
      </c>
      <c r="D34" s="87">
        <v>2400</v>
      </c>
      <c r="E34" s="87">
        <v>2600</v>
      </c>
      <c r="F34" s="87">
        <v>2700</v>
      </c>
      <c r="G34" s="66">
        <v>2800</v>
      </c>
      <c r="H34" s="67">
        <v>191.73</v>
      </c>
      <c r="I34" s="67">
        <v>198.12</v>
      </c>
      <c r="J34" s="67">
        <v>210.9</v>
      </c>
      <c r="K34" s="67">
        <v>220.49</v>
      </c>
      <c r="L34" s="67">
        <v>230.08</v>
      </c>
      <c r="M34" s="68">
        <f>+L34*(1+EE!G$5)</f>
        <v>230.42396960000002</v>
      </c>
      <c r="N34" s="68">
        <f>+M34*(1+EE!H$5)</f>
        <v>238.21035965914996</v>
      </c>
      <c r="O34" s="68">
        <f>+N34*(1+EE!I$5)</f>
        <v>244.59256222760564</v>
      </c>
      <c r="P34" s="68">
        <f>+O34*(1+EE!J$5)</f>
        <v>250.63399851462748</v>
      </c>
      <c r="Q34" s="68">
        <f>+P34*(1+EE!K$5)</f>
        <v>256.82465827793874</v>
      </c>
      <c r="R34" s="68">
        <f>+Q34*(1+EE!L$5)</f>
        <v>261.88410404601416</v>
      </c>
      <c r="S34" s="68">
        <f>+R34*(1+EE!M$5)</f>
        <v>267.12178612693447</v>
      </c>
      <c r="T34" s="68">
        <f>+S34*(1+EE!N$5)</f>
        <v>272.46422184947318</v>
      </c>
      <c r="U34" s="68">
        <f>+T34*(1+EE!O$5)</f>
        <v>277.91350975797621</v>
      </c>
      <c r="V34" s="68">
        <f>+U34*(1+EE!P$5)</f>
        <v>283.47178521396665</v>
      </c>
      <c r="W34" s="68">
        <f>+V34*(1+EE!Q$5)</f>
        <v>289.14122838255582</v>
      </c>
      <c r="X34" s="68" t="e">
        <f>+W34*(1+EE!#REF!)</f>
        <v>#REF!</v>
      </c>
    </row>
    <row r="35" spans="1:41" s="78" customFormat="1" ht="14.25">
      <c r="A35" s="85" t="s">
        <v>137</v>
      </c>
      <c r="B35" s="86" t="s">
        <v>123</v>
      </c>
      <c r="C35" s="87">
        <v>150</v>
      </c>
      <c r="D35" s="87">
        <v>157</v>
      </c>
      <c r="E35" s="87">
        <v>173</v>
      </c>
      <c r="F35" s="87">
        <v>190</v>
      </c>
      <c r="G35" s="66">
        <v>209</v>
      </c>
      <c r="H35" s="67">
        <v>14.69</v>
      </c>
      <c r="I35" s="67">
        <v>16.16</v>
      </c>
      <c r="J35" s="67">
        <v>17</v>
      </c>
      <c r="K35" s="67">
        <v>17.829999999999998</v>
      </c>
      <c r="L35" s="67">
        <v>18.72</v>
      </c>
      <c r="M35" s="68">
        <f>+L35*(1+EE!G$5)</f>
        <v>18.747986399999998</v>
      </c>
      <c r="N35" s="68">
        <f>+M35*(1+EE!H$5)</f>
        <v>19.381510486871029</v>
      </c>
      <c r="O35" s="68">
        <f>+N35*(1+EE!I$5)</f>
        <v>19.900785661077784</v>
      </c>
      <c r="P35" s="68">
        <f>+O35*(1+EE!J$5)</f>
        <v>20.392335066906405</v>
      </c>
      <c r="Q35" s="68">
        <f>+P35*(1+EE!K$5)</f>
        <v>20.896025743058992</v>
      </c>
      <c r="R35" s="68">
        <f>+Q35*(1+EE!L$5)</f>
        <v>21.307677450197254</v>
      </c>
      <c r="S35" s="68">
        <f>+R35*(1+EE!M$5)</f>
        <v>21.733830999201199</v>
      </c>
      <c r="T35" s="68">
        <f>+S35*(1+EE!N$5)</f>
        <v>22.168507619185224</v>
      </c>
      <c r="U35" s="68">
        <f>+T35*(1+EE!O$5)</f>
        <v>22.611878054021702</v>
      </c>
      <c r="V35" s="68">
        <f>+U35*(1+EE!P$5)</f>
        <v>23.064116043139144</v>
      </c>
      <c r="W35" s="68">
        <f>+V35*(1+EE!Q$5)</f>
        <v>23.525398971320602</v>
      </c>
      <c r="X35" s="68" t="e">
        <f>+W35*(1+EE!#REF!)</f>
        <v>#REF!</v>
      </c>
    </row>
    <row r="36" spans="1:41" s="78" customFormat="1" ht="14.25">
      <c r="A36" s="85" t="s">
        <v>138</v>
      </c>
      <c r="B36" s="86" t="s">
        <v>123</v>
      </c>
      <c r="C36" s="87">
        <v>400</v>
      </c>
      <c r="D36" s="87">
        <v>440</v>
      </c>
      <c r="E36" s="87">
        <v>480</v>
      </c>
      <c r="F36" s="87">
        <v>530</v>
      </c>
      <c r="G36" s="66">
        <v>583</v>
      </c>
      <c r="H36" s="67">
        <v>40.96</v>
      </c>
      <c r="I36" s="67">
        <v>45.05</v>
      </c>
      <c r="J36" s="67">
        <v>47.35</v>
      </c>
      <c r="K36" s="67">
        <v>49.72</v>
      </c>
      <c r="L36" s="67">
        <v>52.21</v>
      </c>
      <c r="M36" s="68">
        <f>+L36*(1+EE!G$5)</f>
        <v>52.288053950000005</v>
      </c>
      <c r="N36" s="68">
        <f>+M36*(1+EE!H$5)</f>
        <v>54.054949920915419</v>
      </c>
      <c r="O36" s="68">
        <f>+N36*(1+EE!I$5)</f>
        <v>55.503206162653385</v>
      </c>
      <c r="P36" s="68">
        <f>+O36*(1+EE!J$5)</f>
        <v>56.874135354870923</v>
      </c>
      <c r="Q36" s="68">
        <f>+P36*(1+EE!K$5)</f>
        <v>58.278926498136229</v>
      </c>
      <c r="R36" s="68">
        <f>+Q36*(1+EE!L$5)</f>
        <v>59.427021350149516</v>
      </c>
      <c r="S36" s="68">
        <f>+R36*(1+EE!M$5)</f>
        <v>60.615561777152507</v>
      </c>
      <c r="T36" s="68">
        <f>+S36*(1+EE!N$5)</f>
        <v>61.827873012695555</v>
      </c>
      <c r="U36" s="68">
        <f>+T36*(1+EE!O$5)</f>
        <v>63.064431260709036</v>
      </c>
      <c r="V36" s="68">
        <f>+U36*(1+EE!P$5)</f>
        <v>64.325721079716601</v>
      </c>
      <c r="W36" s="68">
        <f>+V36*(1+EE!Q$5)</f>
        <v>65.612237195120116</v>
      </c>
      <c r="X36" s="68" t="e">
        <f>+W36*(1+EE!#REF!)</f>
        <v>#REF!</v>
      </c>
    </row>
    <row r="37" spans="1:41">
      <c r="C37" s="727" t="s">
        <v>139</v>
      </c>
      <c r="D37" s="727"/>
      <c r="E37" s="727"/>
      <c r="F37" s="727"/>
      <c r="G37" s="72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</row>
    <row r="38" spans="1:41"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</row>
    <row r="39" spans="1:41" s="89" customFormat="1">
      <c r="A39" s="71" t="s">
        <v>116</v>
      </c>
      <c r="C39" s="72"/>
      <c r="D39" s="72"/>
      <c r="E39" s="72"/>
      <c r="F39" s="72"/>
      <c r="G39" s="72"/>
      <c r="H39" s="72"/>
      <c r="I39" s="72"/>
      <c r="J39" s="72"/>
      <c r="K39" s="72">
        <f>+SUM(K21:K36)/SUM(J21:J36)-1</f>
        <v>4.65003743701915E-2</v>
      </c>
      <c r="L39" s="72">
        <f t="shared" ref="L39:V39" si="2">+SUM(L21:L36)/SUM(K21:K36)-1</f>
        <v>4.4643498745583043E-2</v>
      </c>
      <c r="M39" s="72">
        <f t="shared" si="2"/>
        <v>1.4950000000002461E-3</v>
      </c>
      <c r="N39" s="72">
        <f t="shared" si="2"/>
        <v>3.3791580245173813E-2</v>
      </c>
      <c r="O39" s="72">
        <f t="shared" si="2"/>
        <v>2.679229642903791E-2</v>
      </c>
      <c r="P39" s="72">
        <f t="shared" si="2"/>
        <v>2.4699999999999944E-2</v>
      </c>
      <c r="Q39" s="72">
        <f t="shared" si="2"/>
        <v>2.4699999999999944E-2</v>
      </c>
      <c r="R39" s="72">
        <f t="shared" si="2"/>
        <v>1.9700000000000051E-2</v>
      </c>
      <c r="S39" s="72">
        <f t="shared" si="2"/>
        <v>1.9999999999999796E-2</v>
      </c>
      <c r="T39" s="72">
        <f t="shared" si="2"/>
        <v>2.000000000000024E-2</v>
      </c>
      <c r="U39" s="72">
        <f t="shared" si="2"/>
        <v>2.0000012741172135E-2</v>
      </c>
      <c r="V39" s="72">
        <f t="shared" si="2"/>
        <v>2.0000018929741792E-2</v>
      </c>
      <c r="W39" s="72">
        <f>+SUM(W21:W36)/SUM(V21:V36)-1</f>
        <v>2.0000026331756127E-2</v>
      </c>
      <c r="X39" s="72" t="e">
        <f>+SUM(X21:X36)/SUM(W21:W36)-1</f>
        <v>#REF!</v>
      </c>
    </row>
    <row r="40" spans="1:41">
      <c r="A40" s="57" t="s">
        <v>193</v>
      </c>
      <c r="K40" s="116">
        <f>+AVERAGE(K39,P13)</f>
        <v>0.11607780124337808</v>
      </c>
      <c r="L40" s="116">
        <f t="shared" ref="L40:X40" si="3">+AVERAGE(L39,Q13)</f>
        <v>0.11668820822750103</v>
      </c>
      <c r="M40" s="116">
        <f t="shared" si="3"/>
        <v>1.4950000000001351E-3</v>
      </c>
      <c r="N40" s="116">
        <f t="shared" si="3"/>
        <v>3.3791580245174035E-2</v>
      </c>
      <c r="O40" s="116">
        <f t="shared" si="3"/>
        <v>2.6792296429037799E-2</v>
      </c>
      <c r="P40" s="116">
        <f t="shared" si="3"/>
        <v>2.4699999999999944E-2</v>
      </c>
      <c r="Q40" s="116">
        <f t="shared" si="3"/>
        <v>2.4699999999999833E-2</v>
      </c>
      <c r="R40" s="116">
        <f t="shared" si="3"/>
        <v>1.9700000000000162E-2</v>
      </c>
      <c r="S40" s="116">
        <f t="shared" si="3"/>
        <v>1.9999999999999907E-2</v>
      </c>
      <c r="T40" s="116">
        <f t="shared" si="3"/>
        <v>2.0000000000000129E-2</v>
      </c>
      <c r="U40" s="116">
        <f t="shared" si="3"/>
        <v>2.0000012741172024E-2</v>
      </c>
      <c r="V40" s="116">
        <f t="shared" si="3"/>
        <v>2.0000018929741681E-2</v>
      </c>
      <c r="W40" s="116">
        <f t="shared" si="3"/>
        <v>2.0000026331756016E-2</v>
      </c>
      <c r="X40" s="116" t="e">
        <f t="shared" si="3"/>
        <v>#REF!</v>
      </c>
    </row>
  </sheetData>
  <mergeCells count="4">
    <mergeCell ref="C37:G37"/>
    <mergeCell ref="D12:L12"/>
    <mergeCell ref="A18:F18"/>
    <mergeCell ref="A19:F19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8" tint="0.59999389629810485"/>
  </sheetPr>
  <dimension ref="A1:E27"/>
  <sheetViews>
    <sheetView showGridLines="0" workbookViewId="0">
      <selection activeCell="E2" sqref="E2:E4"/>
    </sheetView>
  </sheetViews>
  <sheetFormatPr defaultColWidth="8.85546875" defaultRowHeight="15"/>
  <cols>
    <col min="1" max="1" width="40.7109375" style="606" customWidth="1"/>
    <col min="2" max="2" width="8.85546875" style="606"/>
    <col min="3" max="3" width="15.7109375" style="606" bestFit="1" customWidth="1"/>
    <col min="4" max="4" width="16.28515625" style="606" bestFit="1" customWidth="1"/>
    <col min="5" max="16384" width="8.85546875" style="606"/>
  </cols>
  <sheetData>
    <row r="1" spans="1:5">
      <c r="A1" s="605" t="s">
        <v>572</v>
      </c>
      <c r="B1" s="605" t="s">
        <v>573</v>
      </c>
      <c r="C1" s="605" t="s">
        <v>574</v>
      </c>
      <c r="D1" s="605" t="s">
        <v>575</v>
      </c>
      <c r="E1" s="610"/>
    </row>
    <row r="2" spans="1:5">
      <c r="A2" s="607" t="s">
        <v>204</v>
      </c>
      <c r="B2" s="608">
        <v>0.22</v>
      </c>
      <c r="C2" s="609">
        <f>+B2</f>
        <v>0.22</v>
      </c>
      <c r="D2" s="609">
        <f>+C2</f>
        <v>0.22</v>
      </c>
    </row>
    <row r="3" spans="1:5">
      <c r="A3" s="607" t="s">
        <v>803</v>
      </c>
      <c r="B3" s="608">
        <v>0.04</v>
      </c>
      <c r="C3" s="609">
        <f>+B3</f>
        <v>0.04</v>
      </c>
      <c r="D3" s="609">
        <f>+C3</f>
        <v>0.04</v>
      </c>
    </row>
    <row r="4" spans="1:5">
      <c r="A4" s="607" t="s">
        <v>577</v>
      </c>
      <c r="B4" s="608">
        <v>0.55000000000000004</v>
      </c>
      <c r="C4" s="609">
        <v>0.2</v>
      </c>
      <c r="D4" s="609">
        <v>0.2</v>
      </c>
    </row>
    <row r="5" spans="1:5">
      <c r="A5" s="607" t="s">
        <v>212</v>
      </c>
      <c r="B5" s="608">
        <v>0.14000000000000001</v>
      </c>
      <c r="C5" s="609">
        <f>+B5</f>
        <v>0.14000000000000001</v>
      </c>
      <c r="D5" s="609">
        <f>+C5</f>
        <v>0.14000000000000001</v>
      </c>
    </row>
    <row r="6" spans="1:5">
      <c r="A6" s="607" t="s">
        <v>578</v>
      </c>
      <c r="B6" s="608">
        <v>0.16</v>
      </c>
      <c r="C6" s="609">
        <f>+B6</f>
        <v>0.16</v>
      </c>
      <c r="D6" s="609">
        <f>+C6</f>
        <v>0.16</v>
      </c>
    </row>
    <row r="8" spans="1:5">
      <c r="A8" s="605" t="s">
        <v>167</v>
      </c>
      <c r="B8" s="605" t="s">
        <v>579</v>
      </c>
      <c r="C8" s="605" t="s">
        <v>574</v>
      </c>
      <c r="D8" s="605" t="s">
        <v>575</v>
      </c>
    </row>
    <row r="9" spans="1:5">
      <c r="A9" s="607" t="s">
        <v>204</v>
      </c>
      <c r="B9" s="608">
        <v>0.2</v>
      </c>
      <c r="C9" s="609">
        <f>+B9</f>
        <v>0.2</v>
      </c>
      <c r="D9" s="609">
        <f>+C9</f>
        <v>0.2</v>
      </c>
    </row>
    <row r="10" spans="1:5">
      <c r="A10" s="607" t="s">
        <v>576</v>
      </c>
      <c r="B10" s="608">
        <v>0.2</v>
      </c>
      <c r="C10" s="609">
        <f>+B10</f>
        <v>0.2</v>
      </c>
      <c r="D10" s="609">
        <f>+C10</f>
        <v>0.2</v>
      </c>
    </row>
    <row r="11" spans="1:5">
      <c r="A11" s="607" t="s">
        <v>577</v>
      </c>
      <c r="B11" s="608">
        <v>0.2</v>
      </c>
      <c r="C11" s="609">
        <v>0.2</v>
      </c>
      <c r="D11" s="609">
        <v>0.2</v>
      </c>
    </row>
    <row r="12" spans="1:5">
      <c r="A12" s="607" t="s">
        <v>212</v>
      </c>
      <c r="B12" s="611"/>
      <c r="C12" s="612"/>
      <c r="D12" s="612"/>
    </row>
    <row r="13" spans="1:5">
      <c r="A13" s="607" t="s">
        <v>578</v>
      </c>
      <c r="B13" s="608">
        <v>0.2</v>
      </c>
      <c r="C13" s="609">
        <f>+B13</f>
        <v>0.2</v>
      </c>
      <c r="D13" s="609">
        <f>+C13</f>
        <v>0.2</v>
      </c>
    </row>
    <row r="14" spans="1:5">
      <c r="A14" s="613" t="s">
        <v>580</v>
      </c>
    </row>
    <row r="15" spans="1:5">
      <c r="A15" s="605" t="s">
        <v>581</v>
      </c>
      <c r="B15" s="605" t="s">
        <v>3</v>
      </c>
      <c r="C15" s="605" t="s">
        <v>582</v>
      </c>
      <c r="D15" s="605" t="s">
        <v>583</v>
      </c>
    </row>
    <row r="16" spans="1:5">
      <c r="A16" s="607" t="s">
        <v>204</v>
      </c>
      <c r="B16" s="614" t="s">
        <v>20</v>
      </c>
      <c r="C16" s="612"/>
      <c r="D16" s="612"/>
    </row>
    <row r="17" spans="1:4">
      <c r="A17" s="607" t="s">
        <v>576</v>
      </c>
      <c r="B17" s="614" t="s">
        <v>20</v>
      </c>
      <c r="C17" s="612"/>
      <c r="D17" s="612"/>
    </row>
    <row r="18" spans="1:4">
      <c r="A18" s="607" t="s">
        <v>577</v>
      </c>
      <c r="B18" s="614" t="s">
        <v>20</v>
      </c>
      <c r="C18" s="612"/>
      <c r="D18" s="607">
        <v>30</v>
      </c>
    </row>
    <row r="19" spans="1:4">
      <c r="A19" s="607" t="s">
        <v>212</v>
      </c>
      <c r="B19" s="614" t="s">
        <v>20</v>
      </c>
      <c r="C19" s="612"/>
      <c r="D19" s="612"/>
    </row>
    <row r="20" spans="1:4">
      <c r="A20" s="607" t="s">
        <v>578</v>
      </c>
      <c r="B20" s="614" t="s">
        <v>20</v>
      </c>
      <c r="C20" s="612"/>
      <c r="D20" s="612"/>
    </row>
    <row r="22" spans="1:4">
      <c r="A22" s="605" t="s">
        <v>584</v>
      </c>
      <c r="B22" s="605" t="s">
        <v>3</v>
      </c>
      <c r="C22" s="605" t="s">
        <v>582</v>
      </c>
      <c r="D22" s="605" t="s">
        <v>583</v>
      </c>
    </row>
    <row r="23" spans="1:4">
      <c r="A23" s="607" t="s">
        <v>204</v>
      </c>
      <c r="B23" s="614" t="s">
        <v>20</v>
      </c>
      <c r="C23" s="612"/>
      <c r="D23" s="612"/>
    </row>
    <row r="24" spans="1:4">
      <c r="A24" s="607" t="s">
        <v>576</v>
      </c>
      <c r="B24" s="614" t="s">
        <v>20</v>
      </c>
      <c r="C24" s="612"/>
      <c r="D24" s="612"/>
    </row>
    <row r="25" spans="1:4">
      <c r="A25" s="607" t="s">
        <v>577</v>
      </c>
      <c r="B25" s="614" t="s">
        <v>20</v>
      </c>
      <c r="C25" s="612"/>
      <c r="D25" s="607">
        <f>50+175</f>
        <v>225</v>
      </c>
    </row>
    <row r="26" spans="1:4">
      <c r="A26" s="607" t="s">
        <v>212</v>
      </c>
      <c r="B26" s="614" t="s">
        <v>20</v>
      </c>
      <c r="C26" s="612"/>
      <c r="D26" s="612"/>
    </row>
    <row r="27" spans="1:4">
      <c r="A27" s="607" t="s">
        <v>578</v>
      </c>
      <c r="B27" s="614" t="s">
        <v>20</v>
      </c>
      <c r="C27" s="612"/>
      <c r="D27" s="615">
        <f>12*2.5</f>
        <v>30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 tint="0.59999389629810485"/>
  </sheetPr>
  <dimension ref="A1:R150"/>
  <sheetViews>
    <sheetView zoomScale="80" zoomScaleNormal="80" workbookViewId="0">
      <selection activeCell="R125" sqref="R125:R150"/>
    </sheetView>
  </sheetViews>
  <sheetFormatPr defaultRowHeight="12.75" outlineLevelRow="2" outlineLevelCol="1"/>
  <cols>
    <col min="1" max="1" width="64.28515625" style="162" bestFit="1" customWidth="1"/>
    <col min="2" max="2" width="10.28515625" style="163" bestFit="1" customWidth="1"/>
    <col min="3" max="5" width="11.28515625" style="164" bestFit="1" customWidth="1"/>
    <col min="6" max="6" width="12.5703125" style="164" customWidth="1" outlineLevel="1"/>
    <col min="7" max="17" width="10.85546875" style="164" customWidth="1" outlineLevel="1"/>
    <col min="18" max="16384" width="9.140625" style="165"/>
  </cols>
  <sheetData>
    <row r="1" spans="1:17" s="120" customFormat="1" ht="15.75" outlineLevel="1">
      <c r="A1" s="119" t="s">
        <v>804</v>
      </c>
      <c r="B1" s="271" t="s">
        <v>158</v>
      </c>
      <c r="C1" s="118">
        <v>2012</v>
      </c>
      <c r="D1" s="118">
        <v>2013</v>
      </c>
      <c r="E1" s="118">
        <v>2014</v>
      </c>
      <c r="F1" s="118">
        <v>2015</v>
      </c>
      <c r="G1" s="118">
        <v>2016</v>
      </c>
      <c r="H1" s="118">
        <v>2017</v>
      </c>
      <c r="I1" s="118">
        <v>2018</v>
      </c>
      <c r="J1" s="118">
        <v>2019</v>
      </c>
      <c r="K1" s="118">
        <v>2020</v>
      </c>
      <c r="L1" s="118">
        <v>2021</v>
      </c>
      <c r="M1" s="118">
        <v>2022</v>
      </c>
      <c r="N1" s="118">
        <v>2023</v>
      </c>
      <c r="O1" s="118">
        <v>2024</v>
      </c>
      <c r="P1" s="118">
        <v>2025</v>
      </c>
      <c r="Q1" s="118">
        <v>2026</v>
      </c>
    </row>
    <row r="2" spans="1:17" s="125" customFormat="1" ht="15.75" outlineLevel="2">
      <c r="A2" s="121" t="s">
        <v>805</v>
      </c>
      <c r="B2" s="122" t="s">
        <v>20</v>
      </c>
      <c r="C2" s="123">
        <v>2341</v>
      </c>
      <c r="D2" s="123">
        <v>2334</v>
      </c>
      <c r="E2" s="123">
        <v>2320</v>
      </c>
      <c r="F2" s="123">
        <v>2362</v>
      </c>
      <c r="G2" s="148">
        <f>+F2*(1+G3)</f>
        <v>2385.62</v>
      </c>
      <c r="H2" s="148">
        <f t="shared" ref="H2:Q2" si="0">+G2*(1+H3)</f>
        <v>2409.4762000000001</v>
      </c>
      <c r="I2" s="148">
        <f t="shared" si="0"/>
        <v>2433.5709620000002</v>
      </c>
      <c r="J2" s="148">
        <f t="shared" si="0"/>
        <v>2457.9066716200005</v>
      </c>
      <c r="K2" s="148">
        <f t="shared" si="0"/>
        <v>2482.4857383362005</v>
      </c>
      <c r="L2" s="148">
        <f t="shared" si="0"/>
        <v>2482.4857383362005</v>
      </c>
      <c r="M2" s="148">
        <f t="shared" si="0"/>
        <v>2482.4857383362005</v>
      </c>
      <c r="N2" s="148">
        <f t="shared" si="0"/>
        <v>2482.4857383362005</v>
      </c>
      <c r="O2" s="148">
        <f t="shared" si="0"/>
        <v>2482.4857383362005</v>
      </c>
      <c r="P2" s="148">
        <f t="shared" si="0"/>
        <v>2482.4857383362005</v>
      </c>
      <c r="Q2" s="148">
        <f t="shared" si="0"/>
        <v>2482.4857383362005</v>
      </c>
    </row>
    <row r="3" spans="1:17" s="130" customFormat="1" ht="15.75" outlineLevel="2">
      <c r="A3" s="126" t="s">
        <v>183</v>
      </c>
      <c r="B3" s="127" t="s">
        <v>6</v>
      </c>
      <c r="C3" s="128"/>
      <c r="D3" s="129">
        <f>+D2/C2-1</f>
        <v>-2.9901751388295983E-3</v>
      </c>
      <c r="E3" s="129">
        <f>+E2/D2-1</f>
        <v>-5.9982862039417162E-3</v>
      </c>
      <c r="F3" s="129">
        <f>+F2/E2-1</f>
        <v>1.8103448275861966E-2</v>
      </c>
      <c r="G3" s="407">
        <v>0.01</v>
      </c>
      <c r="H3" s="407">
        <v>0.01</v>
      </c>
      <c r="I3" s="407">
        <v>0.01</v>
      </c>
      <c r="J3" s="407">
        <v>0.01</v>
      </c>
      <c r="K3" s="407">
        <v>0.01</v>
      </c>
      <c r="L3" s="407">
        <v>0</v>
      </c>
      <c r="M3" s="407">
        <v>0</v>
      </c>
      <c r="N3" s="407">
        <v>0</v>
      </c>
      <c r="O3" s="407">
        <v>0</v>
      </c>
      <c r="P3" s="407">
        <v>0</v>
      </c>
      <c r="Q3" s="407">
        <v>0</v>
      </c>
    </row>
    <row r="4" spans="1:17" s="125" customFormat="1" ht="15.75" outlineLevel="1">
      <c r="A4" s="131" t="s">
        <v>159</v>
      </c>
      <c r="B4" s="132" t="s">
        <v>20</v>
      </c>
      <c r="C4" s="133">
        <f>+C27+C50+C74+C106+C125+C98</f>
        <v>1070</v>
      </c>
      <c r="D4" s="133">
        <f t="shared" ref="D4:Q4" si="1">+D27+D50+D74+D106+D125+D98</f>
        <v>1089</v>
      </c>
      <c r="E4" s="133">
        <f t="shared" si="1"/>
        <v>1134</v>
      </c>
      <c r="F4" s="133">
        <f t="shared" si="1"/>
        <v>1141</v>
      </c>
      <c r="G4" s="133">
        <f t="shared" si="1"/>
        <v>1147.44</v>
      </c>
      <c r="H4" s="133">
        <f t="shared" si="1"/>
        <v>1149.8800000000001</v>
      </c>
      <c r="I4" s="133">
        <f t="shared" si="1"/>
        <v>1152.32</v>
      </c>
      <c r="J4" s="133">
        <f t="shared" si="1"/>
        <v>1154.76</v>
      </c>
      <c r="K4" s="133">
        <f t="shared" si="1"/>
        <v>1157.2</v>
      </c>
      <c r="L4" s="133">
        <f t="shared" si="1"/>
        <v>1174.6399999999999</v>
      </c>
      <c r="M4" s="133">
        <f t="shared" si="1"/>
        <v>1177.08</v>
      </c>
      <c r="N4" s="133">
        <f t="shared" si="1"/>
        <v>1179.52</v>
      </c>
      <c r="O4" s="133">
        <f t="shared" si="1"/>
        <v>1181.96</v>
      </c>
      <c r="P4" s="133">
        <f t="shared" si="1"/>
        <v>1184.4000000000001</v>
      </c>
      <c r="Q4" s="133">
        <f t="shared" si="1"/>
        <v>1250.4000000000001</v>
      </c>
    </row>
    <row r="5" spans="1:17" s="130" customFormat="1" ht="15.75" outlineLevel="2">
      <c r="A5" s="134" t="s">
        <v>160</v>
      </c>
      <c r="B5" s="135" t="s">
        <v>6</v>
      </c>
      <c r="C5" s="136">
        <f>C4/C2</f>
        <v>0.45706962836394704</v>
      </c>
      <c r="D5" s="136">
        <f t="shared" ref="D5:Q5" si="2">D4/D2</f>
        <v>0.46658097686375322</v>
      </c>
      <c r="E5" s="136">
        <f t="shared" si="2"/>
        <v>0.48879310344827587</v>
      </c>
      <c r="F5" s="136">
        <f t="shared" si="2"/>
        <v>0.48306519898391193</v>
      </c>
      <c r="G5" s="136">
        <f t="shared" si="2"/>
        <v>0.48098188311633877</v>
      </c>
      <c r="H5" s="136">
        <f t="shared" si="2"/>
        <v>0.47723235448434814</v>
      </c>
      <c r="I5" s="136">
        <f t="shared" si="2"/>
        <v>0.47350992348009446</v>
      </c>
      <c r="J5" s="136">
        <f t="shared" si="2"/>
        <v>0.46981442108170057</v>
      </c>
      <c r="K5" s="136">
        <f t="shared" si="2"/>
        <v>0.46614567895788717</v>
      </c>
      <c r="L5" s="136">
        <f t="shared" si="2"/>
        <v>0.47317089555054659</v>
      </c>
      <c r="M5" s="136">
        <f t="shared" si="2"/>
        <v>0.47415378135823522</v>
      </c>
      <c r="N5" s="136">
        <f t="shared" si="2"/>
        <v>0.47513666716592384</v>
      </c>
      <c r="O5" s="136">
        <f t="shared" si="2"/>
        <v>0.47611955297361247</v>
      </c>
      <c r="P5" s="136">
        <f t="shared" si="2"/>
        <v>0.4771024387813011</v>
      </c>
      <c r="Q5" s="136">
        <f t="shared" si="2"/>
        <v>0.50368869423517293</v>
      </c>
    </row>
    <row r="6" spans="1:17" s="125" customFormat="1" ht="15.75" outlineLevel="1">
      <c r="A6" s="131" t="s">
        <v>161</v>
      </c>
      <c r="B6" s="132" t="s">
        <v>20</v>
      </c>
      <c r="C6" s="133">
        <f>+C30+C53+C77+C109+C128+C101</f>
        <v>609</v>
      </c>
      <c r="D6" s="133">
        <f t="shared" ref="D6:Q6" si="3">+D30+D53+D77+D109+D128+D101</f>
        <v>622</v>
      </c>
      <c r="E6" s="133">
        <f t="shared" si="3"/>
        <v>639</v>
      </c>
      <c r="F6" s="133">
        <f t="shared" si="3"/>
        <v>654</v>
      </c>
      <c r="G6" s="133">
        <f t="shared" si="3"/>
        <v>667.44</v>
      </c>
      <c r="H6" s="133">
        <f t="shared" si="3"/>
        <v>688.88</v>
      </c>
      <c r="I6" s="133">
        <f t="shared" si="3"/>
        <v>705.31999999999994</v>
      </c>
      <c r="J6" s="133">
        <f t="shared" si="3"/>
        <v>707.76</v>
      </c>
      <c r="K6" s="133">
        <f t="shared" si="3"/>
        <v>710.2</v>
      </c>
      <c r="L6" s="133">
        <f t="shared" si="3"/>
        <v>762.64</v>
      </c>
      <c r="M6" s="133">
        <f t="shared" si="3"/>
        <v>765.07999999999993</v>
      </c>
      <c r="N6" s="133">
        <f t="shared" si="3"/>
        <v>767.52</v>
      </c>
      <c r="O6" s="133">
        <f t="shared" si="3"/>
        <v>769.96</v>
      </c>
      <c r="P6" s="133">
        <f t="shared" si="3"/>
        <v>772.96</v>
      </c>
      <c r="Q6" s="133">
        <f t="shared" si="3"/>
        <v>998.96</v>
      </c>
    </row>
    <row r="7" spans="1:17" s="130" customFormat="1" ht="15.75" outlineLevel="2">
      <c r="A7" s="134" t="s">
        <v>160</v>
      </c>
      <c r="B7" s="135" t="s">
        <v>6</v>
      </c>
      <c r="C7" s="136">
        <f>C6/C2</f>
        <v>0.26014523707817172</v>
      </c>
      <c r="D7" s="136">
        <f t="shared" ref="D7:Q7" si="4">D6/D2</f>
        <v>0.26649528706083975</v>
      </c>
      <c r="E7" s="136">
        <f t="shared" si="4"/>
        <v>0.27543103448275863</v>
      </c>
      <c r="F7" s="136">
        <f t="shared" si="4"/>
        <v>0.27688399661303981</v>
      </c>
      <c r="G7" s="136">
        <f t="shared" si="4"/>
        <v>0.27977632648954992</v>
      </c>
      <c r="H7" s="136">
        <f t="shared" si="4"/>
        <v>0.28590446338502951</v>
      </c>
      <c r="I7" s="136">
        <f t="shared" si="4"/>
        <v>0.28982923079438022</v>
      </c>
      <c r="J7" s="136">
        <f t="shared" si="4"/>
        <v>0.28795234911564688</v>
      </c>
      <c r="K7" s="136">
        <f t="shared" si="4"/>
        <v>0.2860842215657548</v>
      </c>
      <c r="L7" s="136">
        <f t="shared" si="4"/>
        <v>0.30720820999001303</v>
      </c>
      <c r="M7" s="136">
        <f t="shared" si="4"/>
        <v>0.3081910957977016</v>
      </c>
      <c r="N7" s="136">
        <f t="shared" si="4"/>
        <v>0.30917398160539022</v>
      </c>
      <c r="O7" s="136">
        <f t="shared" si="4"/>
        <v>0.31015686741307885</v>
      </c>
      <c r="P7" s="136">
        <f t="shared" si="4"/>
        <v>0.31136533357007301</v>
      </c>
      <c r="Q7" s="136">
        <f t="shared" si="4"/>
        <v>0.40240311739696766</v>
      </c>
    </row>
    <row r="8" spans="1:17" s="130" customFormat="1" ht="15.75" outlineLevel="1">
      <c r="A8" s="137" t="s">
        <v>768</v>
      </c>
      <c r="B8" s="135" t="s">
        <v>163</v>
      </c>
      <c r="C8" s="138">
        <f t="shared" ref="C8:Q8" si="5">C11/(C4-C98)/365*1000</f>
        <v>69.857641686811704</v>
      </c>
      <c r="D8" s="138">
        <f t="shared" si="5"/>
        <v>61.244347172597472</v>
      </c>
      <c r="E8" s="138">
        <f t="shared" si="5"/>
        <v>70.406409543547483</v>
      </c>
      <c r="F8" s="138">
        <f t="shared" si="5"/>
        <v>72.342829878332054</v>
      </c>
      <c r="G8" s="138">
        <f t="shared" si="5"/>
        <v>74.314918704951197</v>
      </c>
      <c r="H8" s="138">
        <f t="shared" si="5"/>
        <v>73.242032462771519</v>
      </c>
      <c r="I8" s="138">
        <f t="shared" si="5"/>
        <v>73.186995180421491</v>
      </c>
      <c r="J8" s="138">
        <f t="shared" si="5"/>
        <v>73.132201011451642</v>
      </c>
      <c r="K8" s="138">
        <f t="shared" si="5"/>
        <v>73.077648348573334</v>
      </c>
      <c r="L8" s="138">
        <f t="shared" si="5"/>
        <v>72.929561210305749</v>
      </c>
      <c r="M8" s="138">
        <f t="shared" si="5"/>
        <v>72.876409466663716</v>
      </c>
      <c r="N8" s="138">
        <f t="shared" si="5"/>
        <v>72.823487360840375</v>
      </c>
      <c r="O8" s="138">
        <f t="shared" si="5"/>
        <v>72.770793407846128</v>
      </c>
      <c r="P8" s="138">
        <f t="shared" si="5"/>
        <v>72.71832613546772</v>
      </c>
      <c r="Q8" s="138">
        <f t="shared" si="5"/>
        <v>73.326580213749196</v>
      </c>
    </row>
    <row r="9" spans="1:17" s="130" customFormat="1" ht="15.75" outlineLevel="1">
      <c r="A9" s="137" t="s">
        <v>769</v>
      </c>
      <c r="B9" s="135" t="s">
        <v>163</v>
      </c>
      <c r="C9" s="138">
        <f t="shared" ref="C9:Q9" si="6">C16/(C6-C101)/365*1000</f>
        <v>68.252995809542483</v>
      </c>
      <c r="D9" s="138">
        <f t="shared" si="6"/>
        <v>61.078647380017237</v>
      </c>
      <c r="E9" s="138">
        <f t="shared" si="6"/>
        <v>68.057771472428314</v>
      </c>
      <c r="F9" s="138">
        <f t="shared" si="6"/>
        <v>61.487798240043553</v>
      </c>
      <c r="G9" s="138">
        <f t="shared" si="6"/>
        <v>67.248950150333499</v>
      </c>
      <c r="H9" s="138">
        <f t="shared" si="6"/>
        <v>64.961336583590352</v>
      </c>
      <c r="I9" s="138">
        <f t="shared" si="6"/>
        <v>65.483079137483685</v>
      </c>
      <c r="J9" s="138">
        <f t="shared" si="6"/>
        <v>65.405123846408571</v>
      </c>
      <c r="K9" s="138">
        <f t="shared" si="6"/>
        <v>65.327744777418388</v>
      </c>
      <c r="L9" s="138">
        <f t="shared" si="6"/>
        <v>65.772000100622051</v>
      </c>
      <c r="M9" s="138">
        <f t="shared" si="6"/>
        <v>65.6993077593349</v>
      </c>
      <c r="N9" s="138">
        <f t="shared" si="6"/>
        <v>65.627109813500809</v>
      </c>
      <c r="O9" s="138">
        <f t="shared" si="6"/>
        <v>65.555401236486759</v>
      </c>
      <c r="P9" s="138">
        <f t="shared" si="6"/>
        <v>65.467898371139157</v>
      </c>
      <c r="Q9" s="138">
        <f t="shared" si="6"/>
        <v>68.274690227448389</v>
      </c>
    </row>
    <row r="10" spans="1:17" s="125" customFormat="1" ht="15.75" outlineLevel="1">
      <c r="A10" s="140" t="s">
        <v>770</v>
      </c>
      <c r="B10" s="141" t="s">
        <v>199</v>
      </c>
      <c r="C10" s="123">
        <f>SUM(C11:C12)</f>
        <v>29785</v>
      </c>
      <c r="D10" s="123">
        <f t="shared" ref="D10:Q10" si="7">SUM(D11:D12)</f>
        <v>29575</v>
      </c>
      <c r="E10" s="123">
        <f t="shared" si="7"/>
        <v>31449</v>
      </c>
      <c r="F10" s="123">
        <f t="shared" si="7"/>
        <v>34309</v>
      </c>
      <c r="G10" s="123">
        <f t="shared" si="7"/>
        <v>35544</v>
      </c>
      <c r="H10" s="123">
        <f t="shared" si="7"/>
        <v>35179.468032780896</v>
      </c>
      <c r="I10" s="123">
        <f t="shared" si="7"/>
        <v>35222.553312458011</v>
      </c>
      <c r="J10" s="123">
        <f t="shared" si="7"/>
        <v>35265.638592135125</v>
      </c>
      <c r="K10" s="123">
        <f t="shared" si="7"/>
        <v>35308.723871812239</v>
      </c>
      <c r="L10" s="123">
        <f t="shared" si="7"/>
        <v>35713.118127638765</v>
      </c>
      <c r="M10" s="123">
        <f t="shared" si="7"/>
        <v>35756.203407315879</v>
      </c>
      <c r="N10" s="123">
        <f t="shared" si="7"/>
        <v>35799.288686992993</v>
      </c>
      <c r="O10" s="123">
        <f t="shared" si="7"/>
        <v>35842.373966670115</v>
      </c>
      <c r="P10" s="123">
        <f t="shared" si="7"/>
        <v>35885.459246347222</v>
      </c>
      <c r="Q10" s="123">
        <f t="shared" si="7"/>
        <v>37903.747814333357</v>
      </c>
    </row>
    <row r="11" spans="1:17" s="144" customFormat="1" ht="15.75" outlineLevel="1">
      <c r="A11" s="134" t="s">
        <v>165</v>
      </c>
      <c r="B11" s="142" t="s">
        <v>200</v>
      </c>
      <c r="C11" s="143">
        <f>+C36+C59+C83+C115+C134</f>
        <v>26008</v>
      </c>
      <c r="D11" s="143">
        <f t="shared" ref="D11:Q11" si="8">+D36+D59+D83+D115+D134</f>
        <v>23226</v>
      </c>
      <c r="E11" s="143">
        <f t="shared" si="8"/>
        <v>27857</v>
      </c>
      <c r="F11" s="143">
        <f t="shared" si="8"/>
        <v>28808</v>
      </c>
      <c r="G11" s="143">
        <f t="shared" si="8"/>
        <v>29768</v>
      </c>
      <c r="H11" s="143">
        <f t="shared" si="8"/>
        <v>29403.468032780896</v>
      </c>
      <c r="I11" s="143">
        <f t="shared" si="8"/>
        <v>29446.553312458011</v>
      </c>
      <c r="J11" s="143">
        <f t="shared" si="8"/>
        <v>29489.638592135125</v>
      </c>
      <c r="K11" s="143">
        <f t="shared" si="8"/>
        <v>29532.723871812243</v>
      </c>
      <c r="L11" s="143">
        <f t="shared" si="8"/>
        <v>29937.118127638762</v>
      </c>
      <c r="M11" s="143">
        <f t="shared" si="8"/>
        <v>29980.203407315879</v>
      </c>
      <c r="N11" s="143">
        <f t="shared" si="8"/>
        <v>30023.288686992993</v>
      </c>
      <c r="O11" s="143">
        <f t="shared" si="8"/>
        <v>30066.373966670111</v>
      </c>
      <c r="P11" s="143">
        <f t="shared" si="8"/>
        <v>30109.459246347225</v>
      </c>
      <c r="Q11" s="143">
        <f t="shared" si="8"/>
        <v>32127.747814333357</v>
      </c>
    </row>
    <row r="12" spans="1:17" s="144" customFormat="1" ht="15.75" outlineLevel="1">
      <c r="A12" s="134" t="s">
        <v>166</v>
      </c>
      <c r="B12" s="142" t="s">
        <v>200</v>
      </c>
      <c r="C12" s="143">
        <f>+C37+C60+C84+C116+C135</f>
        <v>3777</v>
      </c>
      <c r="D12" s="143">
        <f t="shared" ref="D12:Q12" si="9">+D37+D60+D84+D116+D135</f>
        <v>6349</v>
      </c>
      <c r="E12" s="143">
        <f t="shared" si="9"/>
        <v>3592</v>
      </c>
      <c r="F12" s="143">
        <f t="shared" si="9"/>
        <v>5501</v>
      </c>
      <c r="G12" s="143">
        <f t="shared" si="9"/>
        <v>5776</v>
      </c>
      <c r="H12" s="143">
        <f t="shared" si="9"/>
        <v>5776</v>
      </c>
      <c r="I12" s="143">
        <f t="shared" si="9"/>
        <v>5776</v>
      </c>
      <c r="J12" s="143">
        <f t="shared" si="9"/>
        <v>5776</v>
      </c>
      <c r="K12" s="143">
        <f t="shared" si="9"/>
        <v>5776</v>
      </c>
      <c r="L12" s="143">
        <f t="shared" si="9"/>
        <v>5776</v>
      </c>
      <c r="M12" s="143">
        <f t="shared" si="9"/>
        <v>5776</v>
      </c>
      <c r="N12" s="143">
        <f t="shared" si="9"/>
        <v>5776</v>
      </c>
      <c r="O12" s="143">
        <f t="shared" si="9"/>
        <v>5776</v>
      </c>
      <c r="P12" s="143">
        <f t="shared" si="9"/>
        <v>5776</v>
      </c>
      <c r="Q12" s="143">
        <f t="shared" si="9"/>
        <v>5776</v>
      </c>
    </row>
    <row r="13" spans="1:17" s="125" customFormat="1" ht="15.75" outlineLevel="1">
      <c r="A13" s="140" t="s">
        <v>771</v>
      </c>
      <c r="B13" s="141" t="s">
        <v>199</v>
      </c>
      <c r="C13" s="123">
        <f>+C38+C61+C85+C117+C136</f>
        <v>40374</v>
      </c>
      <c r="D13" s="123">
        <f t="shared" ref="D13:Q13" si="10">+D38+D61+D85+D117+D136</f>
        <v>43751</v>
      </c>
      <c r="E13" s="123">
        <f t="shared" si="10"/>
        <v>47862</v>
      </c>
      <c r="F13" s="123">
        <f t="shared" si="10"/>
        <v>42604.753798688886</v>
      </c>
      <c r="G13" s="123">
        <f t="shared" si="10"/>
        <v>42999.019896504768</v>
      </c>
      <c r="H13" s="123">
        <f t="shared" si="10"/>
        <v>43106.248987347441</v>
      </c>
      <c r="I13" s="123">
        <f t="shared" si="10"/>
        <v>43632.284579220926</v>
      </c>
      <c r="J13" s="123">
        <f t="shared" si="10"/>
        <v>43682.412807398774</v>
      </c>
      <c r="K13" s="123">
        <f t="shared" si="10"/>
        <v>43732.541035576614</v>
      </c>
      <c r="L13" s="123">
        <f t="shared" si="10"/>
        <v>44234.305483941207</v>
      </c>
      <c r="M13" s="123">
        <f t="shared" si="10"/>
        <v>44284.433712119055</v>
      </c>
      <c r="N13" s="123">
        <f t="shared" si="10"/>
        <v>44334.561940296902</v>
      </c>
      <c r="O13" s="123">
        <f t="shared" si="10"/>
        <v>44384.690168474743</v>
      </c>
      <c r="P13" s="123">
        <f t="shared" si="10"/>
        <v>44434.818396652583</v>
      </c>
      <c r="Q13" s="123">
        <f t="shared" si="10"/>
        <v>46864.576779890202</v>
      </c>
    </row>
    <row r="14" spans="1:17" s="125" customFormat="1" ht="15.75" outlineLevel="1">
      <c r="A14" s="140" t="s">
        <v>772</v>
      </c>
      <c r="B14" s="141" t="s">
        <v>6</v>
      </c>
      <c r="C14" s="145">
        <f>+(C13-C10)/C13</f>
        <v>0.26227274978946846</v>
      </c>
      <c r="D14" s="145">
        <f t="shared" ref="D14:Q14" si="11">+(D13-D10)/D13</f>
        <v>0.32401545107540397</v>
      </c>
      <c r="E14" s="145">
        <f t="shared" si="11"/>
        <v>0.34292340478876771</v>
      </c>
      <c r="F14" s="145">
        <f t="shared" si="11"/>
        <v>0.19471427620229972</v>
      </c>
      <c r="G14" s="145">
        <f t="shared" si="11"/>
        <v>0.17337650752152978</v>
      </c>
      <c r="H14" s="145">
        <f t="shared" si="11"/>
        <v>0.18388936965712827</v>
      </c>
      <c r="I14" s="145">
        <f t="shared" si="11"/>
        <v>0.19274102531793386</v>
      </c>
      <c r="J14" s="145">
        <f t="shared" si="11"/>
        <v>0.19268107401425513</v>
      </c>
      <c r="K14" s="145">
        <f t="shared" si="11"/>
        <v>0.19262126014839986</v>
      </c>
      <c r="L14" s="145">
        <f t="shared" si="11"/>
        <v>0.19263753014944404</v>
      </c>
      <c r="M14" s="145">
        <f t="shared" si="11"/>
        <v>0.19257851100101808</v>
      </c>
      <c r="N14" s="145">
        <f t="shared" si="11"/>
        <v>0.19251962531620198</v>
      </c>
      <c r="O14" s="145">
        <f t="shared" si="11"/>
        <v>0.19246087264279263</v>
      </c>
      <c r="P14" s="145">
        <f t="shared" si="11"/>
        <v>0.19240225253062837</v>
      </c>
      <c r="Q14" s="145">
        <f t="shared" si="11"/>
        <v>0.19120686841243334</v>
      </c>
    </row>
    <row r="15" spans="1:17" s="125" customFormat="1" ht="15.75" outlineLevel="1">
      <c r="A15" s="140" t="s">
        <v>795</v>
      </c>
      <c r="B15" s="141" t="s">
        <v>199</v>
      </c>
      <c r="C15" s="123">
        <f>SUM(C16:C17)</f>
        <v>15994</v>
      </c>
      <c r="D15" s="123">
        <f t="shared" ref="D15:Q15" si="12">SUM(D16:D17)</f>
        <v>14760</v>
      </c>
      <c r="E15" s="123">
        <f t="shared" si="12"/>
        <v>16964.8</v>
      </c>
      <c r="F15" s="123">
        <f t="shared" si="12"/>
        <v>17741</v>
      </c>
      <c r="G15" s="123">
        <f t="shared" si="12"/>
        <v>20102</v>
      </c>
      <c r="H15" s="123">
        <f t="shared" si="12"/>
        <v>20094.812031531335</v>
      </c>
      <c r="I15" s="123">
        <f t="shared" si="12"/>
        <v>20609.415568437169</v>
      </c>
      <c r="J15" s="123">
        <f t="shared" si="12"/>
        <v>20649.019105343003</v>
      </c>
      <c r="K15" s="123">
        <f t="shared" si="12"/>
        <v>20688.62264224884</v>
      </c>
      <c r="L15" s="123">
        <f t="shared" si="12"/>
        <v>22054.59172537316</v>
      </c>
      <c r="M15" s="123">
        <f t="shared" si="12"/>
        <v>22094.195262278998</v>
      </c>
      <c r="N15" s="123">
        <f t="shared" si="12"/>
        <v>22133.798799184835</v>
      </c>
      <c r="O15" s="123">
        <f t="shared" si="12"/>
        <v>22173.402336090672</v>
      </c>
      <c r="P15" s="123">
        <f t="shared" si="12"/>
        <v>28522.095209335552</v>
      </c>
      <c r="Q15" s="123">
        <f t="shared" si="12"/>
        <v>34894.731763957396</v>
      </c>
    </row>
    <row r="16" spans="1:17" s="144" customFormat="1" ht="15.75" outlineLevel="1">
      <c r="A16" s="146" t="s">
        <v>188</v>
      </c>
      <c r="B16" s="142" t="s">
        <v>200</v>
      </c>
      <c r="C16" s="143">
        <f t="shared" ref="C16:Q16" si="13">+C41+C64+C88+C120+C139</f>
        <v>13926</v>
      </c>
      <c r="D16" s="143">
        <f t="shared" si="13"/>
        <v>12752</v>
      </c>
      <c r="E16" s="143">
        <f t="shared" si="13"/>
        <v>14631.4</v>
      </c>
      <c r="F16" s="143">
        <f t="shared" si="13"/>
        <v>13555.6</v>
      </c>
      <c r="G16" s="143">
        <f t="shared" si="13"/>
        <v>15155.6</v>
      </c>
      <c r="H16" s="143">
        <f t="shared" si="13"/>
        <v>15148.412031531334</v>
      </c>
      <c r="I16" s="143">
        <f t="shared" si="13"/>
        <v>15663.015568437169</v>
      </c>
      <c r="J16" s="143">
        <f t="shared" si="13"/>
        <v>15702.619105343005</v>
      </c>
      <c r="K16" s="143">
        <f t="shared" si="13"/>
        <v>15742.22264224884</v>
      </c>
      <c r="L16" s="143">
        <f t="shared" si="13"/>
        <v>17108.191725373163</v>
      </c>
      <c r="M16" s="143">
        <f t="shared" si="13"/>
        <v>17147.795262278996</v>
      </c>
      <c r="N16" s="143">
        <f t="shared" si="13"/>
        <v>17187.398799184833</v>
      </c>
      <c r="O16" s="143">
        <f t="shared" si="13"/>
        <v>17227.002336090671</v>
      </c>
      <c r="P16" s="143">
        <f t="shared" si="13"/>
        <v>17275.69520933555</v>
      </c>
      <c r="Q16" s="143">
        <f t="shared" si="13"/>
        <v>23648.331763957394</v>
      </c>
    </row>
    <row r="17" spans="1:18" s="144" customFormat="1" ht="15.75" outlineLevel="1">
      <c r="A17" s="146" t="s">
        <v>189</v>
      </c>
      <c r="B17" s="142" t="s">
        <v>200</v>
      </c>
      <c r="C17" s="143">
        <f>+C42+C65+C89+C121+C140+C148</f>
        <v>2068</v>
      </c>
      <c r="D17" s="143">
        <f t="shared" ref="D17:Q17" si="14">+D42+D65+D89+D121+D140+D148</f>
        <v>2008</v>
      </c>
      <c r="E17" s="143">
        <f t="shared" si="14"/>
        <v>2333.4</v>
      </c>
      <c r="F17" s="143">
        <f t="shared" si="14"/>
        <v>4185.3999999999996</v>
      </c>
      <c r="G17" s="143">
        <f t="shared" si="14"/>
        <v>4946.3999999999996</v>
      </c>
      <c r="H17" s="143">
        <f t="shared" si="14"/>
        <v>4946.3999999999996</v>
      </c>
      <c r="I17" s="143">
        <f t="shared" si="14"/>
        <v>4946.3999999999996</v>
      </c>
      <c r="J17" s="143">
        <f t="shared" si="14"/>
        <v>4946.3999999999996</v>
      </c>
      <c r="K17" s="143">
        <f t="shared" si="14"/>
        <v>4946.3999999999996</v>
      </c>
      <c r="L17" s="143">
        <f t="shared" si="14"/>
        <v>4946.3999999999996</v>
      </c>
      <c r="M17" s="143">
        <f t="shared" si="14"/>
        <v>4946.3999999999996</v>
      </c>
      <c r="N17" s="143">
        <f t="shared" si="14"/>
        <v>4946.3999999999996</v>
      </c>
      <c r="O17" s="143">
        <f t="shared" si="14"/>
        <v>4946.3999999999996</v>
      </c>
      <c r="P17" s="143">
        <f t="shared" si="14"/>
        <v>11246.4</v>
      </c>
      <c r="Q17" s="143">
        <f t="shared" si="14"/>
        <v>11246.4</v>
      </c>
    </row>
    <row r="18" spans="1:18" s="149" customFormat="1" ht="15.75" outlineLevel="1">
      <c r="A18" s="147" t="s">
        <v>201</v>
      </c>
      <c r="B18" s="141" t="s">
        <v>199</v>
      </c>
      <c r="C18" s="148">
        <f>+C122+C149+C146</f>
        <v>3491</v>
      </c>
      <c r="D18" s="148">
        <f t="shared" ref="D18:Q18" si="15">+D122+D149+D146</f>
        <v>3690</v>
      </c>
      <c r="E18" s="148">
        <f t="shared" si="15"/>
        <v>4273</v>
      </c>
      <c r="F18" s="148">
        <f t="shared" si="15"/>
        <v>4437</v>
      </c>
      <c r="G18" s="148">
        <f>+G122+G149+G146</f>
        <v>5752</v>
      </c>
      <c r="H18" s="148">
        <f t="shared" si="15"/>
        <v>5532.6246797629774</v>
      </c>
      <c r="I18" s="148">
        <f t="shared" si="15"/>
        <v>5572.2282166688128</v>
      </c>
      <c r="J18" s="148">
        <f t="shared" si="15"/>
        <v>5611.8317535746482</v>
      </c>
      <c r="K18" s="148">
        <f t="shared" si="15"/>
        <v>5651.4352904804837</v>
      </c>
      <c r="L18" s="148">
        <f t="shared" si="15"/>
        <v>5691.0388273863191</v>
      </c>
      <c r="M18" s="148">
        <f t="shared" si="15"/>
        <v>5730.6423642921545</v>
      </c>
      <c r="N18" s="148">
        <f t="shared" si="15"/>
        <v>5770.24590119799</v>
      </c>
      <c r="O18" s="148">
        <f t="shared" si="15"/>
        <v>5809.8494381038254</v>
      </c>
      <c r="P18" s="148">
        <f t="shared" si="15"/>
        <v>13821.042311348705</v>
      </c>
      <c r="Q18" s="148">
        <f t="shared" si="15"/>
        <v>15551.399454205848</v>
      </c>
    </row>
    <row r="19" spans="1:18" s="149" customFormat="1" ht="15.75" outlineLevel="1">
      <c r="A19" s="147" t="s">
        <v>796</v>
      </c>
      <c r="B19" s="141" t="s">
        <v>199</v>
      </c>
      <c r="C19" s="148">
        <f>+C43+C66+C90+C141</f>
        <v>15628.75</v>
      </c>
      <c r="D19" s="148">
        <f t="shared" ref="D19:Q19" si="16">+D43+D66+D90+D141</f>
        <v>13837.5</v>
      </c>
      <c r="E19" s="148">
        <f t="shared" si="16"/>
        <v>15864.749999999998</v>
      </c>
      <c r="F19" s="148">
        <f t="shared" si="16"/>
        <v>16630</v>
      </c>
      <c r="G19" s="148">
        <f t="shared" si="16"/>
        <v>17937.5</v>
      </c>
      <c r="H19" s="148">
        <f t="shared" si="16"/>
        <v>18202.734189710442</v>
      </c>
      <c r="I19" s="148">
        <f t="shared" si="16"/>
        <v>18796.484189710442</v>
      </c>
      <c r="J19" s="148">
        <f t="shared" si="16"/>
        <v>18796.484189710442</v>
      </c>
      <c r="K19" s="148">
        <f t="shared" si="16"/>
        <v>18796.484189710442</v>
      </c>
      <c r="L19" s="148">
        <f t="shared" si="16"/>
        <v>20454.441122483553</v>
      </c>
      <c r="M19" s="148">
        <f t="shared" si="16"/>
        <v>20454.441122483553</v>
      </c>
      <c r="N19" s="148">
        <f t="shared" si="16"/>
        <v>20454.441122483553</v>
      </c>
      <c r="O19" s="148">
        <f t="shared" si="16"/>
        <v>20454.441122483553</v>
      </c>
      <c r="P19" s="148">
        <f t="shared" si="16"/>
        <v>18376.316122483553</v>
      </c>
      <c r="Q19" s="148">
        <f t="shared" si="16"/>
        <v>24179.16538718943</v>
      </c>
      <c r="R19" s="150" t="s">
        <v>202</v>
      </c>
    </row>
    <row r="20" spans="1:18" s="149" customFormat="1" ht="15.75" outlineLevel="1">
      <c r="A20" s="147" t="s">
        <v>794</v>
      </c>
      <c r="B20" s="141" t="s">
        <v>6</v>
      </c>
      <c r="C20" s="145">
        <f>+(C19-(C15-C18))/(C19)</f>
        <v>0.2</v>
      </c>
      <c r="D20" s="145">
        <f t="shared" ref="D20:Q20" si="17">+(D19-(D15-D18))/(D19)</f>
        <v>0.2</v>
      </c>
      <c r="E20" s="145">
        <f t="shared" si="17"/>
        <v>0.19999999999999996</v>
      </c>
      <c r="F20" s="145">
        <f t="shared" si="17"/>
        <v>0.2</v>
      </c>
      <c r="G20" s="145">
        <f t="shared" si="17"/>
        <v>0.2</v>
      </c>
      <c r="H20" s="145">
        <f t="shared" si="17"/>
        <v>0.19999999999999973</v>
      </c>
      <c r="I20" s="145">
        <f t="shared" si="17"/>
        <v>0.19999999999999984</v>
      </c>
      <c r="J20" s="145">
        <f t="shared" si="17"/>
        <v>0.19999999999999996</v>
      </c>
      <c r="K20" s="145">
        <f t="shared" si="17"/>
        <v>0.19999999999999984</v>
      </c>
      <c r="L20" s="145">
        <f t="shared" si="17"/>
        <v>0.20000000000000007</v>
      </c>
      <c r="M20" s="145">
        <f t="shared" si="17"/>
        <v>0.19999999999999996</v>
      </c>
      <c r="N20" s="145">
        <f t="shared" si="17"/>
        <v>0.19999999999999987</v>
      </c>
      <c r="O20" s="145">
        <f t="shared" si="17"/>
        <v>0.19999999999999979</v>
      </c>
      <c r="P20" s="145">
        <f t="shared" si="17"/>
        <v>0.19999999999999976</v>
      </c>
      <c r="Q20" s="145">
        <f t="shared" si="17"/>
        <v>0.19999999999999993</v>
      </c>
    </row>
    <row r="21" spans="1:18" s="120" customFormat="1" ht="15.75" outlineLevel="1">
      <c r="A21" s="119" t="s">
        <v>204</v>
      </c>
      <c r="B21" s="271" t="s">
        <v>158</v>
      </c>
      <c r="C21" s="118">
        <v>2012</v>
      </c>
      <c r="D21" s="118">
        <v>2013</v>
      </c>
      <c r="E21" s="118">
        <v>2014</v>
      </c>
      <c r="F21" s="118">
        <v>2015</v>
      </c>
      <c r="G21" s="118">
        <v>2016</v>
      </c>
      <c r="H21" s="118">
        <v>2017</v>
      </c>
      <c r="I21" s="118">
        <v>2018</v>
      </c>
      <c r="J21" s="118">
        <v>2019</v>
      </c>
      <c r="K21" s="118">
        <v>2020</v>
      </c>
      <c r="L21" s="118">
        <v>2021</v>
      </c>
      <c r="M21" s="118">
        <v>2022</v>
      </c>
      <c r="N21" s="118">
        <v>2023</v>
      </c>
      <c r="O21" s="118">
        <v>2024</v>
      </c>
      <c r="P21" s="118">
        <v>2025</v>
      </c>
      <c r="Q21" s="118">
        <v>2026</v>
      </c>
    </row>
    <row r="22" spans="1:18" s="130" customFormat="1" ht="15.75" outlineLevel="2">
      <c r="A22" s="126" t="s">
        <v>205</v>
      </c>
      <c r="B22" s="127" t="s">
        <v>20</v>
      </c>
      <c r="C22" s="148">
        <v>548</v>
      </c>
      <c r="D22" s="148">
        <v>549</v>
      </c>
      <c r="E22" s="148">
        <v>533</v>
      </c>
      <c r="F22" s="148">
        <v>541</v>
      </c>
      <c r="G22" s="148">
        <f t="shared" ref="G22:Q22" si="18">+F22</f>
        <v>541</v>
      </c>
      <c r="H22" s="148">
        <f t="shared" si="18"/>
        <v>541</v>
      </c>
      <c r="I22" s="148">
        <f t="shared" si="18"/>
        <v>541</v>
      </c>
      <c r="J22" s="148">
        <f t="shared" si="18"/>
        <v>541</v>
      </c>
      <c r="K22" s="148">
        <f t="shared" si="18"/>
        <v>541</v>
      </c>
      <c r="L22" s="148">
        <f t="shared" si="18"/>
        <v>541</v>
      </c>
      <c r="M22" s="148">
        <f t="shared" si="18"/>
        <v>541</v>
      </c>
      <c r="N22" s="148">
        <f t="shared" si="18"/>
        <v>541</v>
      </c>
      <c r="O22" s="148">
        <f t="shared" si="18"/>
        <v>541</v>
      </c>
      <c r="P22" s="148">
        <f t="shared" si="18"/>
        <v>541</v>
      </c>
      <c r="Q22" s="148">
        <f t="shared" si="18"/>
        <v>541</v>
      </c>
    </row>
    <row r="23" spans="1:18" s="130" customFormat="1" ht="15.75" outlineLevel="2">
      <c r="A23" s="405" t="s">
        <v>183</v>
      </c>
      <c r="B23" s="406" t="s">
        <v>6</v>
      </c>
      <c r="C23" s="153"/>
      <c r="D23" s="407">
        <f t="shared" ref="D23:Q23" si="19">+(D22-C22)/C22</f>
        <v>1.8248175182481751E-3</v>
      </c>
      <c r="E23" s="407">
        <f t="shared" si="19"/>
        <v>-2.9143897996357013E-2</v>
      </c>
      <c r="F23" s="407">
        <f t="shared" si="19"/>
        <v>1.50093808630394E-2</v>
      </c>
      <c r="G23" s="407">
        <f t="shared" si="19"/>
        <v>0</v>
      </c>
      <c r="H23" s="407">
        <f t="shared" si="19"/>
        <v>0</v>
      </c>
      <c r="I23" s="407">
        <f t="shared" si="19"/>
        <v>0</v>
      </c>
      <c r="J23" s="407">
        <f t="shared" si="19"/>
        <v>0</v>
      </c>
      <c r="K23" s="407">
        <f t="shared" si="19"/>
        <v>0</v>
      </c>
      <c r="L23" s="407">
        <f t="shared" si="19"/>
        <v>0</v>
      </c>
      <c r="M23" s="407">
        <f t="shared" si="19"/>
        <v>0</v>
      </c>
      <c r="N23" s="407">
        <f t="shared" si="19"/>
        <v>0</v>
      </c>
      <c r="O23" s="407">
        <f t="shared" si="19"/>
        <v>0</v>
      </c>
      <c r="P23" s="407">
        <f t="shared" si="19"/>
        <v>0</v>
      </c>
      <c r="Q23" s="407">
        <f t="shared" si="19"/>
        <v>0</v>
      </c>
    </row>
    <row r="24" spans="1:18" s="130" customFormat="1" ht="15.75" outlineLevel="2">
      <c r="A24" s="126" t="s">
        <v>206</v>
      </c>
      <c r="B24" s="127" t="s">
        <v>20</v>
      </c>
      <c r="C24" s="148">
        <v>398</v>
      </c>
      <c r="D24" s="148">
        <v>389</v>
      </c>
      <c r="E24" s="148">
        <v>395</v>
      </c>
      <c r="F24" s="148">
        <v>402</v>
      </c>
      <c r="G24" s="148">
        <f>+F24*(1+G25)</f>
        <v>409.12405063291141</v>
      </c>
      <c r="H24" s="148">
        <f>+G24*(1+H25)</f>
        <v>416.37435026438078</v>
      </c>
      <c r="I24" s="148">
        <f>+H24*(1+I25)</f>
        <v>423.75313621843316</v>
      </c>
      <c r="J24" s="148">
        <f>+I24*(1+J25)</f>
        <v>431.26268546787378</v>
      </c>
      <c r="K24" s="148">
        <f>+J24*(1+K25)</f>
        <v>438.90531533692473</v>
      </c>
      <c r="L24" s="148">
        <f t="shared" ref="L24:Q24" si="20">+K24</f>
        <v>438.90531533692473</v>
      </c>
      <c r="M24" s="148">
        <f t="shared" si="20"/>
        <v>438.90531533692473</v>
      </c>
      <c r="N24" s="148">
        <f t="shared" si="20"/>
        <v>438.90531533692473</v>
      </c>
      <c r="O24" s="148">
        <f t="shared" si="20"/>
        <v>438.90531533692473</v>
      </c>
      <c r="P24" s="148">
        <f t="shared" si="20"/>
        <v>438.90531533692473</v>
      </c>
      <c r="Q24" s="148">
        <f t="shared" si="20"/>
        <v>438.90531533692473</v>
      </c>
    </row>
    <row r="25" spans="1:18" s="144" customFormat="1" ht="15.75" outlineLevel="2">
      <c r="A25" s="405" t="s">
        <v>183</v>
      </c>
      <c r="B25" s="406" t="s">
        <v>6</v>
      </c>
      <c r="C25" s="153"/>
      <c r="D25" s="407">
        <f>+(D24-C24)/C24</f>
        <v>-2.2613065326633167E-2</v>
      </c>
      <c r="E25" s="407">
        <f>+(E24-D24)/D24</f>
        <v>1.5424164524421594E-2</v>
      </c>
      <c r="F25" s="407">
        <f>+(F24-E24)/E24</f>
        <v>1.7721518987341773E-2</v>
      </c>
      <c r="G25" s="407">
        <f>+F25</f>
        <v>1.7721518987341773E-2</v>
      </c>
      <c r="H25" s="407">
        <f>+G25</f>
        <v>1.7721518987341773E-2</v>
      </c>
      <c r="I25" s="407">
        <f>+H25</f>
        <v>1.7721518987341773E-2</v>
      </c>
      <c r="J25" s="407">
        <f>+I25</f>
        <v>1.7721518987341773E-2</v>
      </c>
      <c r="K25" s="407">
        <f>+J25</f>
        <v>1.7721518987341773E-2</v>
      </c>
      <c r="L25" s="407">
        <f t="shared" ref="L25:Q25" si="21">+(L24-K24)/K24</f>
        <v>0</v>
      </c>
      <c r="M25" s="407">
        <f t="shared" si="21"/>
        <v>0</v>
      </c>
      <c r="N25" s="407">
        <f t="shared" si="21"/>
        <v>0</v>
      </c>
      <c r="O25" s="407">
        <f t="shared" si="21"/>
        <v>0</v>
      </c>
      <c r="P25" s="407">
        <f t="shared" si="21"/>
        <v>0</v>
      </c>
      <c r="Q25" s="407">
        <f t="shared" si="21"/>
        <v>0</v>
      </c>
    </row>
    <row r="26" spans="1:18" s="125" customFormat="1" ht="15.75" outlineLevel="2">
      <c r="A26" s="121" t="s">
        <v>207</v>
      </c>
      <c r="B26" s="122" t="s">
        <v>20</v>
      </c>
      <c r="C26" s="148">
        <v>946</v>
      </c>
      <c r="D26" s="148">
        <v>938</v>
      </c>
      <c r="E26" s="148">
        <v>928</v>
      </c>
      <c r="F26" s="148">
        <f>+F22+F24</f>
        <v>943</v>
      </c>
      <c r="G26" s="148">
        <f t="shared" ref="G26:Q26" si="22">+G22+G24</f>
        <v>950.12405063291135</v>
      </c>
      <c r="H26" s="148">
        <f t="shared" si="22"/>
        <v>957.37435026438084</v>
      </c>
      <c r="I26" s="148">
        <f t="shared" si="22"/>
        <v>964.75313621843316</v>
      </c>
      <c r="J26" s="148">
        <f t="shared" si="22"/>
        <v>972.26268546787378</v>
      </c>
      <c r="K26" s="148">
        <f t="shared" si="22"/>
        <v>979.90531533692479</v>
      </c>
      <c r="L26" s="148">
        <f t="shared" si="22"/>
        <v>979.90531533692479</v>
      </c>
      <c r="M26" s="148">
        <f t="shared" si="22"/>
        <v>979.90531533692479</v>
      </c>
      <c r="N26" s="148">
        <f t="shared" si="22"/>
        <v>979.90531533692479</v>
      </c>
      <c r="O26" s="148">
        <f t="shared" si="22"/>
        <v>979.90531533692479</v>
      </c>
      <c r="P26" s="148">
        <f t="shared" si="22"/>
        <v>979.90531533692479</v>
      </c>
      <c r="Q26" s="148">
        <f t="shared" si="22"/>
        <v>979.90531533692479</v>
      </c>
    </row>
    <row r="27" spans="1:18" s="125" customFormat="1" ht="15.75" outlineLevel="1">
      <c r="A27" s="131" t="s">
        <v>159</v>
      </c>
      <c r="B27" s="132" t="s">
        <v>20</v>
      </c>
      <c r="C27" s="133">
        <v>450</v>
      </c>
      <c r="D27" s="133">
        <v>463</v>
      </c>
      <c r="E27" s="133">
        <v>468</v>
      </c>
      <c r="F27" s="148">
        <v>468</v>
      </c>
      <c r="G27" s="148">
        <v>468</v>
      </c>
      <c r="H27" s="133">
        <f t="shared" ref="H27:Q27" si="23">+G27+H28</f>
        <v>468</v>
      </c>
      <c r="I27" s="133">
        <f t="shared" si="23"/>
        <v>468</v>
      </c>
      <c r="J27" s="133">
        <f t="shared" si="23"/>
        <v>468</v>
      </c>
      <c r="K27" s="133">
        <f t="shared" si="23"/>
        <v>468</v>
      </c>
      <c r="L27" s="133">
        <f t="shared" si="23"/>
        <v>468</v>
      </c>
      <c r="M27" s="133">
        <f t="shared" si="23"/>
        <v>468</v>
      </c>
      <c r="N27" s="133">
        <f t="shared" si="23"/>
        <v>468</v>
      </c>
      <c r="O27" s="133">
        <f t="shared" si="23"/>
        <v>468</v>
      </c>
      <c r="P27" s="133">
        <f t="shared" si="23"/>
        <v>468</v>
      </c>
      <c r="Q27" s="133">
        <f t="shared" si="23"/>
        <v>468</v>
      </c>
    </row>
    <row r="28" spans="1:18" s="125" customFormat="1" ht="15.75" outlineLevel="1">
      <c r="A28" s="151" t="s">
        <v>190</v>
      </c>
      <c r="B28" s="152" t="s">
        <v>20</v>
      </c>
      <c r="C28" s="153"/>
      <c r="D28" s="153"/>
      <c r="E28" s="154"/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3">
        <v>0</v>
      </c>
      <c r="O28" s="133">
        <v>0</v>
      </c>
      <c r="P28" s="133">
        <v>0</v>
      </c>
      <c r="Q28" s="133">
        <v>0</v>
      </c>
    </row>
    <row r="29" spans="1:18" s="130" customFormat="1" ht="15.75" outlineLevel="2">
      <c r="A29" s="134" t="s">
        <v>160</v>
      </c>
      <c r="B29" s="135" t="s">
        <v>6</v>
      </c>
      <c r="C29" s="136">
        <f t="shared" ref="C29:Q29" si="24">C27/C26</f>
        <v>0.47568710359408034</v>
      </c>
      <c r="D29" s="136">
        <f t="shared" si="24"/>
        <v>0.49360341151385928</v>
      </c>
      <c r="E29" s="136">
        <f t="shared" si="24"/>
        <v>0.50431034482758619</v>
      </c>
      <c r="F29" s="136">
        <f t="shared" si="24"/>
        <v>0.49628844114528103</v>
      </c>
      <c r="G29" s="136">
        <f t="shared" si="24"/>
        <v>0.49256725970492865</v>
      </c>
      <c r="H29" s="136">
        <f t="shared" si="24"/>
        <v>0.48883699450560886</v>
      </c>
      <c r="I29" s="136">
        <f t="shared" si="24"/>
        <v>0.48509818981717046</v>
      </c>
      <c r="J29" s="136">
        <f t="shared" si="24"/>
        <v>0.48135139504483637</v>
      </c>
      <c r="K29" s="136">
        <f t="shared" si="24"/>
        <v>0.47759716441489625</v>
      </c>
      <c r="L29" s="136">
        <f t="shared" si="24"/>
        <v>0.47759716441489625</v>
      </c>
      <c r="M29" s="136">
        <f t="shared" si="24"/>
        <v>0.47759716441489625</v>
      </c>
      <c r="N29" s="136">
        <f t="shared" si="24"/>
        <v>0.47759716441489625</v>
      </c>
      <c r="O29" s="136">
        <f t="shared" si="24"/>
        <v>0.47759716441489625</v>
      </c>
      <c r="P29" s="136">
        <f t="shared" si="24"/>
        <v>0.47759716441489625</v>
      </c>
      <c r="Q29" s="136">
        <f t="shared" si="24"/>
        <v>0.47759716441489625</v>
      </c>
    </row>
    <row r="30" spans="1:18" s="125" customFormat="1" ht="15.75" outlineLevel="1">
      <c r="A30" s="131" t="s">
        <v>161</v>
      </c>
      <c r="B30" s="132" t="s">
        <v>20</v>
      </c>
      <c r="C30" s="155">
        <v>268</v>
      </c>
      <c r="D30" s="155">
        <v>275</v>
      </c>
      <c r="E30" s="155">
        <v>280</v>
      </c>
      <c r="F30" s="148">
        <v>296</v>
      </c>
      <c r="G30" s="148">
        <v>305</v>
      </c>
      <c r="H30" s="133">
        <f t="shared" ref="H30:Q30" si="25">+G30+H31</f>
        <v>310</v>
      </c>
      <c r="I30" s="133">
        <f t="shared" si="25"/>
        <v>310</v>
      </c>
      <c r="J30" s="133">
        <f t="shared" si="25"/>
        <v>310</v>
      </c>
      <c r="K30" s="133">
        <f t="shared" si="25"/>
        <v>310</v>
      </c>
      <c r="L30" s="133">
        <f t="shared" si="25"/>
        <v>310</v>
      </c>
      <c r="M30" s="133">
        <f t="shared" si="25"/>
        <v>310</v>
      </c>
      <c r="N30" s="133">
        <f t="shared" si="25"/>
        <v>310</v>
      </c>
      <c r="O30" s="133">
        <f t="shared" si="25"/>
        <v>310</v>
      </c>
      <c r="P30" s="133">
        <f t="shared" si="25"/>
        <v>310</v>
      </c>
      <c r="Q30" s="133">
        <f t="shared" si="25"/>
        <v>310</v>
      </c>
    </row>
    <row r="31" spans="1:18" s="125" customFormat="1" ht="15.75" outlineLevel="1">
      <c r="A31" s="151" t="s">
        <v>191</v>
      </c>
      <c r="B31" s="152" t="s">
        <v>20</v>
      </c>
      <c r="C31" s="153"/>
      <c r="D31" s="153"/>
      <c r="E31" s="153"/>
      <c r="F31" s="133">
        <f>+F30-E30</f>
        <v>16</v>
      </c>
      <c r="G31" s="133">
        <f>+G30-F30</f>
        <v>9</v>
      </c>
      <c r="H31" s="148">
        <f>30-F31-G31</f>
        <v>5</v>
      </c>
      <c r="I31" s="133">
        <v>0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  <c r="O31" s="133">
        <v>0</v>
      </c>
      <c r="P31" s="133">
        <v>0</v>
      </c>
      <c r="Q31" s="133">
        <v>0</v>
      </c>
      <c r="R31" s="149" t="s">
        <v>802</v>
      </c>
    </row>
    <row r="32" spans="1:18" s="130" customFormat="1" ht="15.75" outlineLevel="2">
      <c r="A32" s="134" t="s">
        <v>160</v>
      </c>
      <c r="B32" s="135" t="s">
        <v>6</v>
      </c>
      <c r="C32" s="136">
        <f t="shared" ref="C32:Q32" si="26">C30/C26</f>
        <v>0.28329809725158561</v>
      </c>
      <c r="D32" s="136">
        <f t="shared" si="26"/>
        <v>0.2931769722814499</v>
      </c>
      <c r="E32" s="136">
        <f t="shared" si="26"/>
        <v>0.30172413793103448</v>
      </c>
      <c r="F32" s="136">
        <f t="shared" si="26"/>
        <v>0.31389183457051961</v>
      </c>
      <c r="G32" s="136">
        <f t="shared" si="26"/>
        <v>0.3210107141239385</v>
      </c>
      <c r="H32" s="136">
        <f t="shared" si="26"/>
        <v>0.32380228268533923</v>
      </c>
      <c r="I32" s="136">
        <f t="shared" si="26"/>
        <v>0.32132572402419413</v>
      </c>
      <c r="J32" s="136">
        <f t="shared" si="26"/>
        <v>0.31884387278610954</v>
      </c>
      <c r="K32" s="136">
        <f t="shared" si="26"/>
        <v>0.31635709608679025</v>
      </c>
      <c r="L32" s="136">
        <f t="shared" si="26"/>
        <v>0.31635709608679025</v>
      </c>
      <c r="M32" s="136">
        <f t="shared" si="26"/>
        <v>0.31635709608679025</v>
      </c>
      <c r="N32" s="136">
        <f t="shared" si="26"/>
        <v>0.31635709608679025</v>
      </c>
      <c r="O32" s="136">
        <f t="shared" si="26"/>
        <v>0.31635709608679025</v>
      </c>
      <c r="P32" s="136">
        <f t="shared" si="26"/>
        <v>0.31635709608679025</v>
      </c>
      <c r="Q32" s="136">
        <f t="shared" si="26"/>
        <v>0.31635709608679025</v>
      </c>
    </row>
    <row r="33" spans="1:18" s="130" customFormat="1" ht="15.75" outlineLevel="1">
      <c r="A33" s="137" t="s">
        <v>162</v>
      </c>
      <c r="B33" s="135" t="s">
        <v>163</v>
      </c>
      <c r="C33" s="139">
        <f>C36/C27/365*1000</f>
        <v>76.164383561643831</v>
      </c>
      <c r="D33" s="139">
        <f>D36/D27/365*1000</f>
        <v>65.729755318204681</v>
      </c>
      <c r="E33" s="139">
        <f>E36/E27/365*1000</f>
        <v>73.603793466807161</v>
      </c>
      <c r="F33" s="139">
        <f>F36/F27/365*1000</f>
        <v>81.255122351012758</v>
      </c>
      <c r="G33" s="139">
        <f>G36/G27/365*1000</f>
        <v>90.036295515747568</v>
      </c>
      <c r="H33" s="139">
        <f>+AVERAGE(F33:G33)</f>
        <v>85.645708933380163</v>
      </c>
      <c r="I33" s="139">
        <f t="shared" ref="I33:Q34" si="27">+H33</f>
        <v>85.645708933380163</v>
      </c>
      <c r="J33" s="139">
        <f t="shared" si="27"/>
        <v>85.645708933380163</v>
      </c>
      <c r="K33" s="139">
        <f t="shared" si="27"/>
        <v>85.645708933380163</v>
      </c>
      <c r="L33" s="139">
        <f t="shared" si="27"/>
        <v>85.645708933380163</v>
      </c>
      <c r="M33" s="139">
        <f t="shared" si="27"/>
        <v>85.645708933380163</v>
      </c>
      <c r="N33" s="139">
        <f t="shared" si="27"/>
        <v>85.645708933380163</v>
      </c>
      <c r="O33" s="139">
        <f t="shared" si="27"/>
        <v>85.645708933380163</v>
      </c>
      <c r="P33" s="139">
        <f t="shared" si="27"/>
        <v>85.645708933380163</v>
      </c>
      <c r="Q33" s="139">
        <f t="shared" si="27"/>
        <v>85.645708933380163</v>
      </c>
    </row>
    <row r="34" spans="1:18" s="130" customFormat="1" ht="15.75" outlineLevel="1">
      <c r="A34" s="137" t="s">
        <v>164</v>
      </c>
      <c r="B34" s="135" t="s">
        <v>163</v>
      </c>
      <c r="C34" s="139">
        <f>C41/C30/365*1000</f>
        <v>71.54978531997547</v>
      </c>
      <c r="D34" s="139">
        <f>D41/D30/365*1000</f>
        <v>58.092154420921538</v>
      </c>
      <c r="E34" s="139">
        <f>E41/E30/365*1000</f>
        <v>65.571428571428555</v>
      </c>
      <c r="F34" s="139">
        <f>F41/F30/365*1000</f>
        <v>63.398741206960388</v>
      </c>
      <c r="G34" s="139">
        <f>G41/G30/365*1000</f>
        <v>75.936222771165504</v>
      </c>
      <c r="H34" s="139">
        <f>+AVERAGE(F34:G34)</f>
        <v>69.667481989062949</v>
      </c>
      <c r="I34" s="139">
        <f t="shared" si="27"/>
        <v>69.667481989062949</v>
      </c>
      <c r="J34" s="139">
        <f t="shared" si="27"/>
        <v>69.667481989062949</v>
      </c>
      <c r="K34" s="139">
        <f t="shared" si="27"/>
        <v>69.667481989062949</v>
      </c>
      <c r="L34" s="139">
        <f t="shared" si="27"/>
        <v>69.667481989062949</v>
      </c>
      <c r="M34" s="139">
        <f t="shared" si="27"/>
        <v>69.667481989062949</v>
      </c>
      <c r="N34" s="139">
        <f t="shared" si="27"/>
        <v>69.667481989062949</v>
      </c>
      <c r="O34" s="139">
        <f t="shared" si="27"/>
        <v>69.667481989062949</v>
      </c>
      <c r="P34" s="139">
        <f t="shared" si="27"/>
        <v>69.667481989062949</v>
      </c>
      <c r="Q34" s="139">
        <f t="shared" si="27"/>
        <v>69.667481989062949</v>
      </c>
    </row>
    <row r="35" spans="1:18" s="125" customFormat="1" ht="15.75" outlineLevel="1">
      <c r="A35" s="140" t="s">
        <v>192</v>
      </c>
      <c r="B35" s="141" t="s">
        <v>199</v>
      </c>
      <c r="C35" s="123">
        <f>SUM(C36:C37)</f>
        <v>14995</v>
      </c>
      <c r="D35" s="123">
        <f t="shared" ref="D35:Q35" si="28">SUM(D36:D37)</f>
        <v>16035</v>
      </c>
      <c r="E35" s="123">
        <f t="shared" si="28"/>
        <v>14826</v>
      </c>
      <c r="F35" s="123">
        <f t="shared" si="28"/>
        <v>16190</v>
      </c>
      <c r="G35" s="123">
        <f t="shared" si="28"/>
        <v>17780</v>
      </c>
      <c r="H35" s="123">
        <f t="shared" si="28"/>
        <v>17030</v>
      </c>
      <c r="I35" s="123">
        <f t="shared" si="28"/>
        <v>17030</v>
      </c>
      <c r="J35" s="123">
        <f t="shared" si="28"/>
        <v>17030</v>
      </c>
      <c r="K35" s="123">
        <f t="shared" si="28"/>
        <v>17030</v>
      </c>
      <c r="L35" s="123">
        <f t="shared" si="28"/>
        <v>17030</v>
      </c>
      <c r="M35" s="123">
        <f t="shared" si="28"/>
        <v>17030</v>
      </c>
      <c r="N35" s="123">
        <f t="shared" si="28"/>
        <v>17030</v>
      </c>
      <c r="O35" s="123">
        <f t="shared" si="28"/>
        <v>17030</v>
      </c>
      <c r="P35" s="123">
        <f t="shared" si="28"/>
        <v>17030</v>
      </c>
      <c r="Q35" s="123">
        <f t="shared" si="28"/>
        <v>17030</v>
      </c>
    </row>
    <row r="36" spans="1:18" s="144" customFormat="1" ht="15.75" outlineLevel="1">
      <c r="A36" s="134" t="s">
        <v>165</v>
      </c>
      <c r="B36" s="142" t="s">
        <v>200</v>
      </c>
      <c r="C36" s="143">
        <v>12510</v>
      </c>
      <c r="D36" s="143">
        <v>11108</v>
      </c>
      <c r="E36" s="143">
        <v>12573</v>
      </c>
      <c r="F36" s="143">
        <v>13880</v>
      </c>
      <c r="G36" s="143">
        <v>15380</v>
      </c>
      <c r="H36" s="143">
        <f t="shared" ref="H36:Q36" si="29">+H27*H33*0.365</f>
        <v>14629.999999999998</v>
      </c>
      <c r="I36" s="143">
        <f t="shared" si="29"/>
        <v>14629.999999999998</v>
      </c>
      <c r="J36" s="143">
        <f t="shared" si="29"/>
        <v>14629.999999999998</v>
      </c>
      <c r="K36" s="143">
        <f t="shared" si="29"/>
        <v>14629.999999999998</v>
      </c>
      <c r="L36" s="143">
        <f t="shared" si="29"/>
        <v>14629.999999999998</v>
      </c>
      <c r="M36" s="143">
        <f t="shared" si="29"/>
        <v>14629.999999999998</v>
      </c>
      <c r="N36" s="143">
        <f t="shared" si="29"/>
        <v>14629.999999999998</v>
      </c>
      <c r="O36" s="143">
        <f t="shared" si="29"/>
        <v>14629.999999999998</v>
      </c>
      <c r="P36" s="143">
        <f t="shared" si="29"/>
        <v>14629.999999999998</v>
      </c>
      <c r="Q36" s="143">
        <f t="shared" si="29"/>
        <v>14629.999999999998</v>
      </c>
    </row>
    <row r="37" spans="1:18" s="144" customFormat="1" ht="15.75" outlineLevel="1">
      <c r="A37" s="134" t="s">
        <v>166</v>
      </c>
      <c r="B37" s="142" t="s">
        <v>200</v>
      </c>
      <c r="C37" s="143">
        <v>2485</v>
      </c>
      <c r="D37" s="143">
        <v>4927</v>
      </c>
      <c r="E37" s="143">
        <v>2253</v>
      </c>
      <c r="F37" s="143">
        <v>2310</v>
      </c>
      <c r="G37" s="143">
        <v>2400</v>
      </c>
      <c r="H37" s="143">
        <f t="shared" ref="H37:Q37" si="30">+G37</f>
        <v>2400</v>
      </c>
      <c r="I37" s="143">
        <f t="shared" si="30"/>
        <v>2400</v>
      </c>
      <c r="J37" s="143">
        <f t="shared" si="30"/>
        <v>2400</v>
      </c>
      <c r="K37" s="143">
        <f t="shared" si="30"/>
        <v>2400</v>
      </c>
      <c r="L37" s="143">
        <f t="shared" si="30"/>
        <v>2400</v>
      </c>
      <c r="M37" s="143">
        <f t="shared" si="30"/>
        <v>2400</v>
      </c>
      <c r="N37" s="143">
        <f t="shared" si="30"/>
        <v>2400</v>
      </c>
      <c r="O37" s="143">
        <f t="shared" si="30"/>
        <v>2400</v>
      </c>
      <c r="P37" s="143">
        <f t="shared" si="30"/>
        <v>2400</v>
      </c>
      <c r="Q37" s="143">
        <f t="shared" si="30"/>
        <v>2400</v>
      </c>
    </row>
    <row r="38" spans="1:18" s="125" customFormat="1" ht="15.75" outlineLevel="1">
      <c r="A38" s="140" t="s">
        <v>172</v>
      </c>
      <c r="B38" s="141" t="s">
        <v>199</v>
      </c>
      <c r="C38" s="123">
        <v>19881</v>
      </c>
      <c r="D38" s="123">
        <v>19401</v>
      </c>
      <c r="E38" s="123">
        <v>19720</v>
      </c>
      <c r="F38" s="156">
        <v>21170</v>
      </c>
      <c r="G38" s="156">
        <v>22275</v>
      </c>
      <c r="H38" s="156">
        <f t="shared" ref="H38:Q38" si="31">+H35*100%/(1-H39)</f>
        <v>21791.904690802614</v>
      </c>
      <c r="I38" s="156">
        <f t="shared" si="31"/>
        <v>21791.904690802614</v>
      </c>
      <c r="J38" s="156">
        <f t="shared" si="31"/>
        <v>21791.904690802614</v>
      </c>
      <c r="K38" s="156">
        <f t="shared" si="31"/>
        <v>21791.904690802614</v>
      </c>
      <c r="L38" s="156">
        <f t="shared" si="31"/>
        <v>21791.904690802614</v>
      </c>
      <c r="M38" s="156">
        <f t="shared" si="31"/>
        <v>21791.904690802614</v>
      </c>
      <c r="N38" s="156">
        <f t="shared" si="31"/>
        <v>21791.904690802614</v>
      </c>
      <c r="O38" s="156">
        <f t="shared" si="31"/>
        <v>21791.904690802614</v>
      </c>
      <c r="P38" s="156">
        <f t="shared" si="31"/>
        <v>21791.904690802614</v>
      </c>
      <c r="Q38" s="156">
        <f t="shared" si="31"/>
        <v>21791.904690802614</v>
      </c>
    </row>
    <row r="39" spans="1:18" s="125" customFormat="1" ht="15.75" outlineLevel="1">
      <c r="A39" s="140" t="s">
        <v>186</v>
      </c>
      <c r="B39" s="141" t="s">
        <v>6</v>
      </c>
      <c r="C39" s="145">
        <f>+(C38-C35)/C38</f>
        <v>0.24576228559931593</v>
      </c>
      <c r="D39" s="145">
        <f>+(D38-D35)/D38</f>
        <v>0.17349621153548786</v>
      </c>
      <c r="E39" s="145">
        <f>+(E38-E35)/E38</f>
        <v>0.24817444219066936</v>
      </c>
      <c r="F39" s="145">
        <f>+(F38-F35)/F38</f>
        <v>0.23523854511100614</v>
      </c>
      <c r="G39" s="145">
        <f>+(G38-G35)/G38</f>
        <v>0.20179573512906845</v>
      </c>
      <c r="H39" s="145">
        <f>+AVERAGE(F39:G39)</f>
        <v>0.21851714012003731</v>
      </c>
      <c r="I39" s="145">
        <f t="shared" ref="I39:Q39" si="32">+H39</f>
        <v>0.21851714012003731</v>
      </c>
      <c r="J39" s="145">
        <f t="shared" si="32"/>
        <v>0.21851714012003731</v>
      </c>
      <c r="K39" s="145">
        <f t="shared" si="32"/>
        <v>0.21851714012003731</v>
      </c>
      <c r="L39" s="145">
        <f t="shared" si="32"/>
        <v>0.21851714012003731</v>
      </c>
      <c r="M39" s="145">
        <f t="shared" si="32"/>
        <v>0.21851714012003731</v>
      </c>
      <c r="N39" s="145">
        <f t="shared" si="32"/>
        <v>0.21851714012003731</v>
      </c>
      <c r="O39" s="145">
        <f t="shared" si="32"/>
        <v>0.21851714012003731</v>
      </c>
      <c r="P39" s="145">
        <f t="shared" si="32"/>
        <v>0.21851714012003731</v>
      </c>
      <c r="Q39" s="145">
        <f t="shared" si="32"/>
        <v>0.21851714012003731</v>
      </c>
    </row>
    <row r="40" spans="1:18" s="125" customFormat="1" ht="15.75" outlineLevel="1">
      <c r="A40" s="140" t="s">
        <v>187</v>
      </c>
      <c r="B40" s="141" t="s">
        <v>199</v>
      </c>
      <c r="C40" s="123">
        <f>SUM(C41:C42)</f>
        <v>8084</v>
      </c>
      <c r="D40" s="123">
        <f t="shared" ref="D40:Q40" si="33">SUM(D41:D42)</f>
        <v>6789</v>
      </c>
      <c r="E40" s="123">
        <f t="shared" si="33"/>
        <v>8027.7999999999993</v>
      </c>
      <c r="F40" s="123">
        <f t="shared" si="33"/>
        <v>8176</v>
      </c>
      <c r="G40" s="123">
        <f t="shared" si="33"/>
        <v>9780</v>
      </c>
      <c r="H40" s="123">
        <f t="shared" si="33"/>
        <v>9209.2755870624733</v>
      </c>
      <c r="I40" s="123">
        <f t="shared" si="33"/>
        <v>9209.2755870624733</v>
      </c>
      <c r="J40" s="123">
        <f t="shared" si="33"/>
        <v>9209.2755870624733</v>
      </c>
      <c r="K40" s="123">
        <f t="shared" si="33"/>
        <v>9209.2755870624733</v>
      </c>
      <c r="L40" s="123">
        <f t="shared" si="33"/>
        <v>9209.2755870624733</v>
      </c>
      <c r="M40" s="123">
        <f t="shared" si="33"/>
        <v>9209.2755870624733</v>
      </c>
      <c r="N40" s="123">
        <f t="shared" si="33"/>
        <v>9209.2755870624733</v>
      </c>
      <c r="O40" s="123">
        <f t="shared" si="33"/>
        <v>9209.2755870624733</v>
      </c>
      <c r="P40" s="123">
        <f t="shared" si="33"/>
        <v>9209.2755870624733</v>
      </c>
      <c r="Q40" s="123">
        <f t="shared" si="33"/>
        <v>9209.2755870624733</v>
      </c>
    </row>
    <row r="41" spans="1:18" s="144" customFormat="1" ht="15.75" outlineLevel="1">
      <c r="A41" s="146" t="s">
        <v>188</v>
      </c>
      <c r="B41" s="142" t="s">
        <v>200</v>
      </c>
      <c r="C41" s="143">
        <v>6999</v>
      </c>
      <c r="D41" s="143">
        <v>5831</v>
      </c>
      <c r="E41" s="143">
        <v>6701.4</v>
      </c>
      <c r="F41" s="143">
        <v>6849.6</v>
      </c>
      <c r="G41" s="143">
        <v>8453.6</v>
      </c>
      <c r="H41" s="143">
        <f t="shared" ref="H41:Q41" si="34">+H30*H34*0.365</f>
        <v>7882.8755870624727</v>
      </c>
      <c r="I41" s="143">
        <f t="shared" si="34"/>
        <v>7882.8755870624727</v>
      </c>
      <c r="J41" s="143">
        <f t="shared" si="34"/>
        <v>7882.8755870624727</v>
      </c>
      <c r="K41" s="143">
        <f t="shared" si="34"/>
        <v>7882.8755870624727</v>
      </c>
      <c r="L41" s="143">
        <f t="shared" si="34"/>
        <v>7882.8755870624727</v>
      </c>
      <c r="M41" s="143">
        <f t="shared" si="34"/>
        <v>7882.8755870624727</v>
      </c>
      <c r="N41" s="143">
        <f t="shared" si="34"/>
        <v>7882.8755870624727</v>
      </c>
      <c r="O41" s="143">
        <f t="shared" si="34"/>
        <v>7882.8755870624727</v>
      </c>
      <c r="P41" s="143">
        <f t="shared" si="34"/>
        <v>7882.8755870624727</v>
      </c>
      <c r="Q41" s="143">
        <f t="shared" si="34"/>
        <v>7882.8755870624727</v>
      </c>
      <c r="R41" s="125"/>
    </row>
    <row r="42" spans="1:18" s="144" customFormat="1" ht="15.75" outlineLevel="1">
      <c r="A42" s="146" t="s">
        <v>189</v>
      </c>
      <c r="B42" s="142" t="s">
        <v>200</v>
      </c>
      <c r="C42" s="143">
        <v>1085</v>
      </c>
      <c r="D42" s="143">
        <v>958</v>
      </c>
      <c r="E42" s="143">
        <v>1326.4</v>
      </c>
      <c r="F42" s="143">
        <v>1326.4</v>
      </c>
      <c r="G42" s="143">
        <v>1326.4</v>
      </c>
      <c r="H42" s="143">
        <f t="shared" ref="H42:Q42" si="35">+G42</f>
        <v>1326.4</v>
      </c>
      <c r="I42" s="143">
        <f t="shared" si="35"/>
        <v>1326.4</v>
      </c>
      <c r="J42" s="143">
        <f t="shared" si="35"/>
        <v>1326.4</v>
      </c>
      <c r="K42" s="143">
        <f t="shared" si="35"/>
        <v>1326.4</v>
      </c>
      <c r="L42" s="143">
        <f t="shared" si="35"/>
        <v>1326.4</v>
      </c>
      <c r="M42" s="143">
        <f t="shared" si="35"/>
        <v>1326.4</v>
      </c>
      <c r="N42" s="143">
        <f t="shared" si="35"/>
        <v>1326.4</v>
      </c>
      <c r="O42" s="143">
        <f t="shared" si="35"/>
        <v>1326.4</v>
      </c>
      <c r="P42" s="143">
        <f t="shared" si="35"/>
        <v>1326.4</v>
      </c>
      <c r="Q42" s="143">
        <f t="shared" si="35"/>
        <v>1326.4</v>
      </c>
      <c r="R42" s="125"/>
    </row>
    <row r="43" spans="1:18" s="149" customFormat="1" ht="15.75" outlineLevel="1">
      <c r="A43" s="147" t="s">
        <v>174</v>
      </c>
      <c r="B43" s="141" t="s">
        <v>199</v>
      </c>
      <c r="C43" s="157">
        <f>+SUM(C40,C44)*100%/(1-C47)</f>
        <v>10105</v>
      </c>
      <c r="D43" s="157">
        <f>+SUM(D40,D44)*100%/(1-D47)</f>
        <v>8486.25</v>
      </c>
      <c r="E43" s="157">
        <f>+SUM(E40,E44)*100%/(1-E47)</f>
        <v>10034.749999999998</v>
      </c>
      <c r="F43" s="157">
        <f t="shared" ref="F43:Q43" si="36">+SUM(F40,F44)*100%/(1-F47)</f>
        <v>10220</v>
      </c>
      <c r="G43" s="157">
        <f t="shared" si="36"/>
        <v>12225</v>
      </c>
      <c r="H43" s="157">
        <f t="shared" si="36"/>
        <v>11511.59448382809</v>
      </c>
      <c r="I43" s="157">
        <f t="shared" si="36"/>
        <v>11511.59448382809</v>
      </c>
      <c r="J43" s="157">
        <f t="shared" si="36"/>
        <v>11511.59448382809</v>
      </c>
      <c r="K43" s="157">
        <f t="shared" si="36"/>
        <v>11511.59448382809</v>
      </c>
      <c r="L43" s="157">
        <f t="shared" si="36"/>
        <v>11511.59448382809</v>
      </c>
      <c r="M43" s="157">
        <f t="shared" si="36"/>
        <v>11511.59448382809</v>
      </c>
      <c r="N43" s="157">
        <f t="shared" si="36"/>
        <v>11511.59448382809</v>
      </c>
      <c r="O43" s="157">
        <f t="shared" si="36"/>
        <v>11511.59448382809</v>
      </c>
      <c r="P43" s="157">
        <f t="shared" si="36"/>
        <v>11511.59448382809</v>
      </c>
      <c r="Q43" s="157">
        <f t="shared" si="36"/>
        <v>11511.59448382809</v>
      </c>
      <c r="R43" s="150" t="s">
        <v>202</v>
      </c>
    </row>
    <row r="44" spans="1:18" s="149" customFormat="1" ht="15.75" hidden="1" outlineLevel="2">
      <c r="A44" s="147" t="s">
        <v>203</v>
      </c>
      <c r="B44" s="141" t="s">
        <v>199</v>
      </c>
      <c r="C44" s="123">
        <f>SUM(C45:C46)</f>
        <v>0</v>
      </c>
      <c r="D44" s="123">
        <f t="shared" ref="D44:Q44" si="37">SUM(D45:D46)</f>
        <v>0</v>
      </c>
      <c r="E44" s="123">
        <f t="shared" si="37"/>
        <v>0</v>
      </c>
      <c r="F44" s="123">
        <f t="shared" si="37"/>
        <v>0</v>
      </c>
      <c r="G44" s="123">
        <f t="shared" si="37"/>
        <v>0</v>
      </c>
      <c r="H44" s="123">
        <f t="shared" si="37"/>
        <v>0</v>
      </c>
      <c r="I44" s="123">
        <f t="shared" si="37"/>
        <v>0</v>
      </c>
      <c r="J44" s="123">
        <f t="shared" si="37"/>
        <v>0</v>
      </c>
      <c r="K44" s="123">
        <f t="shared" si="37"/>
        <v>0</v>
      </c>
      <c r="L44" s="123">
        <f t="shared" si="37"/>
        <v>0</v>
      </c>
      <c r="M44" s="123">
        <f t="shared" si="37"/>
        <v>0</v>
      </c>
      <c r="N44" s="123">
        <f t="shared" si="37"/>
        <v>0</v>
      </c>
      <c r="O44" s="123">
        <f t="shared" si="37"/>
        <v>0</v>
      </c>
      <c r="P44" s="123">
        <f t="shared" si="37"/>
        <v>0</v>
      </c>
      <c r="Q44" s="123">
        <f t="shared" si="37"/>
        <v>0</v>
      </c>
      <c r="R44" s="125"/>
    </row>
    <row r="45" spans="1:18" s="149" customFormat="1" ht="15.75" hidden="1" outlineLevel="2">
      <c r="A45" s="146" t="s">
        <v>188</v>
      </c>
      <c r="B45" s="142" t="s">
        <v>200</v>
      </c>
      <c r="C45" s="124"/>
      <c r="D45" s="124"/>
      <c r="E45" s="124"/>
      <c r="F45" s="158">
        <f>+E45</f>
        <v>0</v>
      </c>
      <c r="G45" s="158">
        <f t="shared" ref="G45:Q46" si="38">+F45</f>
        <v>0</v>
      </c>
      <c r="H45" s="158">
        <f t="shared" si="38"/>
        <v>0</v>
      </c>
      <c r="I45" s="158">
        <f t="shared" si="38"/>
        <v>0</v>
      </c>
      <c r="J45" s="158">
        <f t="shared" si="38"/>
        <v>0</v>
      </c>
      <c r="K45" s="158">
        <f t="shared" si="38"/>
        <v>0</v>
      </c>
      <c r="L45" s="158">
        <f t="shared" si="38"/>
        <v>0</v>
      </c>
      <c r="M45" s="158">
        <f t="shared" si="38"/>
        <v>0</v>
      </c>
      <c r="N45" s="158">
        <f t="shared" si="38"/>
        <v>0</v>
      </c>
      <c r="O45" s="158">
        <f t="shared" si="38"/>
        <v>0</v>
      </c>
      <c r="P45" s="158">
        <f t="shared" si="38"/>
        <v>0</v>
      </c>
      <c r="Q45" s="158">
        <f t="shared" si="38"/>
        <v>0</v>
      </c>
      <c r="R45" s="125"/>
    </row>
    <row r="46" spans="1:18" s="149" customFormat="1" ht="15.75" hidden="1" outlineLevel="2">
      <c r="A46" s="146" t="s">
        <v>189</v>
      </c>
      <c r="B46" s="142" t="s">
        <v>200</v>
      </c>
      <c r="C46" s="124"/>
      <c r="D46" s="124"/>
      <c r="E46" s="124"/>
      <c r="F46" s="158">
        <f>+E46</f>
        <v>0</v>
      </c>
      <c r="G46" s="158">
        <f t="shared" si="38"/>
        <v>0</v>
      </c>
      <c r="H46" s="158">
        <f t="shared" si="38"/>
        <v>0</v>
      </c>
      <c r="I46" s="158">
        <f t="shared" si="38"/>
        <v>0</v>
      </c>
      <c r="J46" s="158">
        <f t="shared" si="38"/>
        <v>0</v>
      </c>
      <c r="K46" s="158">
        <f t="shared" si="38"/>
        <v>0</v>
      </c>
      <c r="L46" s="158">
        <f t="shared" si="38"/>
        <v>0</v>
      </c>
      <c r="M46" s="158">
        <f t="shared" si="38"/>
        <v>0</v>
      </c>
      <c r="N46" s="158">
        <f t="shared" si="38"/>
        <v>0</v>
      </c>
      <c r="O46" s="158">
        <f t="shared" si="38"/>
        <v>0</v>
      </c>
      <c r="P46" s="158">
        <f t="shared" si="38"/>
        <v>0</v>
      </c>
      <c r="Q46" s="158">
        <f t="shared" si="38"/>
        <v>0</v>
      </c>
    </row>
    <row r="47" spans="1:18" s="149" customFormat="1" ht="15.75" outlineLevel="1" collapsed="1">
      <c r="A47" s="147" t="s">
        <v>167</v>
      </c>
      <c r="B47" s="141" t="s">
        <v>6</v>
      </c>
      <c r="C47" s="145">
        <v>0.2</v>
      </c>
      <c r="D47" s="145">
        <v>0.2</v>
      </c>
      <c r="E47" s="145">
        <v>0.2</v>
      </c>
      <c r="F47" s="145">
        <v>0.2</v>
      </c>
      <c r="G47" s="145">
        <v>0.2</v>
      </c>
      <c r="H47" s="145">
        <v>0.2</v>
      </c>
      <c r="I47" s="145">
        <v>0.2</v>
      </c>
      <c r="J47" s="145">
        <v>0.2</v>
      </c>
      <c r="K47" s="145">
        <v>0.2</v>
      </c>
      <c r="L47" s="145">
        <v>0.2</v>
      </c>
      <c r="M47" s="145">
        <v>0.2</v>
      </c>
      <c r="N47" s="145">
        <v>0.2</v>
      </c>
      <c r="O47" s="145">
        <v>0.2</v>
      </c>
      <c r="P47" s="145">
        <v>0.2</v>
      </c>
      <c r="Q47" s="145">
        <v>0.2</v>
      </c>
      <c r="R47" s="159" t="s">
        <v>208</v>
      </c>
    </row>
    <row r="48" spans="1:18" s="120" customFormat="1" ht="15.75" outlineLevel="1">
      <c r="A48" s="160" t="s">
        <v>209</v>
      </c>
      <c r="B48" s="271" t="s">
        <v>158</v>
      </c>
      <c r="C48" s="118">
        <v>2012</v>
      </c>
      <c r="D48" s="118">
        <v>2013</v>
      </c>
      <c r="E48" s="118">
        <v>2014</v>
      </c>
      <c r="F48" s="118">
        <v>2015</v>
      </c>
      <c r="G48" s="118">
        <v>2016</v>
      </c>
      <c r="H48" s="118">
        <v>2017</v>
      </c>
      <c r="I48" s="118">
        <v>2018</v>
      </c>
      <c r="J48" s="118">
        <v>2019</v>
      </c>
      <c r="K48" s="118">
        <v>2020</v>
      </c>
      <c r="L48" s="118">
        <v>2021</v>
      </c>
      <c r="M48" s="118">
        <v>2022</v>
      </c>
      <c r="N48" s="118">
        <v>2023</v>
      </c>
      <c r="O48" s="118">
        <v>2024</v>
      </c>
      <c r="P48" s="118">
        <v>2025</v>
      </c>
      <c r="Q48" s="118">
        <v>2026</v>
      </c>
    </row>
    <row r="49" spans="1:18" s="125" customFormat="1" ht="15.75" outlineLevel="2">
      <c r="A49" s="121" t="s">
        <v>206</v>
      </c>
      <c r="B49" s="122" t="s">
        <v>20</v>
      </c>
      <c r="C49" s="143">
        <f t="shared" ref="C49:Q49" si="39">+C24</f>
        <v>398</v>
      </c>
      <c r="D49" s="143">
        <f t="shared" si="39"/>
        <v>389</v>
      </c>
      <c r="E49" s="143">
        <f t="shared" si="39"/>
        <v>395</v>
      </c>
      <c r="F49" s="143">
        <f t="shared" si="39"/>
        <v>402</v>
      </c>
      <c r="G49" s="143">
        <f t="shared" si="39"/>
        <v>409.12405063291141</v>
      </c>
      <c r="H49" s="143">
        <f t="shared" si="39"/>
        <v>416.37435026438078</v>
      </c>
      <c r="I49" s="143">
        <f t="shared" si="39"/>
        <v>423.75313621843316</v>
      </c>
      <c r="J49" s="143">
        <f t="shared" si="39"/>
        <v>431.26268546787378</v>
      </c>
      <c r="K49" s="143">
        <f t="shared" si="39"/>
        <v>438.90531533692473</v>
      </c>
      <c r="L49" s="143">
        <f t="shared" si="39"/>
        <v>438.90531533692473</v>
      </c>
      <c r="M49" s="143">
        <f t="shared" si="39"/>
        <v>438.90531533692473</v>
      </c>
      <c r="N49" s="143">
        <f t="shared" si="39"/>
        <v>438.90531533692473</v>
      </c>
      <c r="O49" s="143">
        <f t="shared" si="39"/>
        <v>438.90531533692473</v>
      </c>
      <c r="P49" s="143">
        <f t="shared" si="39"/>
        <v>438.90531533692473</v>
      </c>
      <c r="Q49" s="143">
        <f t="shared" si="39"/>
        <v>438.90531533692473</v>
      </c>
    </row>
    <row r="50" spans="1:18" s="125" customFormat="1" ht="15.75" outlineLevel="1">
      <c r="A50" s="131" t="s">
        <v>159</v>
      </c>
      <c r="B50" s="132" t="s">
        <v>20</v>
      </c>
      <c r="C50" s="133">
        <v>43</v>
      </c>
      <c r="D50" s="133">
        <v>42</v>
      </c>
      <c r="E50" s="133">
        <v>44</v>
      </c>
      <c r="F50" s="133">
        <f>+E50+F51</f>
        <v>44</v>
      </c>
      <c r="G50" s="133">
        <f>+F50+G51</f>
        <v>44</v>
      </c>
      <c r="H50" s="133">
        <f t="shared" ref="H50:Q50" si="40">+G50+H51</f>
        <v>44</v>
      </c>
      <c r="I50" s="133">
        <f t="shared" si="40"/>
        <v>44</v>
      </c>
      <c r="J50" s="133">
        <f t="shared" si="40"/>
        <v>44</v>
      </c>
      <c r="K50" s="133">
        <f t="shared" si="40"/>
        <v>44</v>
      </c>
      <c r="L50" s="133">
        <f t="shared" si="40"/>
        <v>44</v>
      </c>
      <c r="M50" s="133">
        <f t="shared" si="40"/>
        <v>44</v>
      </c>
      <c r="N50" s="133">
        <f t="shared" si="40"/>
        <v>44</v>
      </c>
      <c r="O50" s="133">
        <f t="shared" si="40"/>
        <v>44</v>
      </c>
      <c r="P50" s="133">
        <f t="shared" si="40"/>
        <v>44</v>
      </c>
      <c r="Q50" s="133">
        <f t="shared" si="40"/>
        <v>44</v>
      </c>
    </row>
    <row r="51" spans="1:18" s="125" customFormat="1" ht="15.75" outlineLevel="1">
      <c r="A51" s="151" t="s">
        <v>190</v>
      </c>
      <c r="B51" s="152" t="s">
        <v>20</v>
      </c>
      <c r="C51" s="153"/>
      <c r="D51" s="153"/>
      <c r="E51" s="154"/>
      <c r="F51" s="133">
        <v>0</v>
      </c>
      <c r="G51" s="133">
        <v>0</v>
      </c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33">
        <v>0</v>
      </c>
      <c r="P51" s="133">
        <v>0</v>
      </c>
      <c r="Q51" s="133">
        <v>0</v>
      </c>
    </row>
    <row r="52" spans="1:18" s="130" customFormat="1" ht="15.75" outlineLevel="2">
      <c r="A52" s="134" t="s">
        <v>160</v>
      </c>
      <c r="B52" s="135" t="s">
        <v>6</v>
      </c>
      <c r="C52" s="136">
        <f>C50/C49</f>
        <v>0.10804020100502512</v>
      </c>
      <c r="D52" s="136">
        <f t="shared" ref="D52:Q52" si="41">D50/D49</f>
        <v>0.10796915167095116</v>
      </c>
      <c r="E52" s="136">
        <f t="shared" si="41"/>
        <v>0.11139240506329114</v>
      </c>
      <c r="F52" s="136">
        <f t="shared" si="41"/>
        <v>0.10945273631840796</v>
      </c>
      <c r="G52" s="136">
        <f t="shared" si="41"/>
        <v>0.10754684289992822</v>
      </c>
      <c r="H52" s="136">
        <f t="shared" si="41"/>
        <v>0.10567413668027771</v>
      </c>
      <c r="I52" s="136">
        <f t="shared" si="41"/>
        <v>0.10383403977290967</v>
      </c>
      <c r="J52" s="136">
        <f t="shared" si="41"/>
        <v>0.1020259843539784</v>
      </c>
      <c r="K52" s="136">
        <f t="shared" si="41"/>
        <v>0.10024941248711808</v>
      </c>
      <c r="L52" s="136">
        <f t="shared" si="41"/>
        <v>0.10024941248711808</v>
      </c>
      <c r="M52" s="136">
        <f t="shared" si="41"/>
        <v>0.10024941248711808</v>
      </c>
      <c r="N52" s="136">
        <f t="shared" si="41"/>
        <v>0.10024941248711808</v>
      </c>
      <c r="O52" s="136">
        <f t="shared" si="41"/>
        <v>0.10024941248711808</v>
      </c>
      <c r="P52" s="136">
        <f t="shared" si="41"/>
        <v>0.10024941248711808</v>
      </c>
      <c r="Q52" s="136">
        <f t="shared" si="41"/>
        <v>0.10024941248711808</v>
      </c>
    </row>
    <row r="53" spans="1:18" s="125" customFormat="1" ht="15.75" outlineLevel="1">
      <c r="A53" s="131" t="s">
        <v>161</v>
      </c>
      <c r="B53" s="132" t="s">
        <v>20</v>
      </c>
      <c r="C53" s="155">
        <v>43</v>
      </c>
      <c r="D53" s="155">
        <v>42</v>
      </c>
      <c r="E53" s="155">
        <v>44</v>
      </c>
      <c r="F53" s="133">
        <f>+E53+F54</f>
        <v>44</v>
      </c>
      <c r="G53" s="133">
        <f>+F53+G54</f>
        <v>44</v>
      </c>
      <c r="H53" s="133">
        <f t="shared" ref="H53:Q53" si="42">+G53+H54</f>
        <v>44</v>
      </c>
      <c r="I53" s="133">
        <f t="shared" si="42"/>
        <v>44</v>
      </c>
      <c r="J53" s="133">
        <f t="shared" si="42"/>
        <v>44</v>
      </c>
      <c r="K53" s="133">
        <f t="shared" si="42"/>
        <v>44</v>
      </c>
      <c r="L53" s="133">
        <f t="shared" si="42"/>
        <v>44</v>
      </c>
      <c r="M53" s="133">
        <f t="shared" si="42"/>
        <v>44</v>
      </c>
      <c r="N53" s="133">
        <f t="shared" si="42"/>
        <v>44</v>
      </c>
      <c r="O53" s="133">
        <f t="shared" si="42"/>
        <v>44</v>
      </c>
      <c r="P53" s="133">
        <f t="shared" si="42"/>
        <v>44</v>
      </c>
      <c r="Q53" s="133">
        <f t="shared" si="42"/>
        <v>44</v>
      </c>
    </row>
    <row r="54" spans="1:18" s="125" customFormat="1" ht="15.75" outlineLevel="1">
      <c r="A54" s="151" t="s">
        <v>191</v>
      </c>
      <c r="B54" s="152" t="s">
        <v>20</v>
      </c>
      <c r="C54" s="153"/>
      <c r="D54" s="153"/>
      <c r="E54" s="153"/>
      <c r="F54" s="133">
        <v>0</v>
      </c>
      <c r="G54" s="133">
        <v>0</v>
      </c>
      <c r="H54" s="133">
        <v>0</v>
      </c>
      <c r="I54" s="133">
        <v>0</v>
      </c>
      <c r="J54" s="133">
        <v>0</v>
      </c>
      <c r="K54" s="133">
        <v>0</v>
      </c>
      <c r="L54" s="133">
        <v>0</v>
      </c>
      <c r="M54" s="133">
        <v>0</v>
      </c>
      <c r="N54" s="133">
        <v>0</v>
      </c>
      <c r="O54" s="133">
        <v>0</v>
      </c>
      <c r="P54" s="133">
        <v>0</v>
      </c>
      <c r="Q54" s="133">
        <v>0</v>
      </c>
    </row>
    <row r="55" spans="1:18" s="130" customFormat="1" ht="15.75" outlineLevel="2">
      <c r="A55" s="134" t="s">
        <v>160</v>
      </c>
      <c r="B55" s="135" t="s">
        <v>6</v>
      </c>
      <c r="C55" s="136">
        <f>C53/C49</f>
        <v>0.10804020100502512</v>
      </c>
      <c r="D55" s="136">
        <f t="shared" ref="D55:Q55" si="43">D53/D49</f>
        <v>0.10796915167095116</v>
      </c>
      <c r="E55" s="136">
        <f t="shared" si="43"/>
        <v>0.11139240506329114</v>
      </c>
      <c r="F55" s="136">
        <f t="shared" si="43"/>
        <v>0.10945273631840796</v>
      </c>
      <c r="G55" s="136">
        <f t="shared" si="43"/>
        <v>0.10754684289992822</v>
      </c>
      <c r="H55" s="136">
        <f t="shared" si="43"/>
        <v>0.10567413668027771</v>
      </c>
      <c r="I55" s="136">
        <f t="shared" si="43"/>
        <v>0.10383403977290967</v>
      </c>
      <c r="J55" s="136">
        <f t="shared" si="43"/>
        <v>0.1020259843539784</v>
      </c>
      <c r="K55" s="136">
        <f t="shared" si="43"/>
        <v>0.10024941248711808</v>
      </c>
      <c r="L55" s="136">
        <f t="shared" si="43"/>
        <v>0.10024941248711808</v>
      </c>
      <c r="M55" s="136">
        <f t="shared" si="43"/>
        <v>0.10024941248711808</v>
      </c>
      <c r="N55" s="136">
        <f t="shared" si="43"/>
        <v>0.10024941248711808</v>
      </c>
      <c r="O55" s="136">
        <f t="shared" si="43"/>
        <v>0.10024941248711808</v>
      </c>
      <c r="P55" s="136">
        <f t="shared" si="43"/>
        <v>0.10024941248711808</v>
      </c>
      <c r="Q55" s="136">
        <f t="shared" si="43"/>
        <v>0.10024941248711808</v>
      </c>
    </row>
    <row r="56" spans="1:18" s="130" customFormat="1" ht="15.75" outlineLevel="1">
      <c r="A56" s="137" t="s">
        <v>162</v>
      </c>
      <c r="B56" s="135" t="s">
        <v>163</v>
      </c>
      <c r="C56" s="139">
        <f>C59/C50/365*1000</f>
        <v>79.834342147180635</v>
      </c>
      <c r="D56" s="139">
        <f>D59/D50/365*1000</f>
        <v>68.493150684931507</v>
      </c>
      <c r="E56" s="139">
        <f>E59/E50/365*1000</f>
        <v>82.378580323785798</v>
      </c>
      <c r="F56" s="139">
        <f>F59/F50/365*1000</f>
        <v>86.550435865504355</v>
      </c>
      <c r="G56" s="139">
        <f>G59/G50/365*1000</f>
        <v>103.36239103362391</v>
      </c>
      <c r="H56" s="139">
        <f>+AVERAGE(F56:G56)</f>
        <v>94.956413449564138</v>
      </c>
      <c r="I56" s="139">
        <f t="shared" ref="I56:Q57" si="44">+H56</f>
        <v>94.956413449564138</v>
      </c>
      <c r="J56" s="139">
        <f t="shared" si="44"/>
        <v>94.956413449564138</v>
      </c>
      <c r="K56" s="139">
        <f t="shared" si="44"/>
        <v>94.956413449564138</v>
      </c>
      <c r="L56" s="139">
        <f t="shared" si="44"/>
        <v>94.956413449564138</v>
      </c>
      <c r="M56" s="139">
        <f t="shared" si="44"/>
        <v>94.956413449564138</v>
      </c>
      <c r="N56" s="139">
        <f t="shared" si="44"/>
        <v>94.956413449564138</v>
      </c>
      <c r="O56" s="139">
        <f t="shared" si="44"/>
        <v>94.956413449564138</v>
      </c>
      <c r="P56" s="139">
        <f t="shared" si="44"/>
        <v>94.956413449564138</v>
      </c>
      <c r="Q56" s="139">
        <f t="shared" si="44"/>
        <v>94.956413449564138</v>
      </c>
    </row>
    <row r="57" spans="1:18" s="130" customFormat="1" ht="15.75" outlineLevel="1">
      <c r="A57" s="137" t="s">
        <v>164</v>
      </c>
      <c r="B57" s="135" t="s">
        <v>163</v>
      </c>
      <c r="C57" s="139">
        <f>C64/C53/365*1000</f>
        <v>70.532016565785284</v>
      </c>
      <c r="D57" s="139">
        <f>D64/D53/365*1000</f>
        <v>62.818003913894316</v>
      </c>
      <c r="E57" s="139">
        <f>E64/E53/365*1000</f>
        <v>76.151930261519311</v>
      </c>
      <c r="F57" s="139">
        <f>F64/F53/365*1000</f>
        <v>85.61643835616438</v>
      </c>
      <c r="G57" s="139">
        <f>G64/G53/365*1000</f>
        <v>76.463262764632631</v>
      </c>
      <c r="H57" s="139">
        <f>+AVERAGE(F57:G57)</f>
        <v>81.039850560398506</v>
      </c>
      <c r="I57" s="139">
        <f t="shared" si="44"/>
        <v>81.039850560398506</v>
      </c>
      <c r="J57" s="139">
        <f t="shared" si="44"/>
        <v>81.039850560398506</v>
      </c>
      <c r="K57" s="139">
        <f t="shared" si="44"/>
        <v>81.039850560398506</v>
      </c>
      <c r="L57" s="139">
        <f t="shared" si="44"/>
        <v>81.039850560398506</v>
      </c>
      <c r="M57" s="139">
        <f t="shared" si="44"/>
        <v>81.039850560398506</v>
      </c>
      <c r="N57" s="139">
        <f t="shared" si="44"/>
        <v>81.039850560398506</v>
      </c>
      <c r="O57" s="139">
        <f t="shared" si="44"/>
        <v>81.039850560398506</v>
      </c>
      <c r="P57" s="139">
        <f t="shared" si="44"/>
        <v>81.039850560398506</v>
      </c>
      <c r="Q57" s="139">
        <f t="shared" si="44"/>
        <v>81.039850560398506</v>
      </c>
    </row>
    <row r="58" spans="1:18" s="125" customFormat="1" ht="15.75" outlineLevel="1">
      <c r="A58" s="140" t="s">
        <v>192</v>
      </c>
      <c r="B58" s="141" t="s">
        <v>199</v>
      </c>
      <c r="C58" s="123">
        <f>SUM(C59:C60)</f>
        <v>1253</v>
      </c>
      <c r="D58" s="123">
        <f t="shared" ref="D58:Q58" si="45">SUM(D59:D60)</f>
        <v>1050</v>
      </c>
      <c r="E58" s="123">
        <f t="shared" si="45"/>
        <v>1323</v>
      </c>
      <c r="F58" s="123">
        <f t="shared" si="45"/>
        <v>1390</v>
      </c>
      <c r="G58" s="123">
        <f t="shared" si="45"/>
        <v>1660</v>
      </c>
      <c r="H58" s="123">
        <f t="shared" si="45"/>
        <v>1525.0000000000002</v>
      </c>
      <c r="I58" s="123">
        <f t="shared" si="45"/>
        <v>1525.0000000000002</v>
      </c>
      <c r="J58" s="123">
        <f t="shared" si="45"/>
        <v>1525.0000000000002</v>
      </c>
      <c r="K58" s="123">
        <f t="shared" si="45"/>
        <v>1525.0000000000002</v>
      </c>
      <c r="L58" s="123">
        <f t="shared" si="45"/>
        <v>1525.0000000000002</v>
      </c>
      <c r="M58" s="123">
        <f t="shared" si="45"/>
        <v>1525.0000000000002</v>
      </c>
      <c r="N58" s="123">
        <f t="shared" si="45"/>
        <v>1525.0000000000002</v>
      </c>
      <c r="O58" s="123">
        <f t="shared" si="45"/>
        <v>1525.0000000000002</v>
      </c>
      <c r="P58" s="123">
        <f t="shared" si="45"/>
        <v>1525.0000000000002</v>
      </c>
      <c r="Q58" s="123">
        <f t="shared" si="45"/>
        <v>1525.0000000000002</v>
      </c>
    </row>
    <row r="59" spans="1:18" s="144" customFormat="1" ht="15.75" outlineLevel="1">
      <c r="A59" s="134" t="s">
        <v>165</v>
      </c>
      <c r="B59" s="142" t="s">
        <v>200</v>
      </c>
      <c r="C59" s="143">
        <v>1253</v>
      </c>
      <c r="D59" s="143">
        <v>1050</v>
      </c>
      <c r="E59" s="143">
        <v>1323</v>
      </c>
      <c r="F59" s="143">
        <v>1390</v>
      </c>
      <c r="G59" s="143">
        <v>1660</v>
      </c>
      <c r="H59" s="143">
        <f t="shared" ref="H59:Q59" si="46">+H50*H56*0.365</f>
        <v>1525.0000000000002</v>
      </c>
      <c r="I59" s="143">
        <f t="shared" si="46"/>
        <v>1525.0000000000002</v>
      </c>
      <c r="J59" s="143">
        <f t="shared" si="46"/>
        <v>1525.0000000000002</v>
      </c>
      <c r="K59" s="143">
        <f t="shared" si="46"/>
        <v>1525.0000000000002</v>
      </c>
      <c r="L59" s="143">
        <f t="shared" si="46"/>
        <v>1525.0000000000002</v>
      </c>
      <c r="M59" s="143">
        <f t="shared" si="46"/>
        <v>1525.0000000000002</v>
      </c>
      <c r="N59" s="143">
        <f t="shared" si="46"/>
        <v>1525.0000000000002</v>
      </c>
      <c r="O59" s="143">
        <f t="shared" si="46"/>
        <v>1525.0000000000002</v>
      </c>
      <c r="P59" s="143">
        <f t="shared" si="46"/>
        <v>1525.0000000000002</v>
      </c>
      <c r="Q59" s="143">
        <f t="shared" si="46"/>
        <v>1525.0000000000002</v>
      </c>
    </row>
    <row r="60" spans="1:18" s="144" customFormat="1" ht="15.75" outlineLevel="1">
      <c r="A60" s="134" t="s">
        <v>166</v>
      </c>
      <c r="B60" s="142" t="s">
        <v>200</v>
      </c>
      <c r="C60" s="143">
        <v>0</v>
      </c>
      <c r="D60" s="143">
        <v>0</v>
      </c>
      <c r="E60" s="143">
        <v>0</v>
      </c>
      <c r="F60" s="143">
        <v>0</v>
      </c>
      <c r="G60" s="143">
        <v>0</v>
      </c>
      <c r="H60" s="143">
        <f t="shared" ref="H60:Q60" si="47">+G60</f>
        <v>0</v>
      </c>
      <c r="I60" s="143">
        <f t="shared" si="47"/>
        <v>0</v>
      </c>
      <c r="J60" s="143">
        <f t="shared" si="47"/>
        <v>0</v>
      </c>
      <c r="K60" s="143">
        <f t="shared" si="47"/>
        <v>0</v>
      </c>
      <c r="L60" s="143">
        <f t="shared" si="47"/>
        <v>0</v>
      </c>
      <c r="M60" s="143">
        <f t="shared" si="47"/>
        <v>0</v>
      </c>
      <c r="N60" s="143">
        <f t="shared" si="47"/>
        <v>0</v>
      </c>
      <c r="O60" s="143">
        <f t="shared" si="47"/>
        <v>0</v>
      </c>
      <c r="P60" s="143">
        <f t="shared" si="47"/>
        <v>0</v>
      </c>
      <c r="Q60" s="143">
        <f t="shared" si="47"/>
        <v>0</v>
      </c>
    </row>
    <row r="61" spans="1:18" s="125" customFormat="1" ht="15.75" outlineLevel="1">
      <c r="A61" s="140" t="s">
        <v>172</v>
      </c>
      <c r="B61" s="141" t="s">
        <v>199</v>
      </c>
      <c r="C61" s="123">
        <v>1853</v>
      </c>
      <c r="D61" s="123">
        <v>1681</v>
      </c>
      <c r="E61" s="123">
        <v>1372</v>
      </c>
      <c r="F61" s="553">
        <v>1449</v>
      </c>
      <c r="G61" s="553">
        <v>1731</v>
      </c>
      <c r="H61" s="123">
        <f t="shared" ref="H61:Q61" si="48">+H58*100%/(1-H62)</f>
        <v>1589.9780210872862</v>
      </c>
      <c r="I61" s="123">
        <f t="shared" si="48"/>
        <v>1589.9780210872862</v>
      </c>
      <c r="J61" s="123">
        <f t="shared" si="48"/>
        <v>1589.9780210872862</v>
      </c>
      <c r="K61" s="123">
        <f t="shared" si="48"/>
        <v>1589.9780210872862</v>
      </c>
      <c r="L61" s="123">
        <f t="shared" si="48"/>
        <v>1589.9780210872862</v>
      </c>
      <c r="M61" s="123">
        <f t="shared" si="48"/>
        <v>1589.9780210872862</v>
      </c>
      <c r="N61" s="123">
        <f t="shared" si="48"/>
        <v>1589.9780210872862</v>
      </c>
      <c r="O61" s="123">
        <f t="shared" si="48"/>
        <v>1589.9780210872862</v>
      </c>
      <c r="P61" s="123">
        <f t="shared" si="48"/>
        <v>1589.9780210872862</v>
      </c>
      <c r="Q61" s="123">
        <f t="shared" si="48"/>
        <v>1589.9780210872862</v>
      </c>
    </row>
    <row r="62" spans="1:18" s="125" customFormat="1" ht="15.75" outlineLevel="1">
      <c r="A62" s="140" t="s">
        <v>186</v>
      </c>
      <c r="B62" s="141" t="s">
        <v>6</v>
      </c>
      <c r="C62" s="145">
        <f>+(C61-C58)/C61</f>
        <v>0.32379924446842956</v>
      </c>
      <c r="D62" s="145">
        <f>+(D61-D58)/D61</f>
        <v>0.37537180249851276</v>
      </c>
      <c r="E62" s="145">
        <f>+(E61-E58)/E61</f>
        <v>3.5714285714285712E-2</v>
      </c>
      <c r="F62" s="145">
        <f>+(F61-F58)/F61</f>
        <v>4.071773636991028E-2</v>
      </c>
      <c r="G62" s="145">
        <f>+(G61-G58)/G61</f>
        <v>4.1016753321779321E-2</v>
      </c>
      <c r="H62" s="145">
        <f>+AVERAGE(F62:G62)</f>
        <v>4.0867244845844801E-2</v>
      </c>
      <c r="I62" s="145">
        <f t="shared" ref="I62:Q62" si="49">+H62</f>
        <v>4.0867244845844801E-2</v>
      </c>
      <c r="J62" s="145">
        <f t="shared" si="49"/>
        <v>4.0867244845844801E-2</v>
      </c>
      <c r="K62" s="145">
        <f t="shared" si="49"/>
        <v>4.0867244845844801E-2</v>
      </c>
      <c r="L62" s="145">
        <f t="shared" si="49"/>
        <v>4.0867244845844801E-2</v>
      </c>
      <c r="M62" s="145">
        <f t="shared" si="49"/>
        <v>4.0867244845844801E-2</v>
      </c>
      <c r="N62" s="145">
        <f t="shared" si="49"/>
        <v>4.0867244845844801E-2</v>
      </c>
      <c r="O62" s="145">
        <f t="shared" si="49"/>
        <v>4.0867244845844801E-2</v>
      </c>
      <c r="P62" s="145">
        <f t="shared" si="49"/>
        <v>4.0867244845844801E-2</v>
      </c>
      <c r="Q62" s="145">
        <f t="shared" si="49"/>
        <v>4.0867244845844801E-2</v>
      </c>
    </row>
    <row r="63" spans="1:18" s="125" customFormat="1" ht="15.75" outlineLevel="1">
      <c r="A63" s="140" t="s">
        <v>187</v>
      </c>
      <c r="B63" s="141" t="s">
        <v>199</v>
      </c>
      <c r="C63" s="123">
        <f>SUM(C64:C65)</f>
        <v>1107</v>
      </c>
      <c r="D63" s="123">
        <f t="shared" ref="D63:Q63" si="50">SUM(D64:D65)</f>
        <v>963</v>
      </c>
      <c r="E63" s="123">
        <f t="shared" si="50"/>
        <v>1223</v>
      </c>
      <c r="F63" s="123">
        <f t="shared" si="50"/>
        <v>1375</v>
      </c>
      <c r="G63" s="123">
        <f t="shared" si="50"/>
        <v>1228</v>
      </c>
      <c r="H63" s="123">
        <f t="shared" si="50"/>
        <v>1301.5</v>
      </c>
      <c r="I63" s="123">
        <f t="shared" si="50"/>
        <v>1301.5</v>
      </c>
      <c r="J63" s="123">
        <f t="shared" si="50"/>
        <v>1301.5</v>
      </c>
      <c r="K63" s="123">
        <f t="shared" si="50"/>
        <v>1301.5</v>
      </c>
      <c r="L63" s="123">
        <f t="shared" si="50"/>
        <v>1301.5</v>
      </c>
      <c r="M63" s="123">
        <f t="shared" si="50"/>
        <v>1301.5</v>
      </c>
      <c r="N63" s="123">
        <f t="shared" si="50"/>
        <v>1301.5</v>
      </c>
      <c r="O63" s="123">
        <f t="shared" si="50"/>
        <v>1301.5</v>
      </c>
      <c r="P63" s="123">
        <f t="shared" si="50"/>
        <v>1301.5</v>
      </c>
      <c r="Q63" s="123">
        <f t="shared" si="50"/>
        <v>1301.5</v>
      </c>
    </row>
    <row r="64" spans="1:18" s="144" customFormat="1" ht="15.75" outlineLevel="1">
      <c r="A64" s="146" t="s">
        <v>188</v>
      </c>
      <c r="B64" s="142" t="s">
        <v>200</v>
      </c>
      <c r="C64" s="143">
        <v>1107</v>
      </c>
      <c r="D64" s="143">
        <v>963</v>
      </c>
      <c r="E64" s="143">
        <v>1223</v>
      </c>
      <c r="F64" s="143">
        <v>1375</v>
      </c>
      <c r="G64" s="143">
        <v>1228</v>
      </c>
      <c r="H64" s="143">
        <f t="shared" ref="H64:Q64" si="51">+H53*H57*0.365</f>
        <v>1301.5</v>
      </c>
      <c r="I64" s="143">
        <f t="shared" si="51"/>
        <v>1301.5</v>
      </c>
      <c r="J64" s="143">
        <f t="shared" si="51"/>
        <v>1301.5</v>
      </c>
      <c r="K64" s="143">
        <f t="shared" si="51"/>
        <v>1301.5</v>
      </c>
      <c r="L64" s="143">
        <f t="shared" si="51"/>
        <v>1301.5</v>
      </c>
      <c r="M64" s="143">
        <f t="shared" si="51"/>
        <v>1301.5</v>
      </c>
      <c r="N64" s="143">
        <f t="shared" si="51"/>
        <v>1301.5</v>
      </c>
      <c r="O64" s="143">
        <f t="shared" si="51"/>
        <v>1301.5</v>
      </c>
      <c r="P64" s="143">
        <f t="shared" si="51"/>
        <v>1301.5</v>
      </c>
      <c r="Q64" s="143">
        <f t="shared" si="51"/>
        <v>1301.5</v>
      </c>
      <c r="R64" s="125"/>
    </row>
    <row r="65" spans="1:18" s="144" customFormat="1" ht="15.75" outlineLevel="1">
      <c r="A65" s="146" t="s">
        <v>189</v>
      </c>
      <c r="B65" s="142" t="s">
        <v>200</v>
      </c>
      <c r="C65" s="143">
        <v>0</v>
      </c>
      <c r="D65" s="143">
        <v>0</v>
      </c>
      <c r="E65" s="143">
        <v>0</v>
      </c>
      <c r="F65" s="143">
        <v>0</v>
      </c>
      <c r="G65" s="143">
        <v>0</v>
      </c>
      <c r="H65" s="143">
        <f t="shared" ref="H65:Q65" si="52">+G65</f>
        <v>0</v>
      </c>
      <c r="I65" s="143">
        <f t="shared" si="52"/>
        <v>0</v>
      </c>
      <c r="J65" s="143">
        <f t="shared" si="52"/>
        <v>0</v>
      </c>
      <c r="K65" s="143">
        <f t="shared" si="52"/>
        <v>0</v>
      </c>
      <c r="L65" s="143">
        <f t="shared" si="52"/>
        <v>0</v>
      </c>
      <c r="M65" s="143">
        <f t="shared" si="52"/>
        <v>0</v>
      </c>
      <c r="N65" s="143">
        <f t="shared" si="52"/>
        <v>0</v>
      </c>
      <c r="O65" s="143">
        <f t="shared" si="52"/>
        <v>0</v>
      </c>
      <c r="P65" s="143">
        <f t="shared" si="52"/>
        <v>0</v>
      </c>
      <c r="Q65" s="143">
        <f t="shared" si="52"/>
        <v>0</v>
      </c>
      <c r="R65" s="125"/>
    </row>
    <row r="66" spans="1:18" s="149" customFormat="1" ht="15.75" outlineLevel="1">
      <c r="A66" s="147" t="s">
        <v>174</v>
      </c>
      <c r="B66" s="141" t="s">
        <v>199</v>
      </c>
      <c r="C66" s="157">
        <f>+SUM(C63,C67)*100%/(1-C70)</f>
        <v>1383.75</v>
      </c>
      <c r="D66" s="157">
        <f>+SUM(D63,D67)*100%/(1-D70)</f>
        <v>1203.75</v>
      </c>
      <c r="E66" s="157">
        <f>+SUM(E63,E67)*100%/(1-E70)</f>
        <v>1528.75</v>
      </c>
      <c r="F66" s="157">
        <f>+SUM(F63,F67)*100%/(1-F70)</f>
        <v>1718.75</v>
      </c>
      <c r="G66" s="157">
        <f t="shared" ref="G66:Q66" si="53">+SUM(G63,G67)*100%/(1-G70)</f>
        <v>1535</v>
      </c>
      <c r="H66" s="157">
        <f t="shared" si="53"/>
        <v>1626.875</v>
      </c>
      <c r="I66" s="157">
        <f t="shared" si="53"/>
        <v>1626.875</v>
      </c>
      <c r="J66" s="157">
        <f t="shared" si="53"/>
        <v>1626.875</v>
      </c>
      <c r="K66" s="157">
        <f t="shared" si="53"/>
        <v>1626.875</v>
      </c>
      <c r="L66" s="157">
        <f t="shared" si="53"/>
        <v>1626.875</v>
      </c>
      <c r="M66" s="157">
        <f t="shared" si="53"/>
        <v>1626.875</v>
      </c>
      <c r="N66" s="157">
        <f t="shared" si="53"/>
        <v>1626.875</v>
      </c>
      <c r="O66" s="157">
        <f t="shared" si="53"/>
        <v>1626.875</v>
      </c>
      <c r="P66" s="157">
        <f t="shared" si="53"/>
        <v>1626.875</v>
      </c>
      <c r="Q66" s="157">
        <f t="shared" si="53"/>
        <v>1626.875</v>
      </c>
      <c r="R66" s="150" t="s">
        <v>202</v>
      </c>
    </row>
    <row r="67" spans="1:18" s="149" customFormat="1" ht="15.75" hidden="1" outlineLevel="2">
      <c r="A67" s="147" t="s">
        <v>203</v>
      </c>
      <c r="B67" s="141" t="s">
        <v>199</v>
      </c>
      <c r="C67" s="123">
        <f>SUM(C68:C69)</f>
        <v>0</v>
      </c>
      <c r="D67" s="123">
        <f t="shared" ref="D67:Q67" si="54">SUM(D68:D69)</f>
        <v>0</v>
      </c>
      <c r="E67" s="123">
        <f t="shared" si="54"/>
        <v>0</v>
      </c>
      <c r="F67" s="123">
        <f t="shared" si="54"/>
        <v>0</v>
      </c>
      <c r="G67" s="123">
        <f t="shared" si="54"/>
        <v>0</v>
      </c>
      <c r="H67" s="123">
        <f t="shared" si="54"/>
        <v>0</v>
      </c>
      <c r="I67" s="123">
        <f t="shared" si="54"/>
        <v>0</v>
      </c>
      <c r="J67" s="123">
        <f t="shared" si="54"/>
        <v>0</v>
      </c>
      <c r="K67" s="123">
        <f t="shared" si="54"/>
        <v>0</v>
      </c>
      <c r="L67" s="123">
        <f t="shared" si="54"/>
        <v>0</v>
      </c>
      <c r="M67" s="123">
        <f t="shared" si="54"/>
        <v>0</v>
      </c>
      <c r="N67" s="123">
        <f t="shared" si="54"/>
        <v>0</v>
      </c>
      <c r="O67" s="123">
        <f t="shared" si="54"/>
        <v>0</v>
      </c>
      <c r="P67" s="123">
        <f t="shared" si="54"/>
        <v>0</v>
      </c>
      <c r="Q67" s="123">
        <f t="shared" si="54"/>
        <v>0</v>
      </c>
      <c r="R67" s="125"/>
    </row>
    <row r="68" spans="1:18" s="149" customFormat="1" ht="15.75" hidden="1" outlineLevel="2">
      <c r="A68" s="146" t="s">
        <v>188</v>
      </c>
      <c r="B68" s="142" t="s">
        <v>200</v>
      </c>
      <c r="C68" s="124"/>
      <c r="D68" s="124"/>
      <c r="E68" s="124"/>
      <c r="F68" s="158">
        <f>+E68</f>
        <v>0</v>
      </c>
      <c r="G68" s="158">
        <f t="shared" ref="G68:Q69" si="55">+F68</f>
        <v>0</v>
      </c>
      <c r="H68" s="158">
        <f t="shared" si="55"/>
        <v>0</v>
      </c>
      <c r="I68" s="158">
        <f t="shared" si="55"/>
        <v>0</v>
      </c>
      <c r="J68" s="158">
        <f t="shared" si="55"/>
        <v>0</v>
      </c>
      <c r="K68" s="158">
        <f t="shared" si="55"/>
        <v>0</v>
      </c>
      <c r="L68" s="158">
        <f t="shared" si="55"/>
        <v>0</v>
      </c>
      <c r="M68" s="158">
        <f t="shared" si="55"/>
        <v>0</v>
      </c>
      <c r="N68" s="158">
        <f t="shared" si="55"/>
        <v>0</v>
      </c>
      <c r="O68" s="158">
        <f t="shared" si="55"/>
        <v>0</v>
      </c>
      <c r="P68" s="158">
        <f t="shared" si="55"/>
        <v>0</v>
      </c>
      <c r="Q68" s="158">
        <f t="shared" si="55"/>
        <v>0</v>
      </c>
      <c r="R68" s="125"/>
    </row>
    <row r="69" spans="1:18" s="149" customFormat="1" ht="15.75" hidden="1" outlineLevel="2">
      <c r="A69" s="146" t="s">
        <v>189</v>
      </c>
      <c r="B69" s="142" t="s">
        <v>200</v>
      </c>
      <c r="C69" s="124"/>
      <c r="D69" s="124"/>
      <c r="E69" s="124"/>
      <c r="F69" s="158">
        <f>+E69</f>
        <v>0</v>
      </c>
      <c r="G69" s="158">
        <f t="shared" si="55"/>
        <v>0</v>
      </c>
      <c r="H69" s="158">
        <f t="shared" si="55"/>
        <v>0</v>
      </c>
      <c r="I69" s="158">
        <f t="shared" si="55"/>
        <v>0</v>
      </c>
      <c r="J69" s="158">
        <f t="shared" si="55"/>
        <v>0</v>
      </c>
      <c r="K69" s="158">
        <f t="shared" si="55"/>
        <v>0</v>
      </c>
      <c r="L69" s="158">
        <f t="shared" si="55"/>
        <v>0</v>
      </c>
      <c r="M69" s="158">
        <f t="shared" si="55"/>
        <v>0</v>
      </c>
      <c r="N69" s="158">
        <f t="shared" si="55"/>
        <v>0</v>
      </c>
      <c r="O69" s="158">
        <f t="shared" si="55"/>
        <v>0</v>
      </c>
      <c r="P69" s="158">
        <f t="shared" si="55"/>
        <v>0</v>
      </c>
      <c r="Q69" s="158">
        <f t="shared" si="55"/>
        <v>0</v>
      </c>
    </row>
    <row r="70" spans="1:18" s="149" customFormat="1" ht="15.75" outlineLevel="1" collapsed="1">
      <c r="A70" s="147" t="s">
        <v>167</v>
      </c>
      <c r="B70" s="141" t="s">
        <v>6</v>
      </c>
      <c r="C70" s="145">
        <v>0.2</v>
      </c>
      <c r="D70" s="145">
        <v>0.2</v>
      </c>
      <c r="E70" s="145">
        <v>0.2</v>
      </c>
      <c r="F70" s="145">
        <v>0.2</v>
      </c>
      <c r="G70" s="145">
        <v>0.2</v>
      </c>
      <c r="H70" s="145">
        <v>0.2</v>
      </c>
      <c r="I70" s="145">
        <v>0.2</v>
      </c>
      <c r="J70" s="145">
        <v>0.2</v>
      </c>
      <c r="K70" s="145">
        <v>0.2</v>
      </c>
      <c r="L70" s="145">
        <v>0.2</v>
      </c>
      <c r="M70" s="145">
        <v>0.2</v>
      </c>
      <c r="N70" s="145">
        <v>0.2</v>
      </c>
      <c r="O70" s="145">
        <v>0.2</v>
      </c>
      <c r="P70" s="145">
        <v>0.2</v>
      </c>
      <c r="Q70" s="145">
        <v>0.2</v>
      </c>
      <c r="R70" s="159" t="s">
        <v>208</v>
      </c>
    </row>
    <row r="71" spans="1:18" s="120" customFormat="1" ht="15.75" outlineLevel="1">
      <c r="A71" s="160" t="s">
        <v>210</v>
      </c>
      <c r="B71" s="271" t="s">
        <v>158</v>
      </c>
      <c r="C71" s="118">
        <v>2012</v>
      </c>
      <c r="D71" s="118">
        <v>2013</v>
      </c>
      <c r="E71" s="118">
        <v>2014</v>
      </c>
      <c r="F71" s="118">
        <v>2015</v>
      </c>
      <c r="G71" s="118">
        <v>2016</v>
      </c>
      <c r="H71" s="118">
        <v>2017</v>
      </c>
      <c r="I71" s="118">
        <v>2018</v>
      </c>
      <c r="J71" s="118">
        <v>2019</v>
      </c>
      <c r="K71" s="118">
        <v>2020</v>
      </c>
      <c r="L71" s="118">
        <v>2021</v>
      </c>
      <c r="M71" s="118">
        <v>2022</v>
      </c>
      <c r="N71" s="118">
        <v>2023</v>
      </c>
      <c r="O71" s="118">
        <v>2024</v>
      </c>
      <c r="P71" s="118">
        <v>2025</v>
      </c>
      <c r="Q71" s="118">
        <v>2026</v>
      </c>
    </row>
    <row r="72" spans="1:18" s="125" customFormat="1" ht="15.75" outlineLevel="2">
      <c r="A72" s="121" t="s">
        <v>211</v>
      </c>
      <c r="B72" s="122" t="s">
        <v>20</v>
      </c>
      <c r="C72" s="133">
        <v>511</v>
      </c>
      <c r="D72" s="133">
        <v>488</v>
      </c>
      <c r="E72" s="133">
        <v>473</v>
      </c>
      <c r="F72" s="148">
        <v>473</v>
      </c>
      <c r="G72" s="148">
        <f>+F72*(1+G73)</f>
        <v>463.53999999999996</v>
      </c>
      <c r="H72" s="148">
        <f>+G72*(1+H73)</f>
        <v>454.26919999999996</v>
      </c>
      <c r="I72" s="148">
        <f>+H72*(1+I73)</f>
        <v>445.18381599999992</v>
      </c>
      <c r="J72" s="148">
        <f>+I72*(1+J73)</f>
        <v>436.28013967999993</v>
      </c>
      <c r="K72" s="148">
        <f>+J72*(1+K73)</f>
        <v>427.55453688639994</v>
      </c>
      <c r="L72" s="148">
        <f t="shared" ref="L72:Q72" si="56">+K72</f>
        <v>427.55453688639994</v>
      </c>
      <c r="M72" s="148">
        <f t="shared" si="56"/>
        <v>427.55453688639994</v>
      </c>
      <c r="N72" s="148">
        <f t="shared" si="56"/>
        <v>427.55453688639994</v>
      </c>
      <c r="O72" s="148">
        <f t="shared" si="56"/>
        <v>427.55453688639994</v>
      </c>
      <c r="P72" s="148">
        <f t="shared" si="56"/>
        <v>427.55453688639994</v>
      </c>
      <c r="Q72" s="148">
        <f t="shared" si="56"/>
        <v>427.55453688639994</v>
      </c>
    </row>
    <row r="73" spans="1:18" s="125" customFormat="1" ht="15.75" outlineLevel="2">
      <c r="A73" s="405" t="s">
        <v>183</v>
      </c>
      <c r="B73" s="406" t="s">
        <v>6</v>
      </c>
      <c r="C73" s="153"/>
      <c r="D73" s="407">
        <f>+(D72-C72)/C72</f>
        <v>-4.5009784735812131E-2</v>
      </c>
      <c r="E73" s="407">
        <f>+(E72-D72)/D72</f>
        <v>-3.0737704918032786E-2</v>
      </c>
      <c r="F73" s="407">
        <f>+(F72-E72)/E72</f>
        <v>0</v>
      </c>
      <c r="G73" s="407">
        <v>-0.02</v>
      </c>
      <c r="H73" s="407">
        <v>-0.02</v>
      </c>
      <c r="I73" s="407">
        <v>-0.02</v>
      </c>
      <c r="J73" s="407">
        <v>-0.02</v>
      </c>
      <c r="K73" s="407">
        <v>-0.02</v>
      </c>
      <c r="L73" s="407">
        <f t="shared" ref="L73:Q73" si="57">+(L72-K72)/K72</f>
        <v>0</v>
      </c>
      <c r="M73" s="407">
        <f t="shared" si="57"/>
        <v>0</v>
      </c>
      <c r="N73" s="407">
        <f t="shared" si="57"/>
        <v>0</v>
      </c>
      <c r="O73" s="407">
        <f t="shared" si="57"/>
        <v>0</v>
      </c>
      <c r="P73" s="407">
        <f t="shared" si="57"/>
        <v>0</v>
      </c>
      <c r="Q73" s="407">
        <f t="shared" si="57"/>
        <v>0</v>
      </c>
    </row>
    <row r="74" spans="1:18" s="125" customFormat="1" ht="15.75" outlineLevel="1">
      <c r="A74" s="131" t="s">
        <v>159</v>
      </c>
      <c r="B74" s="132" t="s">
        <v>20</v>
      </c>
      <c r="C74" s="133">
        <v>291</v>
      </c>
      <c r="D74" s="133">
        <v>291</v>
      </c>
      <c r="E74" s="133">
        <v>322</v>
      </c>
      <c r="F74" s="148">
        <v>329</v>
      </c>
      <c r="G74" s="148">
        <v>333</v>
      </c>
      <c r="H74" s="133">
        <f t="shared" ref="H74:Q74" si="58">+G74+H75</f>
        <v>333</v>
      </c>
      <c r="I74" s="133">
        <f t="shared" si="58"/>
        <v>333</v>
      </c>
      <c r="J74" s="133">
        <f t="shared" si="58"/>
        <v>333</v>
      </c>
      <c r="K74" s="133">
        <f t="shared" si="58"/>
        <v>333</v>
      </c>
      <c r="L74" s="133">
        <f t="shared" si="58"/>
        <v>348</v>
      </c>
      <c r="M74" s="133">
        <f t="shared" si="58"/>
        <v>348</v>
      </c>
      <c r="N74" s="133">
        <f t="shared" si="58"/>
        <v>348</v>
      </c>
      <c r="O74" s="133">
        <f t="shared" si="58"/>
        <v>348</v>
      </c>
      <c r="P74" s="133">
        <f t="shared" si="58"/>
        <v>348</v>
      </c>
      <c r="Q74" s="133">
        <f t="shared" si="58"/>
        <v>363</v>
      </c>
    </row>
    <row r="75" spans="1:18" s="125" customFormat="1" ht="15.75" outlineLevel="1">
      <c r="A75" s="151" t="s">
        <v>190</v>
      </c>
      <c r="B75" s="152" t="s">
        <v>20</v>
      </c>
      <c r="C75" s="153"/>
      <c r="D75" s="153"/>
      <c r="E75" s="154"/>
      <c r="F75" s="133">
        <v>0</v>
      </c>
      <c r="G75" s="133">
        <v>0</v>
      </c>
      <c r="H75" s="133">
        <v>0</v>
      </c>
      <c r="I75" s="133">
        <v>0</v>
      </c>
      <c r="J75" s="133">
        <v>0</v>
      </c>
      <c r="K75" s="133">
        <v>0</v>
      </c>
      <c r="L75" s="133">
        <v>15</v>
      </c>
      <c r="M75" s="133">
        <v>0</v>
      </c>
      <c r="N75" s="133">
        <v>0</v>
      </c>
      <c r="O75" s="133">
        <v>0</v>
      </c>
      <c r="P75" s="133">
        <v>0</v>
      </c>
      <c r="Q75" s="133">
        <v>15</v>
      </c>
    </row>
    <row r="76" spans="1:18" s="130" customFormat="1" ht="15.75" outlineLevel="2">
      <c r="A76" s="134" t="s">
        <v>160</v>
      </c>
      <c r="B76" s="135" t="s">
        <v>6</v>
      </c>
      <c r="C76" s="136">
        <f>C74/C72</f>
        <v>0.56947162426614484</v>
      </c>
      <c r="D76" s="136">
        <f t="shared" ref="D76:Q76" si="59">D74/D72</f>
        <v>0.59631147540983609</v>
      </c>
      <c r="E76" s="136">
        <f t="shared" si="59"/>
        <v>0.68076109936575058</v>
      </c>
      <c r="F76" s="136">
        <f t="shared" si="59"/>
        <v>0.69556025369978858</v>
      </c>
      <c r="G76" s="136">
        <f t="shared" si="59"/>
        <v>0.71838460542779481</v>
      </c>
      <c r="H76" s="136">
        <f t="shared" si="59"/>
        <v>0.73304551574264787</v>
      </c>
      <c r="I76" s="136">
        <f t="shared" si="59"/>
        <v>0.74800562830882433</v>
      </c>
      <c r="J76" s="136">
        <f t="shared" si="59"/>
        <v>0.76327104929471867</v>
      </c>
      <c r="K76" s="136">
        <f t="shared" si="59"/>
        <v>0.7788480094844068</v>
      </c>
      <c r="L76" s="136">
        <f t="shared" si="59"/>
        <v>0.81393125315487558</v>
      </c>
      <c r="M76" s="136">
        <f t="shared" si="59"/>
        <v>0.81393125315487558</v>
      </c>
      <c r="N76" s="136">
        <f t="shared" si="59"/>
        <v>0.81393125315487558</v>
      </c>
      <c r="O76" s="136">
        <f t="shared" si="59"/>
        <v>0.81393125315487558</v>
      </c>
      <c r="P76" s="136">
        <f t="shared" si="59"/>
        <v>0.81393125315487558</v>
      </c>
      <c r="Q76" s="136">
        <f t="shared" si="59"/>
        <v>0.84901449682534436</v>
      </c>
    </row>
    <row r="77" spans="1:18" s="125" customFormat="1" ht="15.75" outlineLevel="1">
      <c r="A77" s="131" t="s">
        <v>161</v>
      </c>
      <c r="B77" s="132" t="s">
        <v>20</v>
      </c>
      <c r="C77" s="155">
        <v>66</v>
      </c>
      <c r="D77" s="155">
        <v>66</v>
      </c>
      <c r="E77" s="155">
        <v>69</v>
      </c>
      <c r="F77" s="148">
        <v>68</v>
      </c>
      <c r="G77" s="148">
        <v>70</v>
      </c>
      <c r="H77" s="133">
        <f t="shared" ref="H77:Q77" si="60">+G77+H78</f>
        <v>70</v>
      </c>
      <c r="I77" s="133">
        <f t="shared" si="60"/>
        <v>70</v>
      </c>
      <c r="J77" s="133">
        <f t="shared" si="60"/>
        <v>70</v>
      </c>
      <c r="K77" s="133">
        <f t="shared" si="60"/>
        <v>70</v>
      </c>
      <c r="L77" s="133">
        <f t="shared" si="60"/>
        <v>120</v>
      </c>
      <c r="M77" s="133">
        <f t="shared" si="60"/>
        <v>120</v>
      </c>
      <c r="N77" s="133">
        <f t="shared" si="60"/>
        <v>120</v>
      </c>
      <c r="O77" s="133">
        <f t="shared" si="60"/>
        <v>120</v>
      </c>
      <c r="P77" s="133">
        <f t="shared" si="60"/>
        <v>120</v>
      </c>
      <c r="Q77" s="133">
        <f t="shared" si="60"/>
        <v>295</v>
      </c>
    </row>
    <row r="78" spans="1:18" s="125" customFormat="1" ht="15.75" outlineLevel="1">
      <c r="A78" s="151" t="s">
        <v>191</v>
      </c>
      <c r="B78" s="152" t="s">
        <v>20</v>
      </c>
      <c r="C78" s="153"/>
      <c r="D78" s="153"/>
      <c r="E78" s="153"/>
      <c r="F78" s="133">
        <v>0</v>
      </c>
      <c r="G78" s="133">
        <v>0</v>
      </c>
      <c r="H78" s="133">
        <v>0</v>
      </c>
      <c r="I78" s="148">
        <v>0</v>
      </c>
      <c r="J78" s="133">
        <v>0</v>
      </c>
      <c r="K78" s="133">
        <v>0</v>
      </c>
      <c r="L78" s="133">
        <v>50</v>
      </c>
      <c r="M78" s="133">
        <v>0</v>
      </c>
      <c r="N78" s="133">
        <v>0</v>
      </c>
      <c r="O78" s="133">
        <v>0</v>
      </c>
      <c r="P78" s="133">
        <v>0</v>
      </c>
      <c r="Q78" s="148">
        <v>175</v>
      </c>
    </row>
    <row r="79" spans="1:18" s="130" customFormat="1" ht="15.75" outlineLevel="2">
      <c r="A79" s="134" t="s">
        <v>160</v>
      </c>
      <c r="B79" s="135" t="s">
        <v>6</v>
      </c>
      <c r="C79" s="136">
        <f>C77/C72</f>
        <v>0.12915851272015655</v>
      </c>
      <c r="D79" s="136">
        <f t="shared" ref="D79:Q79" si="61">D77/D72</f>
        <v>0.13524590163934427</v>
      </c>
      <c r="E79" s="136">
        <f t="shared" si="61"/>
        <v>0.14587737843551796</v>
      </c>
      <c r="F79" s="136">
        <f t="shared" si="61"/>
        <v>0.14376321353065538</v>
      </c>
      <c r="G79" s="136">
        <f t="shared" si="61"/>
        <v>0.15101177891875567</v>
      </c>
      <c r="H79" s="136">
        <f t="shared" si="61"/>
        <v>0.15409365195791397</v>
      </c>
      <c r="I79" s="136">
        <f t="shared" si="61"/>
        <v>0.15723842036521835</v>
      </c>
      <c r="J79" s="136">
        <f t="shared" si="61"/>
        <v>0.16044736771961055</v>
      </c>
      <c r="K79" s="136">
        <f t="shared" si="61"/>
        <v>0.16372180379552095</v>
      </c>
      <c r="L79" s="136">
        <f t="shared" si="61"/>
        <v>0.28066594936375022</v>
      </c>
      <c r="M79" s="136">
        <f t="shared" si="61"/>
        <v>0.28066594936375022</v>
      </c>
      <c r="N79" s="136">
        <f t="shared" si="61"/>
        <v>0.28066594936375022</v>
      </c>
      <c r="O79" s="136">
        <f t="shared" si="61"/>
        <v>0.28066594936375022</v>
      </c>
      <c r="P79" s="136">
        <f t="shared" si="61"/>
        <v>0.28066594936375022</v>
      </c>
      <c r="Q79" s="136">
        <f t="shared" si="61"/>
        <v>0.68997045885255259</v>
      </c>
    </row>
    <row r="80" spans="1:18" s="130" customFormat="1" ht="15.75" outlineLevel="1">
      <c r="A80" s="137" t="s">
        <v>162</v>
      </c>
      <c r="B80" s="135" t="s">
        <v>163</v>
      </c>
      <c r="C80" s="139">
        <f>C83/C74/365*1000</f>
        <v>67.852939791931462</v>
      </c>
      <c r="D80" s="139">
        <f>D83/D74/365*1000</f>
        <v>55.227604387327588</v>
      </c>
      <c r="E80" s="139">
        <f>E83/E74/365*1000</f>
        <v>60.801497490002546</v>
      </c>
      <c r="F80" s="139">
        <f>F83/F74/365*1000</f>
        <v>71.999000707831954</v>
      </c>
      <c r="G80" s="139">
        <f>G83/G74/365*1000</f>
        <v>59.986013410670942</v>
      </c>
      <c r="H80" s="139">
        <f>+AVERAGE(F80:G80)</f>
        <v>65.992507059251452</v>
      </c>
      <c r="I80" s="139">
        <f t="shared" ref="I80:Q81" si="62">+H80</f>
        <v>65.992507059251452</v>
      </c>
      <c r="J80" s="139">
        <f t="shared" si="62"/>
        <v>65.992507059251452</v>
      </c>
      <c r="K80" s="139">
        <f t="shared" si="62"/>
        <v>65.992507059251452</v>
      </c>
      <c r="L80" s="139">
        <f t="shared" si="62"/>
        <v>65.992507059251452</v>
      </c>
      <c r="M80" s="139">
        <f t="shared" si="62"/>
        <v>65.992507059251452</v>
      </c>
      <c r="N80" s="139">
        <f t="shared" si="62"/>
        <v>65.992507059251452</v>
      </c>
      <c r="O80" s="139">
        <f t="shared" si="62"/>
        <v>65.992507059251452</v>
      </c>
      <c r="P80" s="139">
        <f t="shared" si="62"/>
        <v>65.992507059251452</v>
      </c>
      <c r="Q80" s="139">
        <f t="shared" si="62"/>
        <v>65.992507059251452</v>
      </c>
    </row>
    <row r="81" spans="1:18" s="130" customFormat="1" ht="15.75" outlineLevel="1">
      <c r="A81" s="137" t="s">
        <v>164</v>
      </c>
      <c r="B81" s="135" t="s">
        <v>163</v>
      </c>
      <c r="C81" s="139">
        <f>C88/C77/365*1000</f>
        <v>72.353673723536744</v>
      </c>
      <c r="D81" s="139">
        <f>D88/D77/365*1000</f>
        <v>66.168534661685342</v>
      </c>
      <c r="E81" s="139">
        <f>E88/E77/365*1000</f>
        <v>65.197538217192772</v>
      </c>
      <c r="F81" s="139">
        <f>F88/F77/365*1000</f>
        <v>79.210314262691369</v>
      </c>
      <c r="G81" s="139">
        <f>G88/G77/365*1000</f>
        <v>66.144814090019565</v>
      </c>
      <c r="H81" s="139">
        <f>+AVERAGE(F81:G81)</f>
        <v>72.677564176355475</v>
      </c>
      <c r="I81" s="139">
        <f t="shared" si="62"/>
        <v>72.677564176355475</v>
      </c>
      <c r="J81" s="139">
        <f t="shared" si="62"/>
        <v>72.677564176355475</v>
      </c>
      <c r="K81" s="139">
        <f t="shared" si="62"/>
        <v>72.677564176355475</v>
      </c>
      <c r="L81" s="139">
        <f t="shared" si="62"/>
        <v>72.677564176355475</v>
      </c>
      <c r="M81" s="139">
        <f t="shared" si="62"/>
        <v>72.677564176355475</v>
      </c>
      <c r="N81" s="139">
        <f t="shared" si="62"/>
        <v>72.677564176355475</v>
      </c>
      <c r="O81" s="139">
        <f t="shared" si="62"/>
        <v>72.677564176355475</v>
      </c>
      <c r="P81" s="139">
        <f t="shared" si="62"/>
        <v>72.677564176355475</v>
      </c>
      <c r="Q81" s="139">
        <f t="shared" si="62"/>
        <v>72.677564176355475</v>
      </c>
    </row>
    <row r="82" spans="1:18" s="125" customFormat="1" ht="15.75" outlineLevel="1">
      <c r="A82" s="140" t="s">
        <v>192</v>
      </c>
      <c r="B82" s="141" t="s">
        <v>199</v>
      </c>
      <c r="C82" s="123">
        <f>SUM(C83:C84)</f>
        <v>8499</v>
      </c>
      <c r="D82" s="123">
        <f t="shared" ref="D82:Q82" si="63">SUM(D83:D84)</f>
        <v>7288</v>
      </c>
      <c r="E82" s="123">
        <f t="shared" si="63"/>
        <v>8485</v>
      </c>
      <c r="F82" s="123">
        <f t="shared" si="63"/>
        <v>9985</v>
      </c>
      <c r="G82" s="123">
        <f t="shared" si="63"/>
        <v>8630</v>
      </c>
      <c r="H82" s="123">
        <f t="shared" si="63"/>
        <v>9360.0592705167182</v>
      </c>
      <c r="I82" s="123">
        <f t="shared" si="63"/>
        <v>9360.0592705167182</v>
      </c>
      <c r="J82" s="123">
        <f t="shared" si="63"/>
        <v>9360.0592705167182</v>
      </c>
      <c r="K82" s="123">
        <f t="shared" si="63"/>
        <v>9360.0592705167182</v>
      </c>
      <c r="L82" s="123">
        <f t="shared" si="63"/>
        <v>9721.3682466661194</v>
      </c>
      <c r="M82" s="123">
        <f t="shared" si="63"/>
        <v>9721.3682466661194</v>
      </c>
      <c r="N82" s="123">
        <f t="shared" si="63"/>
        <v>9721.3682466661194</v>
      </c>
      <c r="O82" s="123">
        <f t="shared" si="63"/>
        <v>9721.3682466661194</v>
      </c>
      <c r="P82" s="123">
        <f t="shared" si="63"/>
        <v>9721.3682466661194</v>
      </c>
      <c r="Q82" s="123">
        <f t="shared" si="63"/>
        <v>10082.677222815521</v>
      </c>
    </row>
    <row r="83" spans="1:18" s="144" customFormat="1" ht="15.75" outlineLevel="1">
      <c r="A83" s="134" t="s">
        <v>165</v>
      </c>
      <c r="B83" s="142" t="s">
        <v>200</v>
      </c>
      <c r="C83" s="143">
        <v>7207</v>
      </c>
      <c r="D83" s="143">
        <v>5866</v>
      </c>
      <c r="E83" s="143">
        <v>7146</v>
      </c>
      <c r="F83" s="143">
        <v>8646</v>
      </c>
      <c r="G83" s="143">
        <v>7291</v>
      </c>
      <c r="H83" s="143">
        <f t="shared" ref="H83:Q83" si="64">+H74*H80*0.365</f>
        <v>8021.0592705167173</v>
      </c>
      <c r="I83" s="143">
        <f t="shared" si="64"/>
        <v>8021.0592705167173</v>
      </c>
      <c r="J83" s="143">
        <f t="shared" si="64"/>
        <v>8021.0592705167173</v>
      </c>
      <c r="K83" s="143">
        <f t="shared" si="64"/>
        <v>8021.0592705167173</v>
      </c>
      <c r="L83" s="143">
        <f t="shared" si="64"/>
        <v>8382.3682466661194</v>
      </c>
      <c r="M83" s="143">
        <f t="shared" si="64"/>
        <v>8382.3682466661194</v>
      </c>
      <c r="N83" s="143">
        <f t="shared" si="64"/>
        <v>8382.3682466661194</v>
      </c>
      <c r="O83" s="143">
        <f t="shared" si="64"/>
        <v>8382.3682466661194</v>
      </c>
      <c r="P83" s="143">
        <f t="shared" si="64"/>
        <v>8382.3682466661194</v>
      </c>
      <c r="Q83" s="143">
        <f t="shared" si="64"/>
        <v>8743.6772228155205</v>
      </c>
    </row>
    <row r="84" spans="1:18" s="144" customFormat="1" ht="15.75" outlineLevel="1">
      <c r="A84" s="134" t="s">
        <v>166</v>
      </c>
      <c r="B84" s="142" t="s">
        <v>200</v>
      </c>
      <c r="C84" s="143">
        <v>1292</v>
      </c>
      <c r="D84" s="143">
        <v>1422</v>
      </c>
      <c r="E84" s="143">
        <v>1339</v>
      </c>
      <c r="F84" s="143">
        <v>1339</v>
      </c>
      <c r="G84" s="143">
        <v>1339</v>
      </c>
      <c r="H84" s="143">
        <f t="shared" ref="H84:Q84" si="65">+G84</f>
        <v>1339</v>
      </c>
      <c r="I84" s="143">
        <f t="shared" si="65"/>
        <v>1339</v>
      </c>
      <c r="J84" s="143">
        <f t="shared" si="65"/>
        <v>1339</v>
      </c>
      <c r="K84" s="143">
        <f t="shared" si="65"/>
        <v>1339</v>
      </c>
      <c r="L84" s="143">
        <f t="shared" si="65"/>
        <v>1339</v>
      </c>
      <c r="M84" s="143">
        <f t="shared" si="65"/>
        <v>1339</v>
      </c>
      <c r="N84" s="143">
        <f t="shared" si="65"/>
        <v>1339</v>
      </c>
      <c r="O84" s="143">
        <f t="shared" si="65"/>
        <v>1339</v>
      </c>
      <c r="P84" s="143">
        <f t="shared" si="65"/>
        <v>1339</v>
      </c>
      <c r="Q84" s="143">
        <f t="shared" si="65"/>
        <v>1339</v>
      </c>
    </row>
    <row r="85" spans="1:18" s="125" customFormat="1" ht="15.75" outlineLevel="1">
      <c r="A85" s="140" t="s">
        <v>172</v>
      </c>
      <c r="B85" s="141" t="s">
        <v>199</v>
      </c>
      <c r="C85" s="123">
        <v>11812</v>
      </c>
      <c r="D85" s="123">
        <v>15846</v>
      </c>
      <c r="E85" s="123">
        <v>18789</v>
      </c>
      <c r="F85" s="156">
        <v>12090</v>
      </c>
      <c r="G85" s="156">
        <v>10250</v>
      </c>
      <c r="H85" s="156">
        <f t="shared" ref="H85:Q85" si="66">+H82*100%/(1-H86)</f>
        <v>11224.166724450255</v>
      </c>
      <c r="I85" s="156">
        <f t="shared" si="66"/>
        <v>11700.074088145897</v>
      </c>
      <c r="J85" s="156">
        <f t="shared" si="66"/>
        <v>11700.074088145897</v>
      </c>
      <c r="K85" s="156">
        <f t="shared" si="66"/>
        <v>11700.074088145897</v>
      </c>
      <c r="L85" s="156">
        <f t="shared" si="66"/>
        <v>12151.710308332649</v>
      </c>
      <c r="M85" s="156">
        <f t="shared" si="66"/>
        <v>12151.710308332649</v>
      </c>
      <c r="N85" s="156">
        <f t="shared" si="66"/>
        <v>12151.710308332649</v>
      </c>
      <c r="O85" s="156">
        <f t="shared" si="66"/>
        <v>12151.710308332649</v>
      </c>
      <c r="P85" s="156">
        <f t="shared" si="66"/>
        <v>12151.710308332649</v>
      </c>
      <c r="Q85" s="156">
        <f t="shared" si="66"/>
        <v>12603.3465285194</v>
      </c>
    </row>
    <row r="86" spans="1:18" s="125" customFormat="1" ht="15.75" outlineLevel="1">
      <c r="A86" s="140" t="s">
        <v>186</v>
      </c>
      <c r="B86" s="141" t="s">
        <v>6</v>
      </c>
      <c r="C86" s="145">
        <f>+(C85-C82)/C85</f>
        <v>0.28047748052827631</v>
      </c>
      <c r="D86" s="145">
        <f>+(D85-D82)/D85</f>
        <v>0.54007320459421937</v>
      </c>
      <c r="E86" s="145">
        <f>+(E85-E82)/E85</f>
        <v>0.54840598222364145</v>
      </c>
      <c r="F86" s="145">
        <f>+(F85-F82)/F85</f>
        <v>0.17411083540115799</v>
      </c>
      <c r="G86" s="145">
        <f>+(G85-G82)/G85</f>
        <v>0.15804878048780488</v>
      </c>
      <c r="H86" s="145">
        <f>+AVERAGE(F86:G86)</f>
        <v>0.16607980794448143</v>
      </c>
      <c r="I86" s="145">
        <f>+Lekked_inf_liitujad!C4</f>
        <v>0.2</v>
      </c>
      <c r="J86" s="145">
        <f t="shared" ref="J86:Q86" si="67">+I86</f>
        <v>0.2</v>
      </c>
      <c r="K86" s="145">
        <f t="shared" si="67"/>
        <v>0.2</v>
      </c>
      <c r="L86" s="145">
        <f t="shared" si="67"/>
        <v>0.2</v>
      </c>
      <c r="M86" s="145">
        <f t="shared" si="67"/>
        <v>0.2</v>
      </c>
      <c r="N86" s="145">
        <f t="shared" si="67"/>
        <v>0.2</v>
      </c>
      <c r="O86" s="145">
        <f t="shared" si="67"/>
        <v>0.2</v>
      </c>
      <c r="P86" s="145">
        <f t="shared" si="67"/>
        <v>0.2</v>
      </c>
      <c r="Q86" s="145">
        <f t="shared" si="67"/>
        <v>0.2</v>
      </c>
    </row>
    <row r="87" spans="1:18" s="125" customFormat="1" ht="15.75" outlineLevel="1">
      <c r="A87" s="140" t="s">
        <v>187</v>
      </c>
      <c r="B87" s="141" t="s">
        <v>199</v>
      </c>
      <c r="C87" s="123">
        <f>SUM(C88:C89)</f>
        <v>2726</v>
      </c>
      <c r="D87" s="123">
        <f t="shared" ref="D87:Q87" si="68">SUM(D88:D89)</f>
        <v>2644</v>
      </c>
      <c r="E87" s="123">
        <f t="shared" si="68"/>
        <v>2649</v>
      </c>
      <c r="F87" s="123">
        <f t="shared" si="68"/>
        <v>2973</v>
      </c>
      <c r="G87" s="123">
        <f t="shared" si="68"/>
        <v>2697</v>
      </c>
      <c r="H87" s="123">
        <f t="shared" si="68"/>
        <v>2863.9117647058824</v>
      </c>
      <c r="I87" s="123">
        <f t="shared" si="68"/>
        <v>2863.9117647058824</v>
      </c>
      <c r="J87" s="123">
        <f t="shared" si="68"/>
        <v>2863.9117647058824</v>
      </c>
      <c r="K87" s="123">
        <f t="shared" si="68"/>
        <v>2863.9117647058824</v>
      </c>
      <c r="L87" s="123">
        <f t="shared" si="68"/>
        <v>4190.2773109243699</v>
      </c>
      <c r="M87" s="123">
        <f t="shared" si="68"/>
        <v>4190.2773109243699</v>
      </c>
      <c r="N87" s="123">
        <f t="shared" si="68"/>
        <v>4190.2773109243699</v>
      </c>
      <c r="O87" s="123">
        <f t="shared" si="68"/>
        <v>4190.2773109243699</v>
      </c>
      <c r="P87" s="123">
        <f t="shared" si="68"/>
        <v>4190.2773109243699</v>
      </c>
      <c r="Q87" s="123">
        <f t="shared" si="68"/>
        <v>8832.5567226890744</v>
      </c>
    </row>
    <row r="88" spans="1:18" s="144" customFormat="1" ht="15.75" outlineLevel="1">
      <c r="A88" s="146" t="s">
        <v>188</v>
      </c>
      <c r="B88" s="142" t="s">
        <v>200</v>
      </c>
      <c r="C88" s="143">
        <v>1743</v>
      </c>
      <c r="D88" s="143">
        <v>1594</v>
      </c>
      <c r="E88" s="143">
        <v>1642</v>
      </c>
      <c r="F88" s="143">
        <v>1966</v>
      </c>
      <c r="G88" s="143">
        <v>1690</v>
      </c>
      <c r="H88" s="143">
        <f t="shared" ref="H88:Q88" si="69">+H77*H81*0.365</f>
        <v>1856.9117647058824</v>
      </c>
      <c r="I88" s="143">
        <f t="shared" si="69"/>
        <v>1856.9117647058824</v>
      </c>
      <c r="J88" s="143">
        <f t="shared" si="69"/>
        <v>1856.9117647058824</v>
      </c>
      <c r="K88" s="143">
        <f t="shared" si="69"/>
        <v>1856.9117647058824</v>
      </c>
      <c r="L88" s="143">
        <f t="shared" si="69"/>
        <v>3183.2773109243699</v>
      </c>
      <c r="M88" s="143">
        <f t="shared" si="69"/>
        <v>3183.2773109243699</v>
      </c>
      <c r="N88" s="143">
        <f t="shared" si="69"/>
        <v>3183.2773109243699</v>
      </c>
      <c r="O88" s="143">
        <f t="shared" si="69"/>
        <v>3183.2773109243699</v>
      </c>
      <c r="P88" s="143">
        <f t="shared" si="69"/>
        <v>3183.2773109243699</v>
      </c>
      <c r="Q88" s="143">
        <f t="shared" si="69"/>
        <v>7825.5567226890753</v>
      </c>
      <c r="R88" s="125"/>
    </row>
    <row r="89" spans="1:18" s="144" customFormat="1" ht="15.75" outlineLevel="1">
      <c r="A89" s="146" t="s">
        <v>189</v>
      </c>
      <c r="B89" s="142" t="s">
        <v>200</v>
      </c>
      <c r="C89" s="143">
        <v>983</v>
      </c>
      <c r="D89" s="143">
        <v>1050</v>
      </c>
      <c r="E89" s="143">
        <v>1007</v>
      </c>
      <c r="F89" s="143">
        <v>1007</v>
      </c>
      <c r="G89" s="143">
        <v>1007</v>
      </c>
      <c r="H89" s="143">
        <f t="shared" ref="H89:Q89" si="70">+G89</f>
        <v>1007</v>
      </c>
      <c r="I89" s="143">
        <f t="shared" si="70"/>
        <v>1007</v>
      </c>
      <c r="J89" s="143">
        <f t="shared" si="70"/>
        <v>1007</v>
      </c>
      <c r="K89" s="143">
        <f t="shared" si="70"/>
        <v>1007</v>
      </c>
      <c r="L89" s="143">
        <f t="shared" si="70"/>
        <v>1007</v>
      </c>
      <c r="M89" s="143">
        <f t="shared" si="70"/>
        <v>1007</v>
      </c>
      <c r="N89" s="143">
        <f t="shared" si="70"/>
        <v>1007</v>
      </c>
      <c r="O89" s="143">
        <f t="shared" si="70"/>
        <v>1007</v>
      </c>
      <c r="P89" s="143">
        <f t="shared" si="70"/>
        <v>1007</v>
      </c>
      <c r="Q89" s="143">
        <f t="shared" si="70"/>
        <v>1007</v>
      </c>
      <c r="R89" s="125"/>
    </row>
    <row r="90" spans="1:18" s="149" customFormat="1" ht="15.75" outlineLevel="1">
      <c r="A90" s="147" t="s">
        <v>174</v>
      </c>
      <c r="B90" s="141" t="s">
        <v>199</v>
      </c>
      <c r="C90" s="157">
        <f>+SUM(C87,C91)*100%/(1-C94)</f>
        <v>3407.5</v>
      </c>
      <c r="D90" s="157">
        <f>+SUM(D87,D91)*100%/(1-D94)</f>
        <v>3305</v>
      </c>
      <c r="E90" s="157">
        <f>+SUM(E87,E91)*100%/(1-E94)</f>
        <v>3311.25</v>
      </c>
      <c r="F90" s="157">
        <f>+SUM(F87,F91)*100%/(1-F94)</f>
        <v>3716.25</v>
      </c>
      <c r="G90" s="157">
        <f t="shared" ref="G90:Q90" si="71">+SUM(G87,G91)*100%/(1-G94)</f>
        <v>3371.25</v>
      </c>
      <c r="H90" s="157">
        <f t="shared" si="71"/>
        <v>3579.8897058823527</v>
      </c>
      <c r="I90" s="157">
        <f t="shared" si="71"/>
        <v>3579.8897058823527</v>
      </c>
      <c r="J90" s="157">
        <f t="shared" si="71"/>
        <v>3579.8897058823527</v>
      </c>
      <c r="K90" s="157">
        <f t="shared" si="71"/>
        <v>3579.8897058823527</v>
      </c>
      <c r="L90" s="157">
        <f t="shared" si="71"/>
        <v>5237.8466386554619</v>
      </c>
      <c r="M90" s="157">
        <f t="shared" si="71"/>
        <v>5237.8466386554619</v>
      </c>
      <c r="N90" s="157">
        <f t="shared" si="71"/>
        <v>5237.8466386554619</v>
      </c>
      <c r="O90" s="157">
        <f t="shared" si="71"/>
        <v>5237.8466386554619</v>
      </c>
      <c r="P90" s="157">
        <f t="shared" si="71"/>
        <v>5237.8466386554619</v>
      </c>
      <c r="Q90" s="157">
        <f t="shared" si="71"/>
        <v>11040.695903361342</v>
      </c>
      <c r="R90" s="150" t="s">
        <v>202</v>
      </c>
    </row>
    <row r="91" spans="1:18" s="149" customFormat="1" ht="15.75" hidden="1" outlineLevel="2">
      <c r="A91" s="147" t="s">
        <v>203</v>
      </c>
      <c r="B91" s="141" t="s">
        <v>199</v>
      </c>
      <c r="C91" s="123">
        <f>SUM(C92:C93)</f>
        <v>0</v>
      </c>
      <c r="D91" s="123">
        <f t="shared" ref="D91:Q91" si="72">SUM(D92:D93)</f>
        <v>0</v>
      </c>
      <c r="E91" s="123">
        <f t="shared" si="72"/>
        <v>0</v>
      </c>
      <c r="F91" s="123">
        <f t="shared" si="72"/>
        <v>0</v>
      </c>
      <c r="G91" s="123">
        <f t="shared" si="72"/>
        <v>0</v>
      </c>
      <c r="H91" s="123">
        <f t="shared" si="72"/>
        <v>0</v>
      </c>
      <c r="I91" s="123">
        <f t="shared" si="72"/>
        <v>0</v>
      </c>
      <c r="J91" s="123">
        <f t="shared" si="72"/>
        <v>0</v>
      </c>
      <c r="K91" s="123">
        <f t="shared" si="72"/>
        <v>0</v>
      </c>
      <c r="L91" s="123">
        <f t="shared" si="72"/>
        <v>0</v>
      </c>
      <c r="M91" s="123">
        <f t="shared" si="72"/>
        <v>0</v>
      </c>
      <c r="N91" s="123">
        <f t="shared" si="72"/>
        <v>0</v>
      </c>
      <c r="O91" s="123">
        <f t="shared" si="72"/>
        <v>0</v>
      </c>
      <c r="P91" s="123">
        <f t="shared" si="72"/>
        <v>0</v>
      </c>
      <c r="Q91" s="123">
        <f t="shared" si="72"/>
        <v>0</v>
      </c>
      <c r="R91" s="125"/>
    </row>
    <row r="92" spans="1:18" s="149" customFormat="1" ht="15.75" hidden="1" outlineLevel="2">
      <c r="A92" s="146" t="s">
        <v>188</v>
      </c>
      <c r="B92" s="142" t="s">
        <v>200</v>
      </c>
      <c r="C92" s="161"/>
      <c r="D92" s="161"/>
      <c r="E92" s="161"/>
      <c r="F92" s="158">
        <f>+E92</f>
        <v>0</v>
      </c>
      <c r="G92" s="158">
        <f t="shared" ref="G92:Q93" si="73">+F92</f>
        <v>0</v>
      </c>
      <c r="H92" s="158">
        <f t="shared" si="73"/>
        <v>0</v>
      </c>
      <c r="I92" s="158">
        <f t="shared" si="73"/>
        <v>0</v>
      </c>
      <c r="J92" s="158">
        <f t="shared" si="73"/>
        <v>0</v>
      </c>
      <c r="K92" s="158">
        <f t="shared" si="73"/>
        <v>0</v>
      </c>
      <c r="L92" s="158">
        <f t="shared" si="73"/>
        <v>0</v>
      </c>
      <c r="M92" s="158">
        <f t="shared" si="73"/>
        <v>0</v>
      </c>
      <c r="N92" s="158">
        <f t="shared" si="73"/>
        <v>0</v>
      </c>
      <c r="O92" s="158">
        <f t="shared" si="73"/>
        <v>0</v>
      </c>
      <c r="P92" s="158">
        <f t="shared" si="73"/>
        <v>0</v>
      </c>
      <c r="Q92" s="158">
        <f t="shared" si="73"/>
        <v>0</v>
      </c>
      <c r="R92" s="125"/>
    </row>
    <row r="93" spans="1:18" s="149" customFormat="1" ht="15.75" hidden="1" outlineLevel="2">
      <c r="A93" s="146" t="s">
        <v>189</v>
      </c>
      <c r="B93" s="142" t="s">
        <v>200</v>
      </c>
      <c r="C93" s="161"/>
      <c r="D93" s="161"/>
      <c r="E93" s="161"/>
      <c r="F93" s="158">
        <f>+E93</f>
        <v>0</v>
      </c>
      <c r="G93" s="158">
        <f t="shared" si="73"/>
        <v>0</v>
      </c>
      <c r="H93" s="158">
        <f t="shared" si="73"/>
        <v>0</v>
      </c>
      <c r="I93" s="158">
        <f t="shared" si="73"/>
        <v>0</v>
      </c>
      <c r="J93" s="158">
        <f t="shared" si="73"/>
        <v>0</v>
      </c>
      <c r="K93" s="158">
        <f t="shared" si="73"/>
        <v>0</v>
      </c>
      <c r="L93" s="158">
        <f t="shared" si="73"/>
        <v>0</v>
      </c>
      <c r="M93" s="158">
        <f t="shared" si="73"/>
        <v>0</v>
      </c>
      <c r="N93" s="158">
        <f t="shared" si="73"/>
        <v>0</v>
      </c>
      <c r="O93" s="158">
        <f t="shared" si="73"/>
        <v>0</v>
      </c>
      <c r="P93" s="158">
        <f t="shared" si="73"/>
        <v>0</v>
      </c>
      <c r="Q93" s="158">
        <f t="shared" si="73"/>
        <v>0</v>
      </c>
    </row>
    <row r="94" spans="1:18" s="149" customFormat="1" ht="15.75" outlineLevel="1" collapsed="1">
      <c r="A94" s="147" t="s">
        <v>167</v>
      </c>
      <c r="B94" s="141" t="s">
        <v>6</v>
      </c>
      <c r="C94" s="145">
        <v>0.2</v>
      </c>
      <c r="D94" s="145">
        <v>0.2</v>
      </c>
      <c r="E94" s="145">
        <v>0.2</v>
      </c>
      <c r="F94" s="145">
        <v>0.2</v>
      </c>
      <c r="G94" s="145">
        <v>0.2</v>
      </c>
      <c r="H94" s="145">
        <v>0.2</v>
      </c>
      <c r="I94" s="145">
        <v>0.2</v>
      </c>
      <c r="J94" s="145">
        <v>0.2</v>
      </c>
      <c r="K94" s="145">
        <v>0.2</v>
      </c>
      <c r="L94" s="145">
        <v>0.2</v>
      </c>
      <c r="M94" s="145">
        <v>0.2</v>
      </c>
      <c r="N94" s="145">
        <v>0.2</v>
      </c>
      <c r="O94" s="145">
        <v>0.2</v>
      </c>
      <c r="P94" s="145">
        <v>0.2</v>
      </c>
      <c r="Q94" s="145">
        <v>0.2</v>
      </c>
      <c r="R94" s="159" t="s">
        <v>208</v>
      </c>
    </row>
    <row r="95" spans="1:18" s="120" customFormat="1" ht="15.75">
      <c r="A95" s="119" t="s">
        <v>773</v>
      </c>
      <c r="B95" s="271" t="s">
        <v>158</v>
      </c>
      <c r="C95" s="118">
        <v>2012</v>
      </c>
      <c r="D95" s="118">
        <v>2013</v>
      </c>
      <c r="E95" s="118">
        <v>2014</v>
      </c>
      <c r="F95" s="118">
        <v>2015</v>
      </c>
      <c r="G95" s="118">
        <v>2016</v>
      </c>
      <c r="H95" s="118">
        <v>2017</v>
      </c>
      <c r="I95" s="118">
        <v>2018</v>
      </c>
      <c r="J95" s="118">
        <v>2019</v>
      </c>
      <c r="K95" s="118">
        <v>2020</v>
      </c>
      <c r="L95" s="118">
        <v>2021</v>
      </c>
      <c r="M95" s="118">
        <v>2022</v>
      </c>
      <c r="N95" s="118">
        <v>2023</v>
      </c>
      <c r="O95" s="118">
        <v>2024</v>
      </c>
      <c r="P95" s="118">
        <v>2025</v>
      </c>
      <c r="Q95" s="118">
        <v>2026</v>
      </c>
    </row>
    <row r="96" spans="1:18" s="125" customFormat="1" ht="15.75" outlineLevel="1">
      <c r="A96" s="121" t="s">
        <v>213</v>
      </c>
      <c r="B96" s="122" t="s">
        <v>20</v>
      </c>
      <c r="C96" s="133">
        <v>500</v>
      </c>
      <c r="D96" s="133">
        <v>501</v>
      </c>
      <c r="E96" s="133">
        <v>491</v>
      </c>
      <c r="F96" s="148">
        <v>508</v>
      </c>
      <c r="G96" s="148">
        <f t="shared" ref="G96:Q96" si="74">+F96*(1+G97)</f>
        <v>511.55599999999993</v>
      </c>
      <c r="H96" s="148">
        <f t="shared" si="74"/>
        <v>515.13689199999988</v>
      </c>
      <c r="I96" s="148">
        <f t="shared" si="74"/>
        <v>518.74285024399978</v>
      </c>
      <c r="J96" s="148">
        <f t="shared" si="74"/>
        <v>522.3740501957077</v>
      </c>
      <c r="K96" s="148">
        <f t="shared" si="74"/>
        <v>526.03066854707754</v>
      </c>
      <c r="L96" s="148">
        <f t="shared" si="74"/>
        <v>526.03066854707754</v>
      </c>
      <c r="M96" s="148">
        <f t="shared" si="74"/>
        <v>526.03066854707754</v>
      </c>
      <c r="N96" s="148">
        <f t="shared" si="74"/>
        <v>526.03066854707754</v>
      </c>
      <c r="O96" s="148">
        <f t="shared" si="74"/>
        <v>526.03066854707754</v>
      </c>
      <c r="P96" s="148">
        <f t="shared" si="74"/>
        <v>526.03066854707754</v>
      </c>
      <c r="Q96" s="148">
        <f t="shared" si="74"/>
        <v>526.03066854707754</v>
      </c>
    </row>
    <row r="97" spans="1:17" s="125" customFormat="1" ht="15.75" outlineLevel="1">
      <c r="A97" s="405" t="s">
        <v>183</v>
      </c>
      <c r="B97" s="406" t="s">
        <v>6</v>
      </c>
      <c r="C97" s="153"/>
      <c r="D97" s="407">
        <f>+(D96-C96)/C96</f>
        <v>2E-3</v>
      </c>
      <c r="E97" s="407">
        <f>+(E96-D96)/D96</f>
        <v>-1.9960079840319361E-2</v>
      </c>
      <c r="F97" s="407">
        <f>+(F96-E96)/E96</f>
        <v>3.4623217922606926E-2</v>
      </c>
      <c r="G97" s="407">
        <v>7.0000000000000001E-3</v>
      </c>
      <c r="H97" s="407">
        <v>7.0000000000000001E-3</v>
      </c>
      <c r="I97" s="407">
        <v>7.0000000000000001E-3</v>
      </c>
      <c r="J97" s="407">
        <v>7.0000000000000001E-3</v>
      </c>
      <c r="K97" s="407">
        <v>7.0000000000000001E-3</v>
      </c>
      <c r="L97" s="407">
        <v>0</v>
      </c>
      <c r="M97" s="407">
        <v>0</v>
      </c>
      <c r="N97" s="407">
        <v>0</v>
      </c>
      <c r="O97" s="407">
        <v>0</v>
      </c>
      <c r="P97" s="407">
        <v>0</v>
      </c>
      <c r="Q97" s="407">
        <v>0</v>
      </c>
    </row>
    <row r="98" spans="1:17" s="125" customFormat="1" ht="15.75">
      <c r="A98" s="131" t="s">
        <v>159</v>
      </c>
      <c r="B98" s="132" t="s">
        <v>20</v>
      </c>
      <c r="C98" s="133">
        <v>50</v>
      </c>
      <c r="D98" s="133">
        <v>50</v>
      </c>
      <c r="E98" s="133">
        <v>50</v>
      </c>
      <c r="F98" s="133">
        <v>50</v>
      </c>
      <c r="G98" s="133">
        <f t="shared" ref="G98:Q98" si="75">+F98+G99</f>
        <v>50</v>
      </c>
      <c r="H98" s="133">
        <f t="shared" si="75"/>
        <v>50</v>
      </c>
      <c r="I98" s="133">
        <f t="shared" si="75"/>
        <v>50</v>
      </c>
      <c r="J98" s="133">
        <f t="shared" si="75"/>
        <v>50</v>
      </c>
      <c r="K98" s="133">
        <f t="shared" si="75"/>
        <v>50</v>
      </c>
      <c r="L98" s="133">
        <f t="shared" si="75"/>
        <v>50</v>
      </c>
      <c r="M98" s="133">
        <f t="shared" si="75"/>
        <v>50</v>
      </c>
      <c r="N98" s="133">
        <f t="shared" si="75"/>
        <v>50</v>
      </c>
      <c r="O98" s="133">
        <f t="shared" si="75"/>
        <v>50</v>
      </c>
      <c r="P98" s="133">
        <f t="shared" si="75"/>
        <v>50</v>
      </c>
      <c r="Q98" s="133">
        <f t="shared" si="75"/>
        <v>50</v>
      </c>
    </row>
    <row r="99" spans="1:17" s="125" customFormat="1" ht="15.75">
      <c r="A99" s="151" t="s">
        <v>190</v>
      </c>
      <c r="B99" s="152" t="s">
        <v>20</v>
      </c>
      <c r="C99" s="153"/>
      <c r="D99" s="153"/>
      <c r="E99" s="154"/>
      <c r="F99" s="148">
        <v>0</v>
      </c>
      <c r="G99" s="148">
        <v>0</v>
      </c>
      <c r="H99" s="148">
        <v>0</v>
      </c>
      <c r="I99" s="148">
        <v>0</v>
      </c>
      <c r="J99" s="148">
        <v>0</v>
      </c>
      <c r="K99" s="148">
        <v>0</v>
      </c>
      <c r="L99" s="148">
        <v>0</v>
      </c>
      <c r="M99" s="148">
        <v>0</v>
      </c>
      <c r="N99" s="148">
        <v>0</v>
      </c>
      <c r="O99" s="148">
        <v>0</v>
      </c>
      <c r="P99" s="148">
        <v>0</v>
      </c>
      <c r="Q99" s="148">
        <v>0</v>
      </c>
    </row>
    <row r="100" spans="1:17" s="130" customFormat="1" ht="15.75" outlineLevel="1">
      <c r="A100" s="134" t="s">
        <v>160</v>
      </c>
      <c r="B100" s="135" t="s">
        <v>6</v>
      </c>
      <c r="C100" s="136">
        <f>C98/C96</f>
        <v>0.1</v>
      </c>
      <c r="D100" s="136">
        <f>D98/D96</f>
        <v>9.9800399201596807E-2</v>
      </c>
      <c r="E100" s="136">
        <f>E98/E96</f>
        <v>0.10183299389002037</v>
      </c>
      <c r="F100" s="136">
        <f t="shared" ref="F100:Q100" si="76">F98/F96</f>
        <v>9.8425196850393706E-2</v>
      </c>
      <c r="G100" s="136">
        <f t="shared" si="76"/>
        <v>9.7741009781920268E-2</v>
      </c>
      <c r="H100" s="136">
        <f t="shared" si="76"/>
        <v>9.7061578730804648E-2</v>
      </c>
      <c r="I100" s="136">
        <f t="shared" si="76"/>
        <v>9.6386870636350222E-2</v>
      </c>
      <c r="J100" s="136">
        <f t="shared" si="76"/>
        <v>9.5716852667676502E-2</v>
      </c>
      <c r="K100" s="136">
        <f t="shared" si="76"/>
        <v>9.505149222212167E-2</v>
      </c>
      <c r="L100" s="136">
        <f t="shared" si="76"/>
        <v>9.505149222212167E-2</v>
      </c>
      <c r="M100" s="136">
        <f t="shared" si="76"/>
        <v>9.505149222212167E-2</v>
      </c>
      <c r="N100" s="136">
        <f t="shared" si="76"/>
        <v>9.505149222212167E-2</v>
      </c>
      <c r="O100" s="136">
        <f t="shared" si="76"/>
        <v>9.505149222212167E-2</v>
      </c>
      <c r="P100" s="136">
        <f t="shared" si="76"/>
        <v>9.505149222212167E-2</v>
      </c>
      <c r="Q100" s="136">
        <f t="shared" si="76"/>
        <v>9.505149222212167E-2</v>
      </c>
    </row>
    <row r="101" spans="1:17" s="125" customFormat="1" ht="15.75">
      <c r="A101" s="131" t="s">
        <v>161</v>
      </c>
      <c r="B101" s="132" t="s">
        <v>20</v>
      </c>
      <c r="C101" s="133">
        <v>50</v>
      </c>
      <c r="D101" s="133">
        <v>50</v>
      </c>
      <c r="E101" s="133">
        <v>50</v>
      </c>
      <c r="F101" s="133">
        <v>50</v>
      </c>
      <c r="G101" s="133">
        <f t="shared" ref="G101:Q101" si="77">+F101+G102</f>
        <v>50</v>
      </c>
      <c r="H101" s="133">
        <f t="shared" si="77"/>
        <v>50</v>
      </c>
      <c r="I101" s="133">
        <f t="shared" si="77"/>
        <v>50</v>
      </c>
      <c r="J101" s="133">
        <f t="shared" si="77"/>
        <v>50</v>
      </c>
      <c r="K101" s="133">
        <f t="shared" si="77"/>
        <v>50</v>
      </c>
      <c r="L101" s="133">
        <f t="shared" si="77"/>
        <v>50</v>
      </c>
      <c r="M101" s="133">
        <f t="shared" si="77"/>
        <v>50</v>
      </c>
      <c r="N101" s="133">
        <f t="shared" si="77"/>
        <v>50</v>
      </c>
      <c r="O101" s="133">
        <f t="shared" si="77"/>
        <v>50</v>
      </c>
      <c r="P101" s="133">
        <f t="shared" si="77"/>
        <v>50</v>
      </c>
      <c r="Q101" s="133">
        <f t="shared" si="77"/>
        <v>50</v>
      </c>
    </row>
    <row r="102" spans="1:17" s="125" customFormat="1" ht="15.75">
      <c r="A102" s="151" t="s">
        <v>191</v>
      </c>
      <c r="B102" s="152" t="s">
        <v>20</v>
      </c>
      <c r="C102" s="153"/>
      <c r="D102" s="153"/>
      <c r="E102" s="153"/>
      <c r="F102" s="148">
        <v>0</v>
      </c>
      <c r="G102" s="148">
        <v>0</v>
      </c>
      <c r="H102" s="148">
        <v>0</v>
      </c>
      <c r="I102" s="148">
        <v>0</v>
      </c>
      <c r="J102" s="148">
        <v>0</v>
      </c>
      <c r="K102" s="148">
        <v>0</v>
      </c>
      <c r="L102" s="148">
        <v>0</v>
      </c>
      <c r="M102" s="148">
        <v>0</v>
      </c>
      <c r="N102" s="148">
        <v>0</v>
      </c>
      <c r="O102" s="148">
        <v>0</v>
      </c>
      <c r="P102" s="148">
        <v>0</v>
      </c>
      <c r="Q102" s="148">
        <v>0</v>
      </c>
    </row>
    <row r="103" spans="1:17" s="120" customFormat="1" ht="15.75">
      <c r="A103" s="119" t="s">
        <v>797</v>
      </c>
      <c r="B103" s="271" t="s">
        <v>158</v>
      </c>
      <c r="C103" s="118">
        <v>2012</v>
      </c>
      <c r="D103" s="118">
        <v>2013</v>
      </c>
      <c r="E103" s="118">
        <v>2014</v>
      </c>
      <c r="F103" s="118">
        <v>2015</v>
      </c>
      <c r="G103" s="118">
        <v>2016</v>
      </c>
      <c r="H103" s="118">
        <v>2017</v>
      </c>
      <c r="I103" s="118">
        <v>2018</v>
      </c>
      <c r="J103" s="118">
        <v>2019</v>
      </c>
      <c r="K103" s="118">
        <v>2020</v>
      </c>
      <c r="L103" s="118">
        <v>2021</v>
      </c>
      <c r="M103" s="118">
        <v>2022</v>
      </c>
      <c r="N103" s="118">
        <v>2023</v>
      </c>
      <c r="O103" s="118">
        <v>2024</v>
      </c>
      <c r="P103" s="118">
        <v>2025</v>
      </c>
      <c r="Q103" s="118">
        <v>2026</v>
      </c>
    </row>
    <row r="104" spans="1:17" s="125" customFormat="1" ht="15.75" outlineLevel="1">
      <c r="A104" s="121" t="s">
        <v>213</v>
      </c>
      <c r="B104" s="122" t="s">
        <v>20</v>
      </c>
      <c r="C104" s="133">
        <v>500</v>
      </c>
      <c r="D104" s="133">
        <v>501</v>
      </c>
      <c r="E104" s="133">
        <v>491</v>
      </c>
      <c r="F104" s="148">
        <v>508</v>
      </c>
      <c r="G104" s="148">
        <f>+F104*(1+G105)</f>
        <v>511.55599999999993</v>
      </c>
      <c r="H104" s="148">
        <f t="shared" ref="H104:Q104" si="78">+G104*(1+H105)</f>
        <v>515.13689199999988</v>
      </c>
      <c r="I104" s="148">
        <f t="shared" si="78"/>
        <v>518.74285024399978</v>
      </c>
      <c r="J104" s="148">
        <f t="shared" si="78"/>
        <v>522.3740501957077</v>
      </c>
      <c r="K104" s="148">
        <f t="shared" si="78"/>
        <v>526.03066854707754</v>
      </c>
      <c r="L104" s="148">
        <f t="shared" si="78"/>
        <v>526.03066854707754</v>
      </c>
      <c r="M104" s="148">
        <f t="shared" si="78"/>
        <v>526.03066854707754</v>
      </c>
      <c r="N104" s="148">
        <f t="shared" si="78"/>
        <v>526.03066854707754</v>
      </c>
      <c r="O104" s="148">
        <f t="shared" si="78"/>
        <v>526.03066854707754</v>
      </c>
      <c r="P104" s="148">
        <f t="shared" si="78"/>
        <v>526.03066854707754</v>
      </c>
      <c r="Q104" s="148">
        <f t="shared" si="78"/>
        <v>526.03066854707754</v>
      </c>
    </row>
    <row r="105" spans="1:17" s="125" customFormat="1" ht="15.75" outlineLevel="1">
      <c r="A105" s="405" t="s">
        <v>183</v>
      </c>
      <c r="B105" s="406" t="s">
        <v>6</v>
      </c>
      <c r="C105" s="153"/>
      <c r="D105" s="407">
        <f>+(D104-C104)/C104</f>
        <v>2E-3</v>
      </c>
      <c r="E105" s="407">
        <f>+(E104-D104)/D104</f>
        <v>-1.9960079840319361E-2</v>
      </c>
      <c r="F105" s="407">
        <f>+(F104-E104)/E104</f>
        <v>3.4623217922606926E-2</v>
      </c>
      <c r="G105" s="407">
        <v>7.0000000000000001E-3</v>
      </c>
      <c r="H105" s="407">
        <v>7.0000000000000001E-3</v>
      </c>
      <c r="I105" s="407">
        <v>7.0000000000000001E-3</v>
      </c>
      <c r="J105" s="407">
        <v>7.0000000000000001E-3</v>
      </c>
      <c r="K105" s="407">
        <v>7.0000000000000001E-3</v>
      </c>
      <c r="L105" s="407">
        <v>0</v>
      </c>
      <c r="M105" s="407">
        <v>0</v>
      </c>
      <c r="N105" s="407">
        <v>0</v>
      </c>
      <c r="O105" s="407">
        <v>0</v>
      </c>
      <c r="P105" s="407">
        <v>0</v>
      </c>
      <c r="Q105" s="407">
        <v>0</v>
      </c>
    </row>
    <row r="106" spans="1:17" s="125" customFormat="1" ht="15.75">
      <c r="A106" s="131" t="s">
        <v>159</v>
      </c>
      <c r="B106" s="132" t="s">
        <v>20</v>
      </c>
      <c r="C106" s="133">
        <v>191</v>
      </c>
      <c r="D106" s="133">
        <v>196</v>
      </c>
      <c r="E106" s="133">
        <v>201</v>
      </c>
      <c r="F106" s="133">
        <f>+E106+F107</f>
        <v>201</v>
      </c>
      <c r="G106" s="133">
        <f>+F106+G107</f>
        <v>203.44</v>
      </c>
      <c r="H106" s="133">
        <f t="shared" ref="H106:Q106" si="79">+G106+H107</f>
        <v>205.88</v>
      </c>
      <c r="I106" s="133">
        <f t="shared" si="79"/>
        <v>208.32</v>
      </c>
      <c r="J106" s="133">
        <f t="shared" si="79"/>
        <v>210.76</v>
      </c>
      <c r="K106" s="133">
        <f t="shared" si="79"/>
        <v>213.2</v>
      </c>
      <c r="L106" s="133">
        <f t="shared" si="79"/>
        <v>215.64</v>
      </c>
      <c r="M106" s="133">
        <f t="shared" si="79"/>
        <v>218.07999999999998</v>
      </c>
      <c r="N106" s="133">
        <f t="shared" si="79"/>
        <v>220.51999999999998</v>
      </c>
      <c r="O106" s="133">
        <f t="shared" si="79"/>
        <v>222.95999999999998</v>
      </c>
      <c r="P106" s="133">
        <f t="shared" si="79"/>
        <v>225.39999999999998</v>
      </c>
      <c r="Q106" s="133">
        <f t="shared" si="79"/>
        <v>225.39999999999998</v>
      </c>
    </row>
    <row r="107" spans="1:17" s="125" customFormat="1" ht="15.75">
      <c r="A107" s="151" t="s">
        <v>190</v>
      </c>
      <c r="B107" s="152" t="s">
        <v>20</v>
      </c>
      <c r="C107" s="153"/>
      <c r="D107" s="153"/>
      <c r="E107" s="154"/>
      <c r="F107" s="148">
        <v>0</v>
      </c>
      <c r="G107" s="148">
        <f>1*EE!G9</f>
        <v>2.44</v>
      </c>
      <c r="H107" s="148">
        <f>+G107</f>
        <v>2.44</v>
      </c>
      <c r="I107" s="148">
        <f t="shared" ref="I107:P107" si="80">+H107</f>
        <v>2.44</v>
      </c>
      <c r="J107" s="148">
        <f t="shared" si="80"/>
        <v>2.44</v>
      </c>
      <c r="K107" s="148">
        <f t="shared" si="80"/>
        <v>2.44</v>
      </c>
      <c r="L107" s="148">
        <f t="shared" si="80"/>
        <v>2.44</v>
      </c>
      <c r="M107" s="148">
        <f t="shared" si="80"/>
        <v>2.44</v>
      </c>
      <c r="N107" s="148">
        <f t="shared" si="80"/>
        <v>2.44</v>
      </c>
      <c r="O107" s="148">
        <f t="shared" si="80"/>
        <v>2.44</v>
      </c>
      <c r="P107" s="148">
        <f t="shared" si="80"/>
        <v>2.44</v>
      </c>
      <c r="Q107" s="148">
        <v>0</v>
      </c>
    </row>
    <row r="108" spans="1:17" s="130" customFormat="1" ht="15.75" outlineLevel="1">
      <c r="A108" s="134" t="s">
        <v>160</v>
      </c>
      <c r="B108" s="135" t="s">
        <v>6</v>
      </c>
      <c r="C108" s="136">
        <f>C106/C104</f>
        <v>0.38200000000000001</v>
      </c>
      <c r="D108" s="136">
        <f>D106/D104</f>
        <v>0.39121756487025949</v>
      </c>
      <c r="E108" s="136">
        <f>E106/E104</f>
        <v>0.40936863543788188</v>
      </c>
      <c r="F108" s="136">
        <f t="shared" ref="F108:Q108" si="81">F106/F104</f>
        <v>0.3956692913385827</v>
      </c>
      <c r="G108" s="136">
        <f t="shared" si="81"/>
        <v>0.39768862060067722</v>
      </c>
      <c r="H108" s="136">
        <f t="shared" si="81"/>
        <v>0.39966075658196121</v>
      </c>
      <c r="I108" s="136">
        <f t="shared" si="81"/>
        <v>0.40158625781928953</v>
      </c>
      <c r="J108" s="136">
        <f t="shared" si="81"/>
        <v>0.40346567736478994</v>
      </c>
      <c r="K108" s="136">
        <f t="shared" si="81"/>
        <v>0.40529956283512675</v>
      </c>
      <c r="L108" s="136">
        <f t="shared" si="81"/>
        <v>0.40993807565556628</v>
      </c>
      <c r="M108" s="136">
        <f t="shared" si="81"/>
        <v>0.41457658847600581</v>
      </c>
      <c r="N108" s="136">
        <f t="shared" si="81"/>
        <v>0.41921510129644535</v>
      </c>
      <c r="O108" s="136">
        <f t="shared" si="81"/>
        <v>0.42385361411688488</v>
      </c>
      <c r="P108" s="136">
        <f t="shared" si="81"/>
        <v>0.42849212693732441</v>
      </c>
      <c r="Q108" s="136">
        <f t="shared" si="81"/>
        <v>0.42849212693732441</v>
      </c>
    </row>
    <row r="109" spans="1:17" s="125" customFormat="1" ht="15.75">
      <c r="A109" s="131" t="s">
        <v>161</v>
      </c>
      <c r="B109" s="132" t="s">
        <v>20</v>
      </c>
      <c r="C109" s="155">
        <v>165</v>
      </c>
      <c r="D109" s="155">
        <v>170</v>
      </c>
      <c r="E109" s="155">
        <v>175</v>
      </c>
      <c r="F109" s="133">
        <f>+E109+F110</f>
        <v>175</v>
      </c>
      <c r="G109" s="133">
        <f>+F109+G110</f>
        <v>177.44</v>
      </c>
      <c r="H109" s="133">
        <f t="shared" ref="H109:Q109" si="82">+G109+H110</f>
        <v>179.88</v>
      </c>
      <c r="I109" s="133">
        <f t="shared" si="82"/>
        <v>182.32</v>
      </c>
      <c r="J109" s="133">
        <f t="shared" si="82"/>
        <v>184.76</v>
      </c>
      <c r="K109" s="133">
        <f t="shared" si="82"/>
        <v>187.2</v>
      </c>
      <c r="L109" s="133">
        <f t="shared" si="82"/>
        <v>189.64</v>
      </c>
      <c r="M109" s="133">
        <f t="shared" si="82"/>
        <v>192.07999999999998</v>
      </c>
      <c r="N109" s="133">
        <f t="shared" si="82"/>
        <v>194.51999999999998</v>
      </c>
      <c r="O109" s="133">
        <f t="shared" si="82"/>
        <v>196.95999999999998</v>
      </c>
      <c r="P109" s="133">
        <f t="shared" si="82"/>
        <v>199.95999999999998</v>
      </c>
      <c r="Q109" s="133">
        <f t="shared" si="82"/>
        <v>199.95999999999998</v>
      </c>
    </row>
    <row r="110" spans="1:17" s="125" customFormat="1" ht="15.75">
      <c r="A110" s="151" t="s">
        <v>191</v>
      </c>
      <c r="B110" s="152" t="s">
        <v>20</v>
      </c>
      <c r="C110" s="153"/>
      <c r="D110" s="153"/>
      <c r="E110" s="153"/>
      <c r="F110" s="148">
        <v>0</v>
      </c>
      <c r="G110" s="148">
        <f>+G107</f>
        <v>2.44</v>
      </c>
      <c r="H110" s="148">
        <f t="shared" ref="H110:Q110" si="83">+H107</f>
        <v>2.44</v>
      </c>
      <c r="I110" s="148">
        <f t="shared" si="83"/>
        <v>2.44</v>
      </c>
      <c r="J110" s="148">
        <f t="shared" si="83"/>
        <v>2.44</v>
      </c>
      <c r="K110" s="148">
        <f t="shared" si="83"/>
        <v>2.44</v>
      </c>
      <c r="L110" s="148">
        <f t="shared" si="83"/>
        <v>2.44</v>
      </c>
      <c r="M110" s="148">
        <f t="shared" si="83"/>
        <v>2.44</v>
      </c>
      <c r="N110" s="148">
        <f t="shared" si="83"/>
        <v>2.44</v>
      </c>
      <c r="O110" s="148">
        <f t="shared" si="83"/>
        <v>2.44</v>
      </c>
      <c r="P110" s="148">
        <f>+ROUNDUP(P107,0)</f>
        <v>3</v>
      </c>
      <c r="Q110" s="148">
        <f t="shared" si="83"/>
        <v>0</v>
      </c>
    </row>
    <row r="111" spans="1:17" s="130" customFormat="1" ht="15.75" outlineLevel="1">
      <c r="A111" s="134" t="s">
        <v>160</v>
      </c>
      <c r="B111" s="135" t="s">
        <v>6</v>
      </c>
      <c r="C111" s="136">
        <f>C109/C104</f>
        <v>0.33</v>
      </c>
      <c r="D111" s="136">
        <f>D109/D104</f>
        <v>0.33932135728542911</v>
      </c>
      <c r="E111" s="136">
        <f>E109/E104</f>
        <v>0.35641547861507128</v>
      </c>
      <c r="F111" s="136">
        <f t="shared" ref="F111:Q111" si="84">F109/F104</f>
        <v>0.34448818897637795</v>
      </c>
      <c r="G111" s="136">
        <f t="shared" si="84"/>
        <v>0.34686329551407868</v>
      </c>
      <c r="H111" s="136">
        <f t="shared" si="84"/>
        <v>0.3491887356419428</v>
      </c>
      <c r="I111" s="136">
        <f t="shared" si="84"/>
        <v>0.35146508508838742</v>
      </c>
      <c r="J111" s="136">
        <f t="shared" si="84"/>
        <v>0.35369291397759817</v>
      </c>
      <c r="K111" s="136">
        <f t="shared" si="84"/>
        <v>0.35587278687962348</v>
      </c>
      <c r="L111" s="136">
        <f t="shared" si="84"/>
        <v>0.36051129970006301</v>
      </c>
      <c r="M111" s="136">
        <f t="shared" si="84"/>
        <v>0.36514981252050255</v>
      </c>
      <c r="N111" s="136">
        <f t="shared" si="84"/>
        <v>0.36978832534094208</v>
      </c>
      <c r="O111" s="136">
        <f t="shared" si="84"/>
        <v>0.37442683816138161</v>
      </c>
      <c r="P111" s="136">
        <f t="shared" si="84"/>
        <v>0.38012992769470894</v>
      </c>
      <c r="Q111" s="136">
        <f t="shared" si="84"/>
        <v>0.38012992769470894</v>
      </c>
    </row>
    <row r="112" spans="1:17" s="130" customFormat="1" ht="15.75">
      <c r="A112" s="137" t="s">
        <v>162</v>
      </c>
      <c r="B112" s="135" t="s">
        <v>163</v>
      </c>
      <c r="C112" s="139">
        <f>C115/C106/365*1000</f>
        <v>50.692103564512657</v>
      </c>
      <c r="D112" s="139">
        <f>D115/D106/365*1000</f>
        <v>52.138663684651938</v>
      </c>
      <c r="E112" s="139">
        <f>E115/E106/365*1000</f>
        <v>69.542697471546376</v>
      </c>
      <c r="F112" s="139">
        <f>F115/F106/365*1000</f>
        <v>44.517140325768423</v>
      </c>
      <c r="G112" s="139">
        <f>G115/G106/365*1000</f>
        <v>52.238484370202379</v>
      </c>
      <c r="H112" s="139">
        <f>+AVERAGE(F112:G112)</f>
        <v>48.377812347985397</v>
      </c>
      <c r="I112" s="139">
        <f t="shared" ref="I112:Q113" si="85">+H112</f>
        <v>48.377812347985397</v>
      </c>
      <c r="J112" s="139">
        <f t="shared" si="85"/>
        <v>48.377812347985397</v>
      </c>
      <c r="K112" s="139">
        <f t="shared" si="85"/>
        <v>48.377812347985397</v>
      </c>
      <c r="L112" s="139">
        <f t="shared" si="85"/>
        <v>48.377812347985397</v>
      </c>
      <c r="M112" s="139">
        <f t="shared" si="85"/>
        <v>48.377812347985397</v>
      </c>
      <c r="N112" s="139">
        <f t="shared" si="85"/>
        <v>48.377812347985397</v>
      </c>
      <c r="O112" s="139">
        <f t="shared" si="85"/>
        <v>48.377812347985397</v>
      </c>
      <c r="P112" s="139">
        <f t="shared" si="85"/>
        <v>48.377812347985397</v>
      </c>
      <c r="Q112" s="139">
        <f t="shared" si="85"/>
        <v>48.377812347985397</v>
      </c>
    </row>
    <row r="113" spans="1:17" s="130" customFormat="1" ht="15.75">
      <c r="A113" s="137" t="s">
        <v>164</v>
      </c>
      <c r="B113" s="135" t="s">
        <v>163</v>
      </c>
      <c r="C113" s="139">
        <f>C120/C109/365*1000</f>
        <v>57.965960979659606</v>
      </c>
      <c r="D113" s="139">
        <f>D120/D109/365*1000</f>
        <v>59.468170829975833</v>
      </c>
      <c r="E113" s="139">
        <f>E120/E109/365*1000</f>
        <v>66.896281800391392</v>
      </c>
      <c r="F113" s="139">
        <f>F120/F109/365*1000</f>
        <v>40.469667318982388</v>
      </c>
      <c r="G113" s="139">
        <f>G120/G109/365*1000</f>
        <v>48.467087466185745</v>
      </c>
      <c r="H113" s="139">
        <f>+AVERAGE(F113:G113)</f>
        <v>44.468377392584067</v>
      </c>
      <c r="I113" s="139">
        <f t="shared" si="85"/>
        <v>44.468377392584067</v>
      </c>
      <c r="J113" s="139">
        <f t="shared" si="85"/>
        <v>44.468377392584067</v>
      </c>
      <c r="K113" s="139">
        <f t="shared" si="85"/>
        <v>44.468377392584067</v>
      </c>
      <c r="L113" s="139">
        <f t="shared" si="85"/>
        <v>44.468377392584067</v>
      </c>
      <c r="M113" s="139">
        <f t="shared" si="85"/>
        <v>44.468377392584067</v>
      </c>
      <c r="N113" s="139">
        <f t="shared" si="85"/>
        <v>44.468377392584067</v>
      </c>
      <c r="O113" s="139">
        <f t="shared" si="85"/>
        <v>44.468377392584067</v>
      </c>
      <c r="P113" s="139">
        <f t="shared" si="85"/>
        <v>44.468377392584067</v>
      </c>
      <c r="Q113" s="139">
        <f t="shared" si="85"/>
        <v>44.468377392584067</v>
      </c>
    </row>
    <row r="114" spans="1:17" s="125" customFormat="1" ht="15.75">
      <c r="A114" s="140" t="s">
        <v>192</v>
      </c>
      <c r="B114" s="141" t="s">
        <v>199</v>
      </c>
      <c r="C114" s="123">
        <f>SUM(C115:C116)</f>
        <v>3534</v>
      </c>
      <c r="D114" s="123">
        <f t="shared" ref="D114:Q114" si="86">SUM(D115:D116)</f>
        <v>3730</v>
      </c>
      <c r="E114" s="123">
        <f t="shared" si="86"/>
        <v>5102</v>
      </c>
      <c r="F114" s="123">
        <f t="shared" si="86"/>
        <v>5118</v>
      </c>
      <c r="G114" s="123">
        <f t="shared" si="86"/>
        <v>5916</v>
      </c>
      <c r="H114" s="123">
        <f t="shared" si="86"/>
        <v>5672.40876226418</v>
      </c>
      <c r="I114" s="123">
        <f t="shared" si="86"/>
        <v>5715.494041941296</v>
      </c>
      <c r="J114" s="123">
        <f t="shared" si="86"/>
        <v>5758.579321618412</v>
      </c>
      <c r="K114" s="123">
        <f t="shared" si="86"/>
        <v>5801.6646012955271</v>
      </c>
      <c r="L114" s="123">
        <f t="shared" si="86"/>
        <v>5844.749880972643</v>
      </c>
      <c r="M114" s="123">
        <f t="shared" si="86"/>
        <v>5887.835160649759</v>
      </c>
      <c r="N114" s="123">
        <f t="shared" si="86"/>
        <v>5930.920440326875</v>
      </c>
      <c r="O114" s="123">
        <f t="shared" si="86"/>
        <v>5974.0057200039901</v>
      </c>
      <c r="P114" s="123">
        <f t="shared" si="86"/>
        <v>6017.090999681106</v>
      </c>
      <c r="Q114" s="123">
        <f t="shared" si="86"/>
        <v>6017.090999681106</v>
      </c>
    </row>
    <row r="115" spans="1:17" s="144" customFormat="1" ht="15.75">
      <c r="A115" s="134" t="s">
        <v>165</v>
      </c>
      <c r="B115" s="142" t="s">
        <v>200</v>
      </c>
      <c r="C115" s="143">
        <v>3534</v>
      </c>
      <c r="D115" s="143">
        <v>3730</v>
      </c>
      <c r="E115" s="143">
        <v>5102</v>
      </c>
      <c r="F115" s="143">
        <v>3266</v>
      </c>
      <c r="G115" s="143">
        <v>3879</v>
      </c>
      <c r="H115" s="143">
        <f t="shared" ref="H115:Q115" si="87">+H106*H112*0.365</f>
        <v>3635.40876226418</v>
      </c>
      <c r="I115" s="143">
        <f t="shared" si="87"/>
        <v>3678.494041941296</v>
      </c>
      <c r="J115" s="143">
        <f t="shared" si="87"/>
        <v>3721.579321618412</v>
      </c>
      <c r="K115" s="143">
        <f t="shared" si="87"/>
        <v>3764.6646012955271</v>
      </c>
      <c r="L115" s="143">
        <f t="shared" si="87"/>
        <v>3807.749880972643</v>
      </c>
      <c r="M115" s="143">
        <f t="shared" si="87"/>
        <v>3850.835160649759</v>
      </c>
      <c r="N115" s="143">
        <f t="shared" si="87"/>
        <v>3893.920440326875</v>
      </c>
      <c r="O115" s="143">
        <f t="shared" si="87"/>
        <v>3937.0057200039905</v>
      </c>
      <c r="P115" s="143">
        <f t="shared" si="87"/>
        <v>3980.090999681106</v>
      </c>
      <c r="Q115" s="143">
        <f t="shared" si="87"/>
        <v>3980.090999681106</v>
      </c>
    </row>
    <row r="116" spans="1:17" s="144" customFormat="1" ht="15.75">
      <c r="A116" s="134" t="s">
        <v>166</v>
      </c>
      <c r="B116" s="142" t="s">
        <v>200</v>
      </c>
      <c r="C116" s="143">
        <v>0</v>
      </c>
      <c r="D116" s="143">
        <v>0</v>
      </c>
      <c r="E116" s="143">
        <v>0</v>
      </c>
      <c r="F116" s="143">
        <v>1852</v>
      </c>
      <c r="G116" s="143">
        <v>2037</v>
      </c>
      <c r="H116" s="143">
        <f t="shared" ref="H116:Q116" si="88">+G116</f>
        <v>2037</v>
      </c>
      <c r="I116" s="143">
        <f t="shared" si="88"/>
        <v>2037</v>
      </c>
      <c r="J116" s="143">
        <f t="shared" si="88"/>
        <v>2037</v>
      </c>
      <c r="K116" s="143">
        <f t="shared" si="88"/>
        <v>2037</v>
      </c>
      <c r="L116" s="143">
        <f t="shared" si="88"/>
        <v>2037</v>
      </c>
      <c r="M116" s="143">
        <f t="shared" si="88"/>
        <v>2037</v>
      </c>
      <c r="N116" s="143">
        <f t="shared" si="88"/>
        <v>2037</v>
      </c>
      <c r="O116" s="143">
        <f t="shared" si="88"/>
        <v>2037</v>
      </c>
      <c r="P116" s="143">
        <f t="shared" si="88"/>
        <v>2037</v>
      </c>
      <c r="Q116" s="143">
        <f t="shared" si="88"/>
        <v>2037</v>
      </c>
    </row>
    <row r="117" spans="1:17" s="125" customFormat="1" ht="15.75">
      <c r="A117" s="140" t="s">
        <v>172</v>
      </c>
      <c r="B117" s="141" t="s">
        <v>199</v>
      </c>
      <c r="C117" s="123">
        <v>5039</v>
      </c>
      <c r="D117" s="123">
        <v>5085</v>
      </c>
      <c r="E117" s="123">
        <v>5936</v>
      </c>
      <c r="F117" s="553">
        <v>5954.6154449235592</v>
      </c>
      <c r="G117" s="553">
        <v>6883.0607604860843</v>
      </c>
      <c r="H117" s="123">
        <f t="shared" ref="H117:Q117" si="89">+H114*100%/(1-H118)</f>
        <v>6599.6508061152826</v>
      </c>
      <c r="I117" s="123">
        <f t="shared" si="89"/>
        <v>6649.7790342931266</v>
      </c>
      <c r="J117" s="123">
        <f t="shared" si="89"/>
        <v>6699.9072624709706</v>
      </c>
      <c r="K117" s="123">
        <f t="shared" si="89"/>
        <v>6750.0354906488137</v>
      </c>
      <c r="L117" s="123">
        <f t="shared" si="89"/>
        <v>6800.1637188266577</v>
      </c>
      <c r="M117" s="123">
        <f t="shared" si="89"/>
        <v>6850.2919470045026</v>
      </c>
      <c r="N117" s="123">
        <f t="shared" si="89"/>
        <v>6900.4201751823466</v>
      </c>
      <c r="O117" s="123">
        <f t="shared" si="89"/>
        <v>6950.5484033601897</v>
      </c>
      <c r="P117" s="123">
        <f t="shared" si="89"/>
        <v>7000.6766315380337</v>
      </c>
      <c r="Q117" s="123">
        <f t="shared" si="89"/>
        <v>7000.6766315380337</v>
      </c>
    </row>
    <row r="118" spans="1:17" s="125" customFormat="1" ht="15.75">
      <c r="A118" s="140" t="s">
        <v>186</v>
      </c>
      <c r="B118" s="141" t="s">
        <v>6</v>
      </c>
      <c r="C118" s="145">
        <f>+(C117-C114)/C117</f>
        <v>0.29867037110537803</v>
      </c>
      <c r="D118" s="145">
        <f>+(D117-D114)/D117</f>
        <v>0.26647000983284169</v>
      </c>
      <c r="E118" s="145">
        <f>+(E117-E114)/E117</f>
        <v>0.14049865229110511</v>
      </c>
      <c r="F118" s="145">
        <f>+(F117-F114)/F117</f>
        <v>0.14049865229110509</v>
      </c>
      <c r="G118" s="145">
        <f>+(G117-G114)/G117</f>
        <v>0.14049865229110517</v>
      </c>
      <c r="H118" s="145">
        <f>+AVERAGE(F118:G118)</f>
        <v>0.14049865229110514</v>
      </c>
      <c r="I118" s="145">
        <f t="shared" ref="I118:Q118" si="90">+H118</f>
        <v>0.14049865229110514</v>
      </c>
      <c r="J118" s="145">
        <f t="shared" si="90"/>
        <v>0.14049865229110514</v>
      </c>
      <c r="K118" s="145">
        <f t="shared" si="90"/>
        <v>0.14049865229110514</v>
      </c>
      <c r="L118" s="145">
        <f t="shared" si="90"/>
        <v>0.14049865229110514</v>
      </c>
      <c r="M118" s="145">
        <f t="shared" si="90"/>
        <v>0.14049865229110514</v>
      </c>
      <c r="N118" s="145">
        <f t="shared" si="90"/>
        <v>0.14049865229110514</v>
      </c>
      <c r="O118" s="145">
        <f t="shared" si="90"/>
        <v>0.14049865229110514</v>
      </c>
      <c r="P118" s="145">
        <f t="shared" si="90"/>
        <v>0.14049865229110514</v>
      </c>
      <c r="Q118" s="145">
        <f t="shared" si="90"/>
        <v>0.14049865229110514</v>
      </c>
    </row>
    <row r="119" spans="1:17" s="125" customFormat="1" ht="15.75">
      <c r="A119" s="140" t="s">
        <v>187</v>
      </c>
      <c r="B119" s="141" t="s">
        <v>199</v>
      </c>
      <c r="C119" s="123">
        <f>SUM(C120:C121)</f>
        <v>3491</v>
      </c>
      <c r="D119" s="123">
        <f t="shared" ref="D119:Q119" si="91">SUM(D120:D121)</f>
        <v>3690</v>
      </c>
      <c r="E119" s="123">
        <f t="shared" si="91"/>
        <v>4273</v>
      </c>
      <c r="F119" s="123">
        <f t="shared" si="91"/>
        <v>4437</v>
      </c>
      <c r="G119" s="123">
        <f t="shared" si="91"/>
        <v>5752</v>
      </c>
      <c r="H119" s="123">
        <f t="shared" si="91"/>
        <v>5532.6246797629774</v>
      </c>
      <c r="I119" s="123">
        <f t="shared" si="91"/>
        <v>5572.2282166688128</v>
      </c>
      <c r="J119" s="123">
        <f t="shared" si="91"/>
        <v>5611.8317535746482</v>
      </c>
      <c r="K119" s="123">
        <f t="shared" si="91"/>
        <v>5651.4352904804837</v>
      </c>
      <c r="L119" s="123">
        <f t="shared" si="91"/>
        <v>5691.0388273863191</v>
      </c>
      <c r="M119" s="123">
        <f t="shared" si="91"/>
        <v>5730.6423642921545</v>
      </c>
      <c r="N119" s="123">
        <f t="shared" si="91"/>
        <v>5770.24590119799</v>
      </c>
      <c r="O119" s="123">
        <f t="shared" si="91"/>
        <v>5809.8494381038254</v>
      </c>
      <c r="P119" s="123">
        <f t="shared" si="91"/>
        <v>5858.542311348705</v>
      </c>
      <c r="Q119" s="123">
        <f t="shared" si="91"/>
        <v>5858.542311348705</v>
      </c>
    </row>
    <row r="120" spans="1:17" s="144" customFormat="1" ht="15.75">
      <c r="A120" s="146" t="s">
        <v>188</v>
      </c>
      <c r="B120" s="142" t="s">
        <v>200</v>
      </c>
      <c r="C120" s="143">
        <v>3491</v>
      </c>
      <c r="D120" s="143">
        <v>3690</v>
      </c>
      <c r="E120" s="143">
        <v>4273</v>
      </c>
      <c r="F120" s="143">
        <v>2585</v>
      </c>
      <c r="G120" s="143">
        <v>3139</v>
      </c>
      <c r="H120" s="143">
        <f t="shared" ref="H120:Q120" si="92">+H109*H113*0.365</f>
        <v>2919.6246797629778</v>
      </c>
      <c r="I120" s="143">
        <f t="shared" si="92"/>
        <v>2959.2282166688133</v>
      </c>
      <c r="J120" s="143">
        <f t="shared" si="92"/>
        <v>2998.8317535746482</v>
      </c>
      <c r="K120" s="143">
        <f t="shared" si="92"/>
        <v>3038.4352904804841</v>
      </c>
      <c r="L120" s="143">
        <f t="shared" si="92"/>
        <v>3078.0388273863191</v>
      </c>
      <c r="M120" s="143">
        <f t="shared" si="92"/>
        <v>3117.6423642921545</v>
      </c>
      <c r="N120" s="143">
        <f t="shared" si="92"/>
        <v>3157.24590119799</v>
      </c>
      <c r="O120" s="143">
        <f t="shared" si="92"/>
        <v>3196.8494381038249</v>
      </c>
      <c r="P120" s="143">
        <f t="shared" si="92"/>
        <v>3245.542311348705</v>
      </c>
      <c r="Q120" s="143">
        <f t="shared" si="92"/>
        <v>3245.542311348705</v>
      </c>
    </row>
    <row r="121" spans="1:17" s="144" customFormat="1" ht="15.75">
      <c r="A121" s="146" t="s">
        <v>189</v>
      </c>
      <c r="B121" s="142" t="s">
        <v>200</v>
      </c>
      <c r="C121" s="143">
        <v>0</v>
      </c>
      <c r="D121" s="143">
        <v>0</v>
      </c>
      <c r="E121" s="143">
        <v>0</v>
      </c>
      <c r="F121" s="143">
        <v>1852</v>
      </c>
      <c r="G121" s="143">
        <v>2613</v>
      </c>
      <c r="H121" s="143">
        <f t="shared" ref="H121:Q121" si="93">+G121</f>
        <v>2613</v>
      </c>
      <c r="I121" s="143">
        <f t="shared" si="93"/>
        <v>2613</v>
      </c>
      <c r="J121" s="143">
        <f t="shared" si="93"/>
        <v>2613</v>
      </c>
      <c r="K121" s="143">
        <f t="shared" si="93"/>
        <v>2613</v>
      </c>
      <c r="L121" s="143">
        <f t="shared" si="93"/>
        <v>2613</v>
      </c>
      <c r="M121" s="143">
        <f t="shared" si="93"/>
        <v>2613</v>
      </c>
      <c r="N121" s="143">
        <f t="shared" si="93"/>
        <v>2613</v>
      </c>
      <c r="O121" s="143">
        <f t="shared" si="93"/>
        <v>2613</v>
      </c>
      <c r="P121" s="143">
        <f t="shared" si="93"/>
        <v>2613</v>
      </c>
      <c r="Q121" s="143">
        <f t="shared" si="93"/>
        <v>2613</v>
      </c>
    </row>
    <row r="122" spans="1:17" s="149" customFormat="1" ht="15.75">
      <c r="A122" s="147" t="s">
        <v>201</v>
      </c>
      <c r="B122" s="141" t="s">
        <v>199</v>
      </c>
      <c r="C122" s="157">
        <v>3491</v>
      </c>
      <c r="D122" s="157">
        <v>3690</v>
      </c>
      <c r="E122" s="157">
        <v>4273</v>
      </c>
      <c r="F122" s="157">
        <v>4437</v>
      </c>
      <c r="G122" s="157">
        <v>5752</v>
      </c>
      <c r="H122" s="157">
        <f t="shared" ref="H122:Q122" si="94">+H119</f>
        <v>5532.6246797629774</v>
      </c>
      <c r="I122" s="157">
        <f t="shared" si="94"/>
        <v>5572.2282166688128</v>
      </c>
      <c r="J122" s="157">
        <f t="shared" si="94"/>
        <v>5611.8317535746482</v>
      </c>
      <c r="K122" s="157">
        <f t="shared" si="94"/>
        <v>5651.4352904804837</v>
      </c>
      <c r="L122" s="157">
        <f t="shared" si="94"/>
        <v>5691.0388273863191</v>
      </c>
      <c r="M122" s="157">
        <f t="shared" si="94"/>
        <v>5730.6423642921545</v>
      </c>
      <c r="N122" s="157">
        <f t="shared" si="94"/>
        <v>5770.24590119799</v>
      </c>
      <c r="O122" s="157">
        <f t="shared" si="94"/>
        <v>5809.8494381038254</v>
      </c>
      <c r="P122" s="157">
        <f t="shared" si="94"/>
        <v>5858.542311348705</v>
      </c>
      <c r="Q122" s="157">
        <f t="shared" si="94"/>
        <v>5858.542311348705</v>
      </c>
    </row>
    <row r="123" spans="1:17" s="120" customFormat="1" ht="15.75">
      <c r="A123" s="160" t="s">
        <v>792</v>
      </c>
      <c r="B123" s="271" t="s">
        <v>158</v>
      </c>
      <c r="C123" s="118">
        <v>2012</v>
      </c>
      <c r="D123" s="118">
        <v>2013</v>
      </c>
      <c r="E123" s="118">
        <v>2014</v>
      </c>
      <c r="F123" s="118">
        <v>2015</v>
      </c>
      <c r="G123" s="118">
        <v>2016</v>
      </c>
      <c r="H123" s="118">
        <v>2017</v>
      </c>
      <c r="I123" s="118">
        <v>2018</v>
      </c>
      <c r="J123" s="118">
        <v>2019</v>
      </c>
      <c r="K123" s="118">
        <v>2020</v>
      </c>
      <c r="L123" s="118">
        <v>2021</v>
      </c>
      <c r="M123" s="118">
        <v>2022</v>
      </c>
      <c r="N123" s="118">
        <v>2023</v>
      </c>
      <c r="O123" s="118">
        <v>2024</v>
      </c>
      <c r="P123" s="118">
        <v>2025</v>
      </c>
      <c r="Q123" s="118">
        <v>2026</v>
      </c>
    </row>
    <row r="124" spans="1:17" s="125" customFormat="1" ht="15.75" outlineLevel="1">
      <c r="A124" s="121" t="s">
        <v>213</v>
      </c>
      <c r="B124" s="122" t="s">
        <v>20</v>
      </c>
      <c r="C124" s="148">
        <f>+C104</f>
        <v>500</v>
      </c>
      <c r="D124" s="148">
        <f t="shared" ref="D124:Q124" si="95">+D104</f>
        <v>501</v>
      </c>
      <c r="E124" s="148">
        <f t="shared" si="95"/>
        <v>491</v>
      </c>
      <c r="F124" s="148">
        <f t="shared" si="95"/>
        <v>508</v>
      </c>
      <c r="G124" s="148">
        <f t="shared" si="95"/>
        <v>511.55599999999993</v>
      </c>
      <c r="H124" s="148">
        <f t="shared" si="95"/>
        <v>515.13689199999988</v>
      </c>
      <c r="I124" s="148">
        <f t="shared" si="95"/>
        <v>518.74285024399978</v>
      </c>
      <c r="J124" s="148">
        <f t="shared" si="95"/>
        <v>522.3740501957077</v>
      </c>
      <c r="K124" s="148">
        <f t="shared" si="95"/>
        <v>526.03066854707754</v>
      </c>
      <c r="L124" s="148">
        <f t="shared" si="95"/>
        <v>526.03066854707754</v>
      </c>
      <c r="M124" s="148">
        <f t="shared" si="95"/>
        <v>526.03066854707754</v>
      </c>
      <c r="N124" s="148">
        <f t="shared" si="95"/>
        <v>526.03066854707754</v>
      </c>
      <c r="O124" s="148">
        <f t="shared" si="95"/>
        <v>526.03066854707754</v>
      </c>
      <c r="P124" s="148">
        <f t="shared" si="95"/>
        <v>526.03066854707754</v>
      </c>
      <c r="Q124" s="148">
        <f t="shared" si="95"/>
        <v>526.03066854707754</v>
      </c>
    </row>
    <row r="125" spans="1:17" s="125" customFormat="1" ht="15.75">
      <c r="A125" s="131" t="s">
        <v>159</v>
      </c>
      <c r="B125" s="132" t="s">
        <v>20</v>
      </c>
      <c r="C125" s="133">
        <v>45</v>
      </c>
      <c r="D125" s="133">
        <v>47</v>
      </c>
      <c r="E125" s="133">
        <v>49</v>
      </c>
      <c r="F125" s="133">
        <f>+E125+F126</f>
        <v>49</v>
      </c>
      <c r="G125" s="133">
        <f>+F125+G126</f>
        <v>49</v>
      </c>
      <c r="H125" s="133">
        <f t="shared" ref="H125:Q125" si="96">+G125+H126</f>
        <v>49</v>
      </c>
      <c r="I125" s="133">
        <f t="shared" si="96"/>
        <v>49</v>
      </c>
      <c r="J125" s="133">
        <f t="shared" si="96"/>
        <v>49</v>
      </c>
      <c r="K125" s="133">
        <f t="shared" si="96"/>
        <v>49</v>
      </c>
      <c r="L125" s="133">
        <f t="shared" si="96"/>
        <v>49</v>
      </c>
      <c r="M125" s="133">
        <f t="shared" si="96"/>
        <v>49</v>
      </c>
      <c r="N125" s="133">
        <f t="shared" si="96"/>
        <v>49</v>
      </c>
      <c r="O125" s="133">
        <f t="shared" si="96"/>
        <v>49</v>
      </c>
      <c r="P125" s="133">
        <f t="shared" si="96"/>
        <v>49</v>
      </c>
      <c r="Q125" s="133">
        <f t="shared" si="96"/>
        <v>100</v>
      </c>
    </row>
    <row r="126" spans="1:17" s="125" customFormat="1" ht="15.75">
      <c r="A126" s="151" t="s">
        <v>190</v>
      </c>
      <c r="B126" s="152" t="s">
        <v>20</v>
      </c>
      <c r="C126" s="153"/>
      <c r="D126" s="153"/>
      <c r="E126" s="154"/>
      <c r="F126" s="148">
        <v>0</v>
      </c>
      <c r="G126" s="148">
        <v>0</v>
      </c>
      <c r="H126" s="148">
        <v>0</v>
      </c>
      <c r="I126" s="148">
        <v>0</v>
      </c>
      <c r="J126" s="148">
        <v>0</v>
      </c>
      <c r="K126" s="148">
        <v>0</v>
      </c>
      <c r="L126" s="148">
        <v>0</v>
      </c>
      <c r="M126" s="148">
        <v>0</v>
      </c>
      <c r="N126" s="148">
        <v>0</v>
      </c>
      <c r="O126" s="148">
        <v>0</v>
      </c>
      <c r="P126" s="148">
        <v>0</v>
      </c>
      <c r="Q126" s="148">
        <v>51</v>
      </c>
    </row>
    <row r="127" spans="1:17" s="130" customFormat="1" ht="15.75" outlineLevel="1">
      <c r="A127" s="134" t="s">
        <v>160</v>
      </c>
      <c r="B127" s="135" t="s">
        <v>6</v>
      </c>
      <c r="C127" s="136">
        <f>C125/C124</f>
        <v>0.09</v>
      </c>
      <c r="D127" s="136">
        <f>D125/D124</f>
        <v>9.3812375249500993E-2</v>
      </c>
      <c r="E127" s="136">
        <f>E125/E124</f>
        <v>9.9796334012219962E-2</v>
      </c>
      <c r="F127" s="136">
        <f t="shared" ref="F127:Q127" si="97">F125/F124</f>
        <v>9.6456692913385822E-2</v>
      </c>
      <c r="G127" s="136">
        <f t="shared" si="97"/>
        <v>9.5786189586281864E-2</v>
      </c>
      <c r="H127" s="136">
        <f t="shared" si="97"/>
        <v>9.5120347156188556E-2</v>
      </c>
      <c r="I127" s="136">
        <f t="shared" si="97"/>
        <v>9.4459133223623218E-2</v>
      </c>
      <c r="J127" s="136">
        <f t="shared" si="97"/>
        <v>9.380251561432297E-2</v>
      </c>
      <c r="K127" s="136">
        <f t="shared" si="97"/>
        <v>9.3150462377679225E-2</v>
      </c>
      <c r="L127" s="136">
        <f t="shared" si="97"/>
        <v>9.3150462377679225E-2</v>
      </c>
      <c r="M127" s="136">
        <f t="shared" si="97"/>
        <v>9.3150462377679225E-2</v>
      </c>
      <c r="N127" s="136">
        <f t="shared" si="97"/>
        <v>9.3150462377679225E-2</v>
      </c>
      <c r="O127" s="136">
        <f t="shared" si="97"/>
        <v>9.3150462377679225E-2</v>
      </c>
      <c r="P127" s="136">
        <f t="shared" si="97"/>
        <v>9.3150462377679225E-2</v>
      </c>
      <c r="Q127" s="136">
        <f t="shared" si="97"/>
        <v>0.19010298444424334</v>
      </c>
    </row>
    <row r="128" spans="1:17" s="125" customFormat="1" ht="15.75">
      <c r="A128" s="131" t="s">
        <v>161</v>
      </c>
      <c r="B128" s="132" t="s">
        <v>20</v>
      </c>
      <c r="C128" s="155">
        <v>17</v>
      </c>
      <c r="D128" s="155">
        <v>19</v>
      </c>
      <c r="E128" s="155">
        <v>21</v>
      </c>
      <c r="F128" s="133">
        <f>+E128+F129</f>
        <v>21</v>
      </c>
      <c r="G128" s="133">
        <f>+F128+G129</f>
        <v>21</v>
      </c>
      <c r="H128" s="133">
        <f t="shared" ref="H128:Q128" si="98">+G128+H129</f>
        <v>35</v>
      </c>
      <c r="I128" s="133">
        <f t="shared" si="98"/>
        <v>49</v>
      </c>
      <c r="J128" s="133">
        <f t="shared" si="98"/>
        <v>49</v>
      </c>
      <c r="K128" s="133">
        <f t="shared" si="98"/>
        <v>49</v>
      </c>
      <c r="L128" s="133">
        <f t="shared" si="98"/>
        <v>49</v>
      </c>
      <c r="M128" s="133">
        <f t="shared" si="98"/>
        <v>49</v>
      </c>
      <c r="N128" s="133">
        <f t="shared" si="98"/>
        <v>49</v>
      </c>
      <c r="O128" s="133">
        <f t="shared" si="98"/>
        <v>49</v>
      </c>
      <c r="P128" s="133">
        <f t="shared" si="98"/>
        <v>49</v>
      </c>
      <c r="Q128" s="133">
        <f t="shared" si="98"/>
        <v>100</v>
      </c>
    </row>
    <row r="129" spans="1:18" s="125" customFormat="1" ht="15.75">
      <c r="A129" s="151" t="s">
        <v>191</v>
      </c>
      <c r="B129" s="152" t="s">
        <v>20</v>
      </c>
      <c r="C129" s="153"/>
      <c r="D129" s="153"/>
      <c r="E129" s="153"/>
      <c r="F129" s="148">
        <v>0</v>
      </c>
      <c r="G129" s="148">
        <v>0</v>
      </c>
      <c r="H129" s="148">
        <v>14</v>
      </c>
      <c r="I129" s="148">
        <v>14</v>
      </c>
      <c r="J129" s="148">
        <v>0</v>
      </c>
      <c r="K129" s="148">
        <v>0</v>
      </c>
      <c r="L129" s="148">
        <v>0</v>
      </c>
      <c r="M129" s="148">
        <v>0</v>
      </c>
      <c r="N129" s="148">
        <v>0</v>
      </c>
      <c r="O129" s="148">
        <v>0</v>
      </c>
      <c r="P129" s="148">
        <v>0</v>
      </c>
      <c r="Q129" s="148">
        <f>+Lekked_inf_liitujad!D27+21</f>
        <v>51</v>
      </c>
    </row>
    <row r="130" spans="1:18" s="130" customFormat="1" ht="15.75" outlineLevel="1">
      <c r="A130" s="134" t="s">
        <v>160</v>
      </c>
      <c r="B130" s="135" t="s">
        <v>6</v>
      </c>
      <c r="C130" s="136">
        <f>C128/C124</f>
        <v>3.4000000000000002E-2</v>
      </c>
      <c r="D130" s="136">
        <f>D128/D124</f>
        <v>3.7924151696606789E-2</v>
      </c>
      <c r="E130" s="136">
        <f>E128/E124</f>
        <v>4.2769857433808553E-2</v>
      </c>
      <c r="F130" s="136">
        <f t="shared" ref="F130:Q130" si="99">F128/F124</f>
        <v>4.1338582677165357E-2</v>
      </c>
      <c r="G130" s="136">
        <f t="shared" si="99"/>
        <v>4.1051224108406517E-2</v>
      </c>
      <c r="H130" s="136">
        <f t="shared" si="99"/>
        <v>6.7943105111563248E-2</v>
      </c>
      <c r="I130" s="136">
        <f t="shared" si="99"/>
        <v>9.4459133223623218E-2</v>
      </c>
      <c r="J130" s="136">
        <f t="shared" si="99"/>
        <v>9.380251561432297E-2</v>
      </c>
      <c r="K130" s="136">
        <f t="shared" si="99"/>
        <v>9.3150462377679225E-2</v>
      </c>
      <c r="L130" s="136">
        <f t="shared" si="99"/>
        <v>9.3150462377679225E-2</v>
      </c>
      <c r="M130" s="136">
        <f t="shared" si="99"/>
        <v>9.3150462377679225E-2</v>
      </c>
      <c r="N130" s="136">
        <f t="shared" si="99"/>
        <v>9.3150462377679225E-2</v>
      </c>
      <c r="O130" s="136">
        <f t="shared" si="99"/>
        <v>9.3150462377679225E-2</v>
      </c>
      <c r="P130" s="136">
        <f t="shared" si="99"/>
        <v>9.3150462377679225E-2</v>
      </c>
      <c r="Q130" s="136">
        <f t="shared" si="99"/>
        <v>0.19010298444424334</v>
      </c>
    </row>
    <row r="131" spans="1:18" s="130" customFormat="1" ht="15.75">
      <c r="A131" s="137" t="s">
        <v>162</v>
      </c>
      <c r="B131" s="135" t="s">
        <v>163</v>
      </c>
      <c r="C131" s="139">
        <f>C134/C125/365*1000</f>
        <v>91.56773211567733</v>
      </c>
      <c r="D131" s="139">
        <f>D134/D125/365*1000</f>
        <v>85.805887496356746</v>
      </c>
      <c r="E131" s="139">
        <f>E134/E125/365*1000</f>
        <v>95.778585406765458</v>
      </c>
      <c r="F131" s="139">
        <f>F134/F125/365*1000</f>
        <v>90.914173888733572</v>
      </c>
      <c r="G131" s="139">
        <f>G134/G125/365*1000</f>
        <v>87.112105116019009</v>
      </c>
      <c r="H131" s="139">
        <f>+AVERAGE(F131:G131)</f>
        <v>89.013139502376291</v>
      </c>
      <c r="I131" s="139">
        <f t="shared" ref="I131:Q132" si="100">+H131</f>
        <v>89.013139502376291</v>
      </c>
      <c r="J131" s="139">
        <f t="shared" si="100"/>
        <v>89.013139502376291</v>
      </c>
      <c r="K131" s="139">
        <f t="shared" si="100"/>
        <v>89.013139502376291</v>
      </c>
      <c r="L131" s="139">
        <f t="shared" si="100"/>
        <v>89.013139502376291</v>
      </c>
      <c r="M131" s="139">
        <f t="shared" si="100"/>
        <v>89.013139502376291</v>
      </c>
      <c r="N131" s="139">
        <f t="shared" si="100"/>
        <v>89.013139502376291</v>
      </c>
      <c r="O131" s="139">
        <f t="shared" si="100"/>
        <v>89.013139502376291</v>
      </c>
      <c r="P131" s="139">
        <f t="shared" si="100"/>
        <v>89.013139502376291</v>
      </c>
      <c r="Q131" s="139">
        <f t="shared" si="100"/>
        <v>89.013139502376291</v>
      </c>
    </row>
    <row r="132" spans="1:18" s="130" customFormat="1" ht="15.75">
      <c r="A132" s="137" t="s">
        <v>164</v>
      </c>
      <c r="B132" s="135" t="s">
        <v>163</v>
      </c>
      <c r="C132" s="139">
        <f>C139/C128/365*1000</f>
        <v>94.439967767929076</v>
      </c>
      <c r="D132" s="139">
        <f>D139/D128/365*1000</f>
        <v>97.188175919250185</v>
      </c>
      <c r="E132" s="139">
        <f>E139/E128/365*1000</f>
        <v>103.32681017612525</v>
      </c>
      <c r="F132" s="139">
        <f>F139/F128/365*1000</f>
        <v>101.76125244618396</v>
      </c>
      <c r="G132" s="139">
        <f>G139/G128/365*1000</f>
        <v>84.148727984344433</v>
      </c>
      <c r="H132" s="139">
        <f>+AVERAGE(F132:G132)</f>
        <v>92.954990215264189</v>
      </c>
      <c r="I132" s="139">
        <f t="shared" si="100"/>
        <v>92.954990215264189</v>
      </c>
      <c r="J132" s="139">
        <f t="shared" si="100"/>
        <v>92.954990215264189</v>
      </c>
      <c r="K132" s="139">
        <f t="shared" si="100"/>
        <v>92.954990215264189</v>
      </c>
      <c r="L132" s="139">
        <f t="shared" si="100"/>
        <v>92.954990215264189</v>
      </c>
      <c r="M132" s="139">
        <f t="shared" si="100"/>
        <v>92.954990215264189</v>
      </c>
      <c r="N132" s="139">
        <f t="shared" si="100"/>
        <v>92.954990215264189</v>
      </c>
      <c r="O132" s="139">
        <f t="shared" si="100"/>
        <v>92.954990215264189</v>
      </c>
      <c r="P132" s="139">
        <f t="shared" si="100"/>
        <v>92.954990215264189</v>
      </c>
      <c r="Q132" s="139">
        <f t="shared" si="100"/>
        <v>92.954990215264189</v>
      </c>
    </row>
    <row r="133" spans="1:18" s="125" customFormat="1" ht="15.75">
      <c r="A133" s="140" t="s">
        <v>192</v>
      </c>
      <c r="B133" s="141" t="s">
        <v>199</v>
      </c>
      <c r="C133" s="123">
        <f>SUM(C134:C135)</f>
        <v>1504</v>
      </c>
      <c r="D133" s="123">
        <f t="shared" ref="D133:Q133" si="101">SUM(D134:D135)</f>
        <v>1472</v>
      </c>
      <c r="E133" s="123">
        <f t="shared" si="101"/>
        <v>1713</v>
      </c>
      <c r="F133" s="123">
        <f t="shared" si="101"/>
        <v>1626</v>
      </c>
      <c r="G133" s="123">
        <f t="shared" si="101"/>
        <v>1558</v>
      </c>
      <c r="H133" s="123">
        <f t="shared" si="101"/>
        <v>1591.9999999999998</v>
      </c>
      <c r="I133" s="123">
        <f t="shared" si="101"/>
        <v>1591.9999999999998</v>
      </c>
      <c r="J133" s="123">
        <f t="shared" si="101"/>
        <v>1591.9999999999998</v>
      </c>
      <c r="K133" s="123">
        <f t="shared" si="101"/>
        <v>1591.9999999999998</v>
      </c>
      <c r="L133" s="123">
        <f t="shared" si="101"/>
        <v>1591.9999999999998</v>
      </c>
      <c r="M133" s="123">
        <f t="shared" si="101"/>
        <v>1591.9999999999998</v>
      </c>
      <c r="N133" s="123">
        <f t="shared" si="101"/>
        <v>1591.9999999999998</v>
      </c>
      <c r="O133" s="123">
        <f t="shared" si="101"/>
        <v>1591.9999999999998</v>
      </c>
      <c r="P133" s="123">
        <f t="shared" si="101"/>
        <v>1591.9999999999998</v>
      </c>
      <c r="Q133" s="123">
        <f t="shared" si="101"/>
        <v>3248.9795918367345</v>
      </c>
    </row>
    <row r="134" spans="1:18" s="144" customFormat="1" ht="15.75">
      <c r="A134" s="134" t="s">
        <v>165</v>
      </c>
      <c r="B134" s="142" t="s">
        <v>200</v>
      </c>
      <c r="C134" s="143">
        <v>1504</v>
      </c>
      <c r="D134" s="143">
        <v>1472</v>
      </c>
      <c r="E134" s="143">
        <v>1713</v>
      </c>
      <c r="F134" s="143">
        <v>1626</v>
      </c>
      <c r="G134" s="143">
        <v>1558</v>
      </c>
      <c r="H134" s="143">
        <f t="shared" ref="H134:Q134" si="102">+H125*H131*0.365</f>
        <v>1591.9999999999998</v>
      </c>
      <c r="I134" s="143">
        <f t="shared" si="102"/>
        <v>1591.9999999999998</v>
      </c>
      <c r="J134" s="143">
        <f t="shared" si="102"/>
        <v>1591.9999999999998</v>
      </c>
      <c r="K134" s="143">
        <f t="shared" si="102"/>
        <v>1591.9999999999998</v>
      </c>
      <c r="L134" s="143">
        <f t="shared" si="102"/>
        <v>1591.9999999999998</v>
      </c>
      <c r="M134" s="143">
        <f t="shared" si="102"/>
        <v>1591.9999999999998</v>
      </c>
      <c r="N134" s="143">
        <f t="shared" si="102"/>
        <v>1591.9999999999998</v>
      </c>
      <c r="O134" s="143">
        <f t="shared" si="102"/>
        <v>1591.9999999999998</v>
      </c>
      <c r="P134" s="143">
        <f t="shared" si="102"/>
        <v>1591.9999999999998</v>
      </c>
      <c r="Q134" s="143">
        <f t="shared" si="102"/>
        <v>3248.9795918367345</v>
      </c>
    </row>
    <row r="135" spans="1:18" s="144" customFormat="1" ht="15.75">
      <c r="A135" s="134" t="s">
        <v>166</v>
      </c>
      <c r="B135" s="142" t="s">
        <v>200</v>
      </c>
      <c r="C135" s="143">
        <v>0</v>
      </c>
      <c r="D135" s="143">
        <v>0</v>
      </c>
      <c r="E135" s="143">
        <v>0</v>
      </c>
      <c r="F135" s="143">
        <v>0</v>
      </c>
      <c r="G135" s="143">
        <v>0</v>
      </c>
      <c r="H135" s="143">
        <f t="shared" ref="H135:Q135" si="103">+G135</f>
        <v>0</v>
      </c>
      <c r="I135" s="143">
        <f t="shared" si="103"/>
        <v>0</v>
      </c>
      <c r="J135" s="143">
        <f t="shared" si="103"/>
        <v>0</v>
      </c>
      <c r="K135" s="143">
        <f t="shared" si="103"/>
        <v>0</v>
      </c>
      <c r="L135" s="143">
        <f t="shared" si="103"/>
        <v>0</v>
      </c>
      <c r="M135" s="143">
        <f t="shared" si="103"/>
        <v>0</v>
      </c>
      <c r="N135" s="143">
        <f t="shared" si="103"/>
        <v>0</v>
      </c>
      <c r="O135" s="143">
        <f t="shared" si="103"/>
        <v>0</v>
      </c>
      <c r="P135" s="143">
        <f t="shared" si="103"/>
        <v>0</v>
      </c>
      <c r="Q135" s="143">
        <f t="shared" si="103"/>
        <v>0</v>
      </c>
    </row>
    <row r="136" spans="1:18" s="125" customFormat="1" ht="15.75">
      <c r="A136" s="140" t="s">
        <v>172</v>
      </c>
      <c r="B136" s="141" t="s">
        <v>199</v>
      </c>
      <c r="C136" s="123">
        <v>1789</v>
      </c>
      <c r="D136" s="123">
        <v>1738</v>
      </c>
      <c r="E136" s="123">
        <v>2045</v>
      </c>
      <c r="F136" s="553">
        <v>1941.1383537653239</v>
      </c>
      <c r="G136" s="553">
        <v>1859.9591360186807</v>
      </c>
      <c r="H136" s="123">
        <f t="shared" ref="H136:Q136" si="104">+H133*100%/(1-H137)</f>
        <v>1900.5487448920021</v>
      </c>
      <c r="I136" s="123">
        <f t="shared" si="104"/>
        <v>1900.5487448920021</v>
      </c>
      <c r="J136" s="123">
        <f t="shared" si="104"/>
        <v>1900.5487448920021</v>
      </c>
      <c r="K136" s="123">
        <f t="shared" si="104"/>
        <v>1900.5487448920021</v>
      </c>
      <c r="L136" s="123">
        <f t="shared" si="104"/>
        <v>1900.5487448920021</v>
      </c>
      <c r="M136" s="123">
        <f t="shared" si="104"/>
        <v>1900.5487448920021</v>
      </c>
      <c r="N136" s="123">
        <f t="shared" si="104"/>
        <v>1900.5487448920021</v>
      </c>
      <c r="O136" s="123">
        <f t="shared" si="104"/>
        <v>1900.5487448920021</v>
      </c>
      <c r="P136" s="123">
        <f t="shared" si="104"/>
        <v>1900.5487448920021</v>
      </c>
      <c r="Q136" s="123">
        <f t="shared" si="104"/>
        <v>3878.6709079428615</v>
      </c>
    </row>
    <row r="137" spans="1:18" s="125" customFormat="1" ht="15.75">
      <c r="A137" s="140" t="s">
        <v>186</v>
      </c>
      <c r="B137" s="141" t="s">
        <v>6</v>
      </c>
      <c r="C137" s="145">
        <f>+(C136-C133)/C136</f>
        <v>0.1593068753493572</v>
      </c>
      <c r="D137" s="145">
        <f>+(D136-D133)/D136</f>
        <v>0.15304948216340622</v>
      </c>
      <c r="E137" s="145">
        <f>+(E136-E133)/E136</f>
        <v>0.16234718826405867</v>
      </c>
      <c r="F137" s="145">
        <f>+(F136-F133)/F136</f>
        <v>0.16234718826405864</v>
      </c>
      <c r="G137" s="145">
        <f>+(G136-G133)/G136</f>
        <v>0.16234718826405869</v>
      </c>
      <c r="H137" s="145">
        <f>+AVERAGE(F137:G137)</f>
        <v>0.16234718826405867</v>
      </c>
      <c r="I137" s="145">
        <f t="shared" ref="I137:Q137" si="105">+H137</f>
        <v>0.16234718826405867</v>
      </c>
      <c r="J137" s="145">
        <f t="shared" si="105"/>
        <v>0.16234718826405867</v>
      </c>
      <c r="K137" s="145">
        <f t="shared" si="105"/>
        <v>0.16234718826405867</v>
      </c>
      <c r="L137" s="145">
        <f t="shared" si="105"/>
        <v>0.16234718826405867</v>
      </c>
      <c r="M137" s="145">
        <f t="shared" si="105"/>
        <v>0.16234718826405867</v>
      </c>
      <c r="N137" s="145">
        <f t="shared" si="105"/>
        <v>0.16234718826405867</v>
      </c>
      <c r="O137" s="145">
        <f t="shared" si="105"/>
        <v>0.16234718826405867</v>
      </c>
      <c r="P137" s="145">
        <f t="shared" si="105"/>
        <v>0.16234718826405867</v>
      </c>
      <c r="Q137" s="145">
        <f t="shared" si="105"/>
        <v>0.16234718826405867</v>
      </c>
    </row>
    <row r="138" spans="1:18" s="125" customFormat="1" ht="15.75">
      <c r="A138" s="140" t="s">
        <v>187</v>
      </c>
      <c r="B138" s="141" t="s">
        <v>199</v>
      </c>
      <c r="C138" s="123">
        <f>SUM(C139:C140)</f>
        <v>586</v>
      </c>
      <c r="D138" s="123">
        <f t="shared" ref="D138:Q138" si="106">SUM(D139:D140)</f>
        <v>674</v>
      </c>
      <c r="E138" s="123">
        <f t="shared" si="106"/>
        <v>792</v>
      </c>
      <c r="F138" s="123">
        <f t="shared" si="106"/>
        <v>780</v>
      </c>
      <c r="G138" s="123">
        <f t="shared" si="106"/>
        <v>645</v>
      </c>
      <c r="H138" s="123">
        <f t="shared" si="106"/>
        <v>1187.5</v>
      </c>
      <c r="I138" s="123">
        <f t="shared" si="106"/>
        <v>1662.5</v>
      </c>
      <c r="J138" s="123">
        <f t="shared" si="106"/>
        <v>1662.5</v>
      </c>
      <c r="K138" s="123">
        <f t="shared" si="106"/>
        <v>1662.5</v>
      </c>
      <c r="L138" s="123">
        <f t="shared" si="106"/>
        <v>1662.5</v>
      </c>
      <c r="M138" s="123">
        <f t="shared" si="106"/>
        <v>1662.5</v>
      </c>
      <c r="N138" s="123">
        <f t="shared" si="106"/>
        <v>1662.5</v>
      </c>
      <c r="O138" s="123">
        <f t="shared" si="106"/>
        <v>1662.5</v>
      </c>
      <c r="P138" s="123">
        <f t="shared" si="106"/>
        <v>1662.5</v>
      </c>
      <c r="Q138" s="123">
        <f t="shared" si="106"/>
        <v>3392.8571428571427</v>
      </c>
    </row>
    <row r="139" spans="1:18" s="144" customFormat="1" ht="15.75">
      <c r="A139" s="146" t="s">
        <v>188</v>
      </c>
      <c r="B139" s="142" t="s">
        <v>200</v>
      </c>
      <c r="C139" s="143">
        <v>586</v>
      </c>
      <c r="D139" s="143">
        <v>674</v>
      </c>
      <c r="E139" s="143">
        <v>792</v>
      </c>
      <c r="F139" s="143">
        <v>780</v>
      </c>
      <c r="G139" s="143">
        <v>645</v>
      </c>
      <c r="H139" s="143">
        <f t="shared" ref="H139:Q139" si="107">+H128*H132*0.365</f>
        <v>1187.5</v>
      </c>
      <c r="I139" s="143">
        <f t="shared" si="107"/>
        <v>1662.5</v>
      </c>
      <c r="J139" s="143">
        <f t="shared" si="107"/>
        <v>1662.5</v>
      </c>
      <c r="K139" s="143">
        <f t="shared" si="107"/>
        <v>1662.5</v>
      </c>
      <c r="L139" s="143">
        <f t="shared" si="107"/>
        <v>1662.5</v>
      </c>
      <c r="M139" s="143">
        <f t="shared" si="107"/>
        <v>1662.5</v>
      </c>
      <c r="N139" s="143">
        <f t="shared" si="107"/>
        <v>1662.5</v>
      </c>
      <c r="O139" s="143">
        <f t="shared" si="107"/>
        <v>1662.5</v>
      </c>
      <c r="P139" s="143">
        <f t="shared" si="107"/>
        <v>1662.5</v>
      </c>
      <c r="Q139" s="143">
        <f t="shared" si="107"/>
        <v>3392.8571428571427</v>
      </c>
    </row>
    <row r="140" spans="1:18" s="144" customFormat="1" ht="15.75">
      <c r="A140" s="146" t="s">
        <v>189</v>
      </c>
      <c r="B140" s="142" t="s">
        <v>200</v>
      </c>
      <c r="C140" s="143">
        <v>0</v>
      </c>
      <c r="D140" s="143">
        <v>0</v>
      </c>
      <c r="E140" s="143">
        <v>0</v>
      </c>
      <c r="F140" s="143">
        <v>0</v>
      </c>
      <c r="G140" s="143">
        <v>0</v>
      </c>
      <c r="H140" s="143">
        <f t="shared" ref="H140:Q140" si="108">+G140</f>
        <v>0</v>
      </c>
      <c r="I140" s="143">
        <f t="shared" si="108"/>
        <v>0</v>
      </c>
      <c r="J140" s="143">
        <f t="shared" si="108"/>
        <v>0</v>
      </c>
      <c r="K140" s="143">
        <f t="shared" si="108"/>
        <v>0</v>
      </c>
      <c r="L140" s="143">
        <f t="shared" si="108"/>
        <v>0</v>
      </c>
      <c r="M140" s="143">
        <f t="shared" si="108"/>
        <v>0</v>
      </c>
      <c r="N140" s="143">
        <f t="shared" si="108"/>
        <v>0</v>
      </c>
      <c r="O140" s="143">
        <f t="shared" si="108"/>
        <v>0</v>
      </c>
      <c r="P140" s="143">
        <f t="shared" si="108"/>
        <v>0</v>
      </c>
      <c r="Q140" s="143">
        <f t="shared" si="108"/>
        <v>0</v>
      </c>
    </row>
    <row r="141" spans="1:18" s="149" customFormat="1" ht="15.75">
      <c r="A141" s="147" t="s">
        <v>174</v>
      </c>
      <c r="B141" s="141" t="s">
        <v>199</v>
      </c>
      <c r="C141" s="157">
        <f t="shared" ref="C141:O141" si="109">+SUM(C138,C142)*100%/(1-C145)</f>
        <v>732.5</v>
      </c>
      <c r="D141" s="157">
        <f t="shared" si="109"/>
        <v>842.5</v>
      </c>
      <c r="E141" s="157">
        <f t="shared" si="109"/>
        <v>990</v>
      </c>
      <c r="F141" s="157">
        <f t="shared" si="109"/>
        <v>975</v>
      </c>
      <c r="G141" s="157">
        <f t="shared" si="109"/>
        <v>806.25</v>
      </c>
      <c r="H141" s="157">
        <f t="shared" si="109"/>
        <v>1484.375</v>
      </c>
      <c r="I141" s="157">
        <f t="shared" si="109"/>
        <v>2078.125</v>
      </c>
      <c r="J141" s="157">
        <f t="shared" si="109"/>
        <v>2078.125</v>
      </c>
      <c r="K141" s="157">
        <f t="shared" si="109"/>
        <v>2078.125</v>
      </c>
      <c r="L141" s="157">
        <f t="shared" si="109"/>
        <v>2078.125</v>
      </c>
      <c r="M141" s="157">
        <f t="shared" si="109"/>
        <v>2078.125</v>
      </c>
      <c r="N141" s="157">
        <f t="shared" si="109"/>
        <v>2078.125</v>
      </c>
      <c r="O141" s="157">
        <f t="shared" si="109"/>
        <v>2078.125</v>
      </c>
      <c r="P141" s="550"/>
      <c r="Q141" s="550"/>
      <c r="R141" s="621"/>
    </row>
    <row r="142" spans="1:18" s="149" customFormat="1" ht="15.75" hidden="1" outlineLevel="1">
      <c r="A142" s="147" t="s">
        <v>203</v>
      </c>
      <c r="B142" s="141" t="s">
        <v>199</v>
      </c>
      <c r="C142" s="123">
        <f>SUM(C143:C144)</f>
        <v>0</v>
      </c>
      <c r="D142" s="123">
        <f t="shared" ref="D142:Q142" si="110">SUM(D143:D144)</f>
        <v>0</v>
      </c>
      <c r="E142" s="123">
        <f t="shared" si="110"/>
        <v>0</v>
      </c>
      <c r="F142" s="123">
        <f t="shared" si="110"/>
        <v>0</v>
      </c>
      <c r="G142" s="123">
        <f t="shared" si="110"/>
        <v>0</v>
      </c>
      <c r="H142" s="123">
        <f t="shared" si="110"/>
        <v>0</v>
      </c>
      <c r="I142" s="123">
        <f t="shared" si="110"/>
        <v>0</v>
      </c>
      <c r="J142" s="123">
        <f t="shared" si="110"/>
        <v>0</v>
      </c>
      <c r="K142" s="123">
        <f t="shared" si="110"/>
        <v>0</v>
      </c>
      <c r="L142" s="123">
        <f t="shared" si="110"/>
        <v>0</v>
      </c>
      <c r="M142" s="123">
        <f t="shared" si="110"/>
        <v>0</v>
      </c>
      <c r="N142" s="123">
        <f t="shared" si="110"/>
        <v>0</v>
      </c>
      <c r="O142" s="123">
        <f t="shared" si="110"/>
        <v>0</v>
      </c>
      <c r="P142" s="123">
        <f t="shared" si="110"/>
        <v>0</v>
      </c>
      <c r="Q142" s="123">
        <f t="shared" si="110"/>
        <v>0</v>
      </c>
    </row>
    <row r="143" spans="1:18" s="149" customFormat="1" ht="15.75" hidden="1" outlineLevel="1">
      <c r="A143" s="146" t="s">
        <v>188</v>
      </c>
      <c r="B143" s="142" t="s">
        <v>200</v>
      </c>
      <c r="C143" s="124"/>
      <c r="D143" s="124"/>
      <c r="E143" s="124"/>
      <c r="F143" s="158">
        <f>+E143</f>
        <v>0</v>
      </c>
      <c r="G143" s="158">
        <f t="shared" ref="G143:Q144" si="111">+F143</f>
        <v>0</v>
      </c>
      <c r="H143" s="158">
        <f t="shared" si="111"/>
        <v>0</v>
      </c>
      <c r="I143" s="158">
        <f t="shared" si="111"/>
        <v>0</v>
      </c>
      <c r="J143" s="158">
        <f t="shared" si="111"/>
        <v>0</v>
      </c>
      <c r="K143" s="158">
        <f t="shared" si="111"/>
        <v>0</v>
      </c>
      <c r="L143" s="158">
        <f t="shared" si="111"/>
        <v>0</v>
      </c>
      <c r="M143" s="158">
        <f t="shared" si="111"/>
        <v>0</v>
      </c>
      <c r="N143" s="158">
        <f t="shared" si="111"/>
        <v>0</v>
      </c>
      <c r="O143" s="158">
        <f t="shared" si="111"/>
        <v>0</v>
      </c>
      <c r="P143" s="158">
        <f t="shared" si="111"/>
        <v>0</v>
      </c>
      <c r="Q143" s="158">
        <f t="shared" si="111"/>
        <v>0</v>
      </c>
    </row>
    <row r="144" spans="1:18" s="149" customFormat="1" ht="15.75" hidden="1" outlineLevel="1">
      <c r="A144" s="146" t="s">
        <v>189</v>
      </c>
      <c r="B144" s="142" t="s">
        <v>200</v>
      </c>
      <c r="C144" s="124"/>
      <c r="D144" s="124"/>
      <c r="E144" s="124"/>
      <c r="F144" s="158">
        <f>+E144</f>
        <v>0</v>
      </c>
      <c r="G144" s="158">
        <f t="shared" si="111"/>
        <v>0</v>
      </c>
      <c r="H144" s="158">
        <f t="shared" si="111"/>
        <v>0</v>
      </c>
      <c r="I144" s="158">
        <f t="shared" si="111"/>
        <v>0</v>
      </c>
      <c r="J144" s="158">
        <f t="shared" si="111"/>
        <v>0</v>
      </c>
      <c r="K144" s="158">
        <f t="shared" si="111"/>
        <v>0</v>
      </c>
      <c r="L144" s="158">
        <f t="shared" si="111"/>
        <v>0</v>
      </c>
      <c r="M144" s="158">
        <f t="shared" si="111"/>
        <v>0</v>
      </c>
      <c r="N144" s="158">
        <f t="shared" si="111"/>
        <v>0</v>
      </c>
      <c r="O144" s="158">
        <f t="shared" si="111"/>
        <v>0</v>
      </c>
      <c r="P144" s="158">
        <f t="shared" si="111"/>
        <v>0</v>
      </c>
      <c r="Q144" s="158">
        <f t="shared" si="111"/>
        <v>0</v>
      </c>
    </row>
    <row r="145" spans="1:18" s="149" customFormat="1" ht="15.75" collapsed="1">
      <c r="A145" s="147" t="s">
        <v>167</v>
      </c>
      <c r="B145" s="141" t="s">
        <v>6</v>
      </c>
      <c r="C145" s="145">
        <v>0.2</v>
      </c>
      <c r="D145" s="145">
        <v>0.2</v>
      </c>
      <c r="E145" s="145">
        <v>0.2</v>
      </c>
      <c r="F145" s="145">
        <v>0.2</v>
      </c>
      <c r="G145" s="145">
        <v>0.2</v>
      </c>
      <c r="H145" s="145">
        <v>0.2</v>
      </c>
      <c r="I145" s="145">
        <v>0.2</v>
      </c>
      <c r="J145" s="145">
        <v>0.2</v>
      </c>
      <c r="K145" s="145">
        <v>0.2</v>
      </c>
      <c r="L145" s="145">
        <v>0.2</v>
      </c>
      <c r="M145" s="145">
        <v>0.2</v>
      </c>
      <c r="N145" s="145">
        <v>0.2</v>
      </c>
      <c r="O145" s="145">
        <v>0.2</v>
      </c>
      <c r="P145" s="145">
        <v>0.2</v>
      </c>
      <c r="Q145" s="145">
        <v>0.2</v>
      </c>
    </row>
    <row r="146" spans="1:18" s="149" customFormat="1" ht="15.75">
      <c r="A146" s="147" t="s">
        <v>201</v>
      </c>
      <c r="B146" s="141" t="s">
        <v>199</v>
      </c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157">
        <f>+P138</f>
        <v>1662.5</v>
      </c>
      <c r="Q146" s="157">
        <f>+Q138</f>
        <v>3392.8571428571427</v>
      </c>
      <c r="R146" s="621"/>
    </row>
    <row r="147" spans="1:18" s="120" customFormat="1" ht="15.75">
      <c r="A147" s="160" t="s">
        <v>790</v>
      </c>
      <c r="B147" s="271" t="s">
        <v>158</v>
      </c>
      <c r="C147" s="118">
        <v>2012</v>
      </c>
      <c r="D147" s="118">
        <v>2013</v>
      </c>
      <c r="E147" s="118">
        <v>2014</v>
      </c>
      <c r="F147" s="118">
        <v>2015</v>
      </c>
      <c r="G147" s="118">
        <v>2016</v>
      </c>
      <c r="H147" s="118">
        <v>2017</v>
      </c>
      <c r="I147" s="118">
        <v>2018</v>
      </c>
      <c r="J147" s="118">
        <v>2019</v>
      </c>
      <c r="K147" s="118">
        <v>2020</v>
      </c>
      <c r="L147" s="118">
        <v>2021</v>
      </c>
      <c r="M147" s="118">
        <v>2022</v>
      </c>
      <c r="N147" s="118">
        <v>2023</v>
      </c>
      <c r="O147" s="118">
        <v>2024</v>
      </c>
      <c r="P147" s="118">
        <v>2025</v>
      </c>
      <c r="Q147" s="118">
        <v>2026</v>
      </c>
    </row>
    <row r="148" spans="1:18" ht="14.25">
      <c r="A148" s="147" t="s">
        <v>791</v>
      </c>
      <c r="B148" s="141" t="s">
        <v>199</v>
      </c>
      <c r="C148" s="547"/>
      <c r="D148" s="547"/>
      <c r="E148" s="547"/>
      <c r="F148" s="547"/>
      <c r="G148" s="547"/>
      <c r="H148" s="547"/>
      <c r="I148" s="547"/>
      <c r="J148" s="547"/>
      <c r="K148" s="547"/>
      <c r="L148" s="547"/>
      <c r="M148" s="547"/>
      <c r="N148" s="547"/>
      <c r="O148" s="547"/>
      <c r="P148" s="548">
        <v>6300</v>
      </c>
      <c r="Q148" s="548">
        <v>6300</v>
      </c>
    </row>
    <row r="149" spans="1:18" ht="14.25">
      <c r="A149" s="147" t="s">
        <v>201</v>
      </c>
      <c r="B149" s="141" t="s">
        <v>199</v>
      </c>
      <c r="C149" s="547"/>
      <c r="D149" s="547"/>
      <c r="E149" s="547"/>
      <c r="F149" s="547"/>
      <c r="G149" s="547"/>
      <c r="H149" s="547"/>
      <c r="I149" s="547"/>
      <c r="J149" s="547"/>
      <c r="K149" s="547"/>
      <c r="L149" s="547"/>
      <c r="M149" s="547"/>
      <c r="N149" s="547"/>
      <c r="O149" s="547"/>
      <c r="P149" s="548">
        <v>6300</v>
      </c>
      <c r="Q149" s="548">
        <v>6300</v>
      </c>
    </row>
    <row r="150" spans="1:18">
      <c r="I150" s="385"/>
    </row>
  </sheetData>
  <phoneticPr fontId="0" type="noConversion"/>
  <pageMargins left="0.70866141732283472" right="0.70866141732283472" top="0.74803149606299213" bottom="0.74803149606299213" header="0.31496062992125984" footer="0.31496062992125984"/>
  <pageSetup scale="2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8" tint="0.59999389629810485"/>
    <pageSetUpPr fitToPage="1"/>
  </sheetPr>
  <dimension ref="A1:Q16"/>
  <sheetViews>
    <sheetView showGridLines="0" workbookViewId="0">
      <selection activeCell="A2" sqref="A2"/>
    </sheetView>
  </sheetViews>
  <sheetFormatPr defaultRowHeight="12"/>
  <cols>
    <col min="1" max="1" width="33.5703125" style="11" customWidth="1"/>
    <col min="2" max="2" width="7.7109375" style="25" bestFit="1" customWidth="1"/>
    <col min="3" max="5" width="11.5703125" style="25" customWidth="1"/>
    <col min="6" max="9" width="8.85546875" style="25" customWidth="1"/>
    <col min="10" max="16" width="9.42578125" style="25" customWidth="1"/>
    <col min="17" max="17" width="0" style="11" hidden="1" customWidth="1"/>
    <col min="18" max="16384" width="9.140625" style="11"/>
  </cols>
  <sheetData>
    <row r="1" spans="1:17" ht="11.45" customHeight="1">
      <c r="A1" s="20" t="s">
        <v>819</v>
      </c>
      <c r="B1" s="20" t="s">
        <v>3</v>
      </c>
      <c r="C1" s="20">
        <v>2013</v>
      </c>
      <c r="D1" s="20">
        <v>2014</v>
      </c>
      <c r="E1" s="20">
        <v>2015</v>
      </c>
      <c r="F1" s="20">
        <v>2016</v>
      </c>
      <c r="G1" s="20">
        <v>2017</v>
      </c>
      <c r="H1" s="23">
        <v>2018</v>
      </c>
      <c r="I1" s="20">
        <v>2019</v>
      </c>
      <c r="J1" s="24">
        <v>2020</v>
      </c>
      <c r="K1" s="20">
        <v>2021</v>
      </c>
      <c r="L1" s="20">
        <v>2022</v>
      </c>
      <c r="M1" s="20">
        <v>2023</v>
      </c>
      <c r="N1" s="20">
        <v>2024</v>
      </c>
      <c r="O1" s="20">
        <v>2025</v>
      </c>
      <c r="P1" s="20">
        <v>2026</v>
      </c>
    </row>
    <row r="2" spans="1:17" s="19" customFormat="1">
      <c r="A2" s="44" t="s">
        <v>2</v>
      </c>
      <c r="B2" s="21" t="s">
        <v>56</v>
      </c>
      <c r="C2" s="92"/>
      <c r="D2" s="92"/>
      <c r="E2" s="92"/>
      <c r="F2" s="92"/>
      <c r="G2" s="22">
        <v>0</v>
      </c>
      <c r="H2" s="22">
        <f>+G6</f>
        <v>13830.779999999999</v>
      </c>
      <c r="I2" s="22">
        <f>+H6</f>
        <v>9856.65</v>
      </c>
      <c r="J2" s="22">
        <f>+I6</f>
        <v>5822.06</v>
      </c>
      <c r="K2" s="22">
        <f>+J6</f>
        <v>1725.2799999999997</v>
      </c>
      <c r="L2" s="22">
        <f>+K6</f>
        <v>0</v>
      </c>
      <c r="M2" s="92"/>
      <c r="N2" s="92"/>
      <c r="O2" s="92"/>
      <c r="P2" s="92"/>
    </row>
    <row r="3" spans="1:17" s="19" customFormat="1">
      <c r="A3" s="44" t="s">
        <v>35</v>
      </c>
      <c r="B3" s="21" t="s">
        <v>56</v>
      </c>
      <c r="C3" s="92"/>
      <c r="D3" s="92"/>
      <c r="E3" s="92"/>
      <c r="F3" s="92"/>
      <c r="G3" s="22">
        <v>20000</v>
      </c>
      <c r="H3" s="22">
        <v>0</v>
      </c>
      <c r="I3" s="22">
        <v>0</v>
      </c>
      <c r="J3" s="22">
        <v>0</v>
      </c>
      <c r="K3" s="22">
        <v>0</v>
      </c>
      <c r="L3" s="22">
        <v>0</v>
      </c>
      <c r="M3" s="92"/>
      <c r="N3" s="92"/>
      <c r="O3" s="92"/>
      <c r="P3" s="92"/>
    </row>
    <row r="4" spans="1:17" s="19" customFormat="1">
      <c r="A4" s="44" t="s">
        <v>60</v>
      </c>
      <c r="B4" s="21" t="s">
        <v>56</v>
      </c>
      <c r="C4" s="92"/>
      <c r="D4" s="92"/>
      <c r="E4" s="92"/>
      <c r="F4" s="92"/>
      <c r="G4" s="22">
        <f>320.57+321.8+321.4+321.81+323.01+322.64+323.81</f>
        <v>2255.04</v>
      </c>
      <c r="H4" s="22">
        <f>323.48+323.9+326.45+324.74+325.84+325.58+326.66+326.42+326.84+327.88+327.69+328.7</f>
        <v>3914.18</v>
      </c>
      <c r="I4" s="22">
        <f>328.54+328.96+331.03+329.81+330.76+330.67+331.59+331.52+331.95+332.83+332.81+333.66</f>
        <v>3974.1299999999997</v>
      </c>
      <c r="J4" s="22">
        <f>333.67+334.1+335.3+334.96+335.75+335.83+336.59+336.7+337.13+337.85+338.01+338.7</f>
        <v>4034.5899999999992</v>
      </c>
      <c r="K4" s="22">
        <f>338.88+339.32+340.4+340.2+340.82+341.08+341.67+341.96+342.4+342.96+343.28+343.81</f>
        <v>4096.7800000000007</v>
      </c>
      <c r="L4" s="22">
        <f>344.17+344.62+345.19+345.51+345.79</f>
        <v>1725.28</v>
      </c>
      <c r="M4" s="92"/>
      <c r="N4" s="92"/>
      <c r="O4" s="92"/>
      <c r="P4" s="92"/>
    </row>
    <row r="5" spans="1:17" s="19" customFormat="1">
      <c r="A5" s="44" t="s">
        <v>34</v>
      </c>
      <c r="B5" s="21" t="s">
        <v>56</v>
      </c>
      <c r="C5" s="92"/>
      <c r="D5" s="92"/>
      <c r="E5" s="92"/>
      <c r="F5" s="92"/>
      <c r="G5" s="22">
        <f t="shared" ref="G5:L5" si="0">+H4</f>
        <v>3914.18</v>
      </c>
      <c r="H5" s="22">
        <f t="shared" si="0"/>
        <v>3974.1299999999997</v>
      </c>
      <c r="I5" s="22">
        <f t="shared" si="0"/>
        <v>4034.5899999999992</v>
      </c>
      <c r="J5" s="22">
        <f t="shared" si="0"/>
        <v>4096.7800000000007</v>
      </c>
      <c r="K5" s="22">
        <f t="shared" si="0"/>
        <v>1725.28</v>
      </c>
      <c r="L5" s="22">
        <f t="shared" si="0"/>
        <v>0</v>
      </c>
      <c r="M5" s="92"/>
      <c r="N5" s="92"/>
      <c r="O5" s="92"/>
      <c r="P5" s="92"/>
    </row>
    <row r="6" spans="1:17" s="19" customFormat="1">
      <c r="A6" s="44" t="s">
        <v>17</v>
      </c>
      <c r="B6" s="21" t="s">
        <v>56</v>
      </c>
      <c r="C6" s="92"/>
      <c r="D6" s="92"/>
      <c r="E6" s="92"/>
      <c r="F6" s="92"/>
      <c r="G6" s="22">
        <f>+G2+G3-G5-G4</f>
        <v>13830.779999999999</v>
      </c>
      <c r="H6" s="22">
        <f>+H2+H3-H5</f>
        <v>9856.65</v>
      </c>
      <c r="I6" s="22">
        <f>+I2+I3-I5</f>
        <v>5822.06</v>
      </c>
      <c r="J6" s="22">
        <f>+J2+J3-J5</f>
        <v>1725.2799999999997</v>
      </c>
      <c r="K6" s="22">
        <f>+K2+K3-K5</f>
        <v>0</v>
      </c>
      <c r="L6" s="22">
        <f>+L2+L3-L5</f>
        <v>0</v>
      </c>
      <c r="M6" s="92"/>
      <c r="N6" s="92"/>
      <c r="O6" s="92"/>
      <c r="P6" s="92"/>
    </row>
    <row r="7" spans="1:17" s="19" customFormat="1">
      <c r="A7" s="44" t="s">
        <v>18</v>
      </c>
      <c r="B7" s="21" t="s">
        <v>56</v>
      </c>
      <c r="C7" s="477"/>
      <c r="D7" s="477"/>
      <c r="E7" s="477"/>
      <c r="F7" s="477"/>
      <c r="G7" s="9">
        <f t="shared" ref="G7:L7" si="1">+SUM(F5:G6)/2*(G8+1.5%)</f>
        <v>133.0872</v>
      </c>
      <c r="H7" s="9">
        <f t="shared" si="1"/>
        <v>315.75739999999996</v>
      </c>
      <c r="I7" s="9">
        <f t="shared" si="1"/>
        <v>236.87430000000001</v>
      </c>
      <c r="J7" s="9">
        <f t="shared" si="1"/>
        <v>156.78709999999998</v>
      </c>
      <c r="K7" s="9">
        <f t="shared" si="1"/>
        <v>75.473399999999998</v>
      </c>
      <c r="L7" s="9">
        <f t="shared" si="1"/>
        <v>17.252800000000001</v>
      </c>
      <c r="M7" s="477"/>
      <c r="N7" s="477"/>
      <c r="O7" s="477"/>
      <c r="P7" s="477"/>
    </row>
    <row r="8" spans="1:17" s="19" customFormat="1">
      <c r="A8" s="44" t="s">
        <v>806</v>
      </c>
      <c r="B8" s="617" t="s">
        <v>6</v>
      </c>
      <c r="C8" s="477"/>
      <c r="D8" s="477"/>
      <c r="E8" s="477"/>
      <c r="F8" s="477"/>
      <c r="G8" s="618">
        <v>0</v>
      </c>
      <c r="H8" s="618">
        <v>5.0000000000000001E-3</v>
      </c>
      <c r="I8" s="618">
        <v>5.0000000000000001E-3</v>
      </c>
      <c r="J8" s="618">
        <v>5.0000000000000001E-3</v>
      </c>
      <c r="K8" s="618">
        <v>5.0000000000000001E-3</v>
      </c>
      <c r="L8" s="618">
        <v>5.0000000000000001E-3</v>
      </c>
      <c r="M8" s="477"/>
      <c r="N8" s="477"/>
      <c r="O8" s="477"/>
      <c r="P8" s="477"/>
    </row>
    <row r="9" spans="1:17">
      <c r="A9" s="20" t="s">
        <v>818</v>
      </c>
      <c r="B9" s="20" t="s">
        <v>3</v>
      </c>
      <c r="C9" s="20">
        <v>2013</v>
      </c>
      <c r="D9" s="20">
        <v>2014</v>
      </c>
      <c r="E9" s="20">
        <v>2015</v>
      </c>
      <c r="F9" s="20">
        <v>2016</v>
      </c>
      <c r="G9" s="20">
        <v>2017</v>
      </c>
      <c r="H9" s="23">
        <v>2018</v>
      </c>
      <c r="I9" s="20">
        <v>2019</v>
      </c>
      <c r="J9" s="24">
        <v>2020</v>
      </c>
      <c r="K9" s="20">
        <v>2021</v>
      </c>
      <c r="L9" s="20">
        <v>2022</v>
      </c>
      <c r="M9" s="20">
        <v>2023</v>
      </c>
      <c r="N9" s="20">
        <v>2024</v>
      </c>
      <c r="O9" s="20">
        <v>2025</v>
      </c>
      <c r="P9" s="20">
        <v>2026</v>
      </c>
    </row>
    <row r="10" spans="1:17">
      <c r="A10" s="44" t="s">
        <v>2</v>
      </c>
      <c r="B10" s="21" t="s">
        <v>56</v>
      </c>
      <c r="C10" s="92"/>
      <c r="D10" s="92"/>
      <c r="E10" s="92"/>
      <c r="F10" s="92"/>
      <c r="G10" s="92"/>
      <c r="H10" s="92"/>
      <c r="I10" s="22"/>
      <c r="J10" s="22"/>
      <c r="K10" s="22">
        <f t="shared" ref="K10:P10" si="2">+J14</f>
        <v>50000</v>
      </c>
      <c r="L10" s="22">
        <f t="shared" si="2"/>
        <v>61500</v>
      </c>
      <c r="M10" s="22">
        <f t="shared" si="2"/>
        <v>53000</v>
      </c>
      <c r="N10" s="22">
        <f t="shared" si="2"/>
        <v>44500</v>
      </c>
      <c r="O10" s="22">
        <f t="shared" si="2"/>
        <v>28000</v>
      </c>
      <c r="P10" s="22">
        <f t="shared" si="2"/>
        <v>91500</v>
      </c>
    </row>
    <row r="11" spans="1:17">
      <c r="A11" s="44" t="s">
        <v>35</v>
      </c>
      <c r="B11" s="21" t="s">
        <v>56</v>
      </c>
      <c r="C11" s="92"/>
      <c r="D11" s="92"/>
      <c r="E11" s="92"/>
      <c r="F11" s="92"/>
      <c r="G11" s="92"/>
      <c r="H11" s="92"/>
      <c r="I11" s="22">
        <f>+ÜVKAK_FIN!H69</f>
        <v>0</v>
      </c>
      <c r="J11" s="22">
        <f>+ÜVKAK_FIN!I69</f>
        <v>65000</v>
      </c>
      <c r="K11" s="22">
        <f>+ÜVKAK_FIN!J69</f>
        <v>20000</v>
      </c>
      <c r="L11" s="22">
        <f>+ÜVKAK_FIN!K69</f>
        <v>0</v>
      </c>
      <c r="M11" s="22">
        <f>+ÜVKAK_FIN!L69</f>
        <v>0</v>
      </c>
      <c r="N11" s="22">
        <f>+ÜVKAK_FIN!M69</f>
        <v>0</v>
      </c>
      <c r="O11" s="22">
        <f>+ÜVKAK_FIN!N69</f>
        <v>80000</v>
      </c>
      <c r="P11" s="22">
        <f>+ÜVKAK_FIN!O69</f>
        <v>0</v>
      </c>
    </row>
    <row r="12" spans="1:17">
      <c r="A12" s="44" t="s">
        <v>60</v>
      </c>
      <c r="B12" s="21" t="s">
        <v>56</v>
      </c>
      <c r="C12" s="92"/>
      <c r="D12" s="92"/>
      <c r="E12" s="92"/>
      <c r="F12" s="92"/>
      <c r="G12" s="92"/>
      <c r="H12" s="92"/>
      <c r="I12" s="22"/>
      <c r="J12" s="22">
        <f t="shared" ref="J12:Q12" si="3">+I12+J11/10</f>
        <v>6500</v>
      </c>
      <c r="K12" s="22">
        <f t="shared" si="3"/>
        <v>8500</v>
      </c>
      <c r="L12" s="22">
        <f t="shared" si="3"/>
        <v>8500</v>
      </c>
      <c r="M12" s="22">
        <f t="shared" si="3"/>
        <v>8500</v>
      </c>
      <c r="N12" s="22">
        <f t="shared" si="3"/>
        <v>8500</v>
      </c>
      <c r="O12" s="22">
        <f t="shared" si="3"/>
        <v>16500</v>
      </c>
      <c r="P12" s="22">
        <f t="shared" si="3"/>
        <v>16500</v>
      </c>
      <c r="Q12" s="22">
        <f t="shared" si="3"/>
        <v>16500</v>
      </c>
    </row>
    <row r="13" spans="1:17">
      <c r="A13" s="44" t="s">
        <v>34</v>
      </c>
      <c r="B13" s="21" t="s">
        <v>56</v>
      </c>
      <c r="C13" s="92"/>
      <c r="D13" s="92"/>
      <c r="E13" s="92"/>
      <c r="F13" s="92"/>
      <c r="G13" s="92"/>
      <c r="H13" s="92"/>
      <c r="I13" s="22"/>
      <c r="J13" s="22">
        <f>+K12</f>
        <v>8500</v>
      </c>
      <c r="K13" s="22">
        <f t="shared" ref="K13:P13" si="4">+L12</f>
        <v>8500</v>
      </c>
      <c r="L13" s="22">
        <f t="shared" si="4"/>
        <v>8500</v>
      </c>
      <c r="M13" s="22">
        <f t="shared" si="4"/>
        <v>8500</v>
      </c>
      <c r="N13" s="22">
        <f t="shared" si="4"/>
        <v>16500</v>
      </c>
      <c r="O13" s="22">
        <f t="shared" si="4"/>
        <v>16500</v>
      </c>
      <c r="P13" s="22">
        <f t="shared" si="4"/>
        <v>16500</v>
      </c>
      <c r="Q13" s="623"/>
    </row>
    <row r="14" spans="1:17">
      <c r="A14" s="44" t="s">
        <v>17</v>
      </c>
      <c r="B14" s="21" t="s">
        <v>56</v>
      </c>
      <c r="C14" s="92"/>
      <c r="D14" s="92"/>
      <c r="E14" s="92"/>
      <c r="F14" s="92"/>
      <c r="G14" s="92"/>
      <c r="H14" s="92"/>
      <c r="I14" s="22"/>
      <c r="J14" s="22">
        <f>+J10+J11-J13-(J12-I12)</f>
        <v>50000</v>
      </c>
      <c r="K14" s="22">
        <f t="shared" ref="K14:P14" si="5">+K10+K11-K13-(K12-J12)+J13-J12</f>
        <v>61500</v>
      </c>
      <c r="L14" s="22">
        <f t="shared" si="5"/>
        <v>53000</v>
      </c>
      <c r="M14" s="22">
        <f t="shared" si="5"/>
        <v>44500</v>
      </c>
      <c r="N14" s="22">
        <f t="shared" si="5"/>
        <v>28000</v>
      </c>
      <c r="O14" s="22">
        <f t="shared" si="5"/>
        <v>91500</v>
      </c>
      <c r="P14" s="22">
        <f t="shared" si="5"/>
        <v>75000</v>
      </c>
    </row>
    <row r="15" spans="1:17">
      <c r="A15" s="44" t="s">
        <v>18</v>
      </c>
      <c r="B15" s="21" t="s">
        <v>56</v>
      </c>
      <c r="C15" s="477"/>
      <c r="D15" s="477"/>
      <c r="E15" s="477"/>
      <c r="F15" s="477"/>
      <c r="G15" s="477"/>
      <c r="H15" s="477"/>
      <c r="I15" s="9"/>
      <c r="J15" s="9">
        <f>+SUM(I13:J14)/2*(J16+2.5%)</f>
        <v>877.50000000000011</v>
      </c>
      <c r="K15" s="9">
        <f t="shared" ref="K15:P15" si="6">+SUM(J13:K14)/2*(K16+2.5%)</f>
        <v>1927.5000000000002</v>
      </c>
      <c r="L15" s="9">
        <f t="shared" si="6"/>
        <v>1972.5000000000002</v>
      </c>
      <c r="M15" s="9">
        <f t="shared" si="6"/>
        <v>1717.5000000000002</v>
      </c>
      <c r="N15" s="9">
        <f t="shared" si="6"/>
        <v>1462.5000000000002</v>
      </c>
      <c r="O15" s="9">
        <f t="shared" si="6"/>
        <v>2287.5</v>
      </c>
      <c r="P15" s="9">
        <f t="shared" si="6"/>
        <v>2992.5000000000005</v>
      </c>
    </row>
    <row r="16" spans="1:17">
      <c r="A16" s="44" t="s">
        <v>806</v>
      </c>
      <c r="B16" s="617" t="s">
        <v>6</v>
      </c>
      <c r="C16" s="477"/>
      <c r="D16" s="477"/>
      <c r="E16" s="477"/>
      <c r="F16" s="477"/>
      <c r="G16" s="477"/>
      <c r="H16" s="477"/>
      <c r="I16" s="618">
        <v>5.0000000000000001E-3</v>
      </c>
      <c r="J16" s="618">
        <v>5.0000000000000001E-3</v>
      </c>
      <c r="K16" s="618">
        <v>5.0000000000000001E-3</v>
      </c>
      <c r="L16" s="618">
        <v>5.0000000000000001E-3</v>
      </c>
      <c r="M16" s="618">
        <v>5.0000000000000001E-3</v>
      </c>
      <c r="N16" s="618">
        <v>5.0000000000000001E-3</v>
      </c>
      <c r="O16" s="618">
        <v>5.0000000000000001E-3</v>
      </c>
      <c r="P16" s="618">
        <v>5.0000000000000001E-3</v>
      </c>
    </row>
  </sheetData>
  <phoneticPr fontId="0" type="noConversion"/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8" tint="0.59999389629810485"/>
  </sheetPr>
  <dimension ref="A1:L20"/>
  <sheetViews>
    <sheetView showGridLines="0" workbookViewId="0"/>
  </sheetViews>
  <sheetFormatPr defaultColWidth="8.85546875" defaultRowHeight="14.25"/>
  <cols>
    <col min="1" max="1" width="18.5703125" style="176" customWidth="1"/>
    <col min="2" max="2" width="9.42578125" style="176" hidden="1" customWidth="1"/>
    <col min="3" max="10" width="9.42578125" style="176" customWidth="1"/>
    <col min="11" max="11" width="42.42578125" style="176" bestFit="1" customWidth="1"/>
    <col min="12" max="16384" width="8.85546875" style="176"/>
  </cols>
  <sheetData>
    <row r="1" spans="1:12" ht="15.75">
      <c r="A1" s="176" t="s">
        <v>227</v>
      </c>
      <c r="B1" s="417"/>
      <c r="C1" s="417">
        <v>2013</v>
      </c>
      <c r="D1" s="417"/>
      <c r="E1" s="417">
        <v>2014</v>
      </c>
      <c r="F1" s="417"/>
      <c r="G1" s="417">
        <v>2015</v>
      </c>
      <c r="H1" s="418"/>
      <c r="I1" s="417">
        <v>2016</v>
      </c>
      <c r="J1" s="418"/>
      <c r="K1" s="94" t="s">
        <v>168</v>
      </c>
    </row>
    <row r="2" spans="1:12" ht="15.75">
      <c r="A2" s="417"/>
      <c r="B2" s="417"/>
      <c r="C2" s="417" t="s">
        <v>228</v>
      </c>
      <c r="D2" s="417" t="s">
        <v>229</v>
      </c>
      <c r="E2" s="417" t="s">
        <v>230</v>
      </c>
      <c r="F2" s="417" t="s">
        <v>231</v>
      </c>
      <c r="G2" s="417" t="s">
        <v>230</v>
      </c>
      <c r="H2" s="418" t="s">
        <v>231</v>
      </c>
      <c r="I2" s="417" t="s">
        <v>230</v>
      </c>
      <c r="J2" s="418" t="s">
        <v>231</v>
      </c>
      <c r="K2" s="95"/>
    </row>
    <row r="3" spans="1:12" ht="15">
      <c r="A3"/>
      <c r="B3"/>
      <c r="C3"/>
      <c r="D3"/>
      <c r="E3"/>
      <c r="F3"/>
      <c r="G3" s="418"/>
      <c r="H3" s="418"/>
      <c r="I3" s="418"/>
      <c r="J3" s="418"/>
      <c r="K3" s="95"/>
    </row>
    <row r="4" spans="1:12" ht="15">
      <c r="A4" s="419" t="s">
        <v>232</v>
      </c>
      <c r="B4" s="419"/>
      <c r="C4" s="419">
        <v>27360</v>
      </c>
      <c r="D4" s="419">
        <v>23865</v>
      </c>
      <c r="E4" s="419">
        <v>21984</v>
      </c>
      <c r="F4" s="419">
        <v>26774</v>
      </c>
      <c r="G4" s="419" t="s">
        <v>807</v>
      </c>
      <c r="H4" s="419">
        <v>30050</v>
      </c>
      <c r="I4" s="419" t="s">
        <v>808</v>
      </c>
      <c r="J4" s="419" t="s">
        <v>809</v>
      </c>
      <c r="K4" s="95"/>
    </row>
    <row r="5" spans="1:12" ht="15">
      <c r="A5" s="418"/>
      <c r="B5" s="418"/>
      <c r="C5" s="418"/>
      <c r="D5" s="418"/>
      <c r="E5" s="418"/>
      <c r="F5" s="418"/>
      <c r="G5" s="418"/>
      <c r="H5" s="418"/>
      <c r="I5" s="418"/>
      <c r="J5" s="418"/>
      <c r="K5" s="95"/>
    </row>
    <row r="6" spans="1:12" ht="15">
      <c r="A6" s="418" t="s">
        <v>233</v>
      </c>
      <c r="B6" s="418"/>
      <c r="C6" s="418"/>
      <c r="D6" s="418"/>
      <c r="E6" s="418"/>
      <c r="F6" s="418"/>
      <c r="G6" s="418"/>
      <c r="H6" s="418"/>
      <c r="I6" s="418"/>
      <c r="J6" s="418"/>
      <c r="K6" s="95"/>
    </row>
    <row r="7" spans="1:12" ht="15">
      <c r="A7" s="418" t="s">
        <v>234</v>
      </c>
      <c r="B7" s="418"/>
      <c r="C7" s="418">
        <v>952</v>
      </c>
      <c r="D7" s="418">
        <v>1704</v>
      </c>
      <c r="E7" s="418">
        <v>952</v>
      </c>
      <c r="F7" s="418">
        <v>1704</v>
      </c>
      <c r="G7" s="418">
        <v>940</v>
      </c>
      <c r="H7" s="418">
        <v>1716</v>
      </c>
      <c r="I7" s="418">
        <v>1085</v>
      </c>
      <c r="J7" s="418">
        <v>2375</v>
      </c>
      <c r="K7" s="95"/>
    </row>
    <row r="8" spans="1:12" ht="15">
      <c r="A8" s="418" t="s">
        <v>235</v>
      </c>
      <c r="B8" s="418"/>
      <c r="C8" s="418">
        <v>3855</v>
      </c>
      <c r="D8" s="418">
        <v>3685</v>
      </c>
      <c r="E8" s="418">
        <v>3724</v>
      </c>
      <c r="F8" s="418">
        <v>3652</v>
      </c>
      <c r="G8" s="418">
        <v>3155</v>
      </c>
      <c r="H8" s="620">
        <v>3208</v>
      </c>
      <c r="I8" s="418">
        <v>3088</v>
      </c>
      <c r="J8" s="418">
        <v>3502</v>
      </c>
      <c r="K8" s="95" t="s">
        <v>7</v>
      </c>
    </row>
    <row r="9" spans="1:12" ht="15">
      <c r="A9" s="418" t="s">
        <v>236</v>
      </c>
      <c r="B9" s="418"/>
      <c r="C9" s="418">
        <v>480</v>
      </c>
      <c r="D9" s="418">
        <v>259</v>
      </c>
      <c r="E9" s="418">
        <v>443</v>
      </c>
      <c r="F9" s="418">
        <v>1174</v>
      </c>
      <c r="G9" s="418">
        <v>1016</v>
      </c>
      <c r="H9" s="418">
        <v>824</v>
      </c>
      <c r="I9" s="418">
        <v>910</v>
      </c>
      <c r="J9" s="418">
        <v>1154</v>
      </c>
      <c r="K9" s="95" t="s">
        <v>171</v>
      </c>
    </row>
    <row r="10" spans="1:12" ht="15">
      <c r="A10" s="418" t="s">
        <v>237</v>
      </c>
      <c r="B10" s="418"/>
      <c r="C10" s="418">
        <v>2329</v>
      </c>
      <c r="D10" s="418">
        <v>7539</v>
      </c>
      <c r="E10" s="418">
        <v>136</v>
      </c>
      <c r="F10" s="418">
        <v>5960</v>
      </c>
      <c r="G10" s="418">
        <v>575</v>
      </c>
      <c r="H10" s="620">
        <v>4264</v>
      </c>
      <c r="I10" s="418">
        <v>258</v>
      </c>
      <c r="J10" s="418">
        <v>7017</v>
      </c>
      <c r="K10" s="95" t="s">
        <v>8</v>
      </c>
      <c r="L10" s="176" t="s">
        <v>798</v>
      </c>
    </row>
    <row r="11" spans="1:12" ht="15">
      <c r="A11" s="418" t="s">
        <v>238</v>
      </c>
      <c r="B11" s="418"/>
      <c r="C11" s="418">
        <v>308</v>
      </c>
      <c r="D11" s="418">
        <v>1239</v>
      </c>
      <c r="E11" s="418">
        <v>908</v>
      </c>
      <c r="F11" s="418">
        <v>863</v>
      </c>
      <c r="G11" s="418">
        <v>572</v>
      </c>
      <c r="H11" s="418">
        <v>516</v>
      </c>
      <c r="I11" s="418">
        <v>14</v>
      </c>
      <c r="J11" s="418">
        <v>2150</v>
      </c>
      <c r="K11" s="95" t="s">
        <v>8</v>
      </c>
    </row>
    <row r="12" spans="1:12" ht="15">
      <c r="A12" s="418" t="s">
        <v>239</v>
      </c>
      <c r="B12" s="418"/>
      <c r="C12" s="418">
        <v>3361</v>
      </c>
      <c r="D12" s="418"/>
      <c r="E12" s="418">
        <v>3860</v>
      </c>
      <c r="F12" s="418"/>
      <c r="G12" s="418">
        <v>3741</v>
      </c>
      <c r="H12" s="418"/>
      <c r="I12" s="418">
        <v>3659</v>
      </c>
      <c r="J12" s="418"/>
      <c r="K12" s="95" t="s">
        <v>59</v>
      </c>
    </row>
    <row r="13" spans="1:12" ht="15">
      <c r="A13" s="418" t="s">
        <v>240</v>
      </c>
      <c r="B13" s="418"/>
      <c r="C13" s="418"/>
      <c r="D13" s="418">
        <v>1261</v>
      </c>
      <c r="E13" s="418"/>
      <c r="F13" s="418">
        <v>1204</v>
      </c>
      <c r="G13" s="418"/>
      <c r="H13" s="620">
        <v>2173</v>
      </c>
      <c r="I13" s="418"/>
      <c r="J13" s="418">
        <v>1662</v>
      </c>
      <c r="K13" s="95" t="s">
        <v>59</v>
      </c>
    </row>
    <row r="14" spans="1:12" ht="15" hidden="1">
      <c r="A14" s="418"/>
      <c r="B14" s="418"/>
      <c r="C14" s="418"/>
      <c r="D14" s="418"/>
      <c r="E14" s="418"/>
      <c r="F14" s="418"/>
      <c r="G14" s="418"/>
      <c r="H14" s="418"/>
      <c r="I14" s="418"/>
      <c r="J14" s="418"/>
      <c r="K14" s="95"/>
    </row>
    <row r="15" spans="1:12" ht="15" hidden="1">
      <c r="A15" s="419" t="s">
        <v>241</v>
      </c>
      <c r="B15" s="418"/>
      <c r="C15" s="418">
        <v>11285</v>
      </c>
      <c r="D15" s="418">
        <v>15687</v>
      </c>
      <c r="E15" s="419">
        <v>10023</v>
      </c>
      <c r="F15" s="419">
        <v>14557</v>
      </c>
      <c r="G15" s="419">
        <v>10572</v>
      </c>
      <c r="H15" s="419">
        <v>14994</v>
      </c>
      <c r="I15" s="419"/>
      <c r="J15" s="419"/>
      <c r="K15" s="95"/>
    </row>
    <row r="16" spans="1:12" ht="15" hidden="1">
      <c r="A16" s="418" t="s">
        <v>242</v>
      </c>
      <c r="B16" s="418"/>
      <c r="C16" s="418">
        <v>14567</v>
      </c>
      <c r="D16" s="418">
        <v>10925</v>
      </c>
      <c r="E16" s="418">
        <v>16295</v>
      </c>
      <c r="F16" s="418">
        <v>12221</v>
      </c>
      <c r="G16" s="418">
        <v>16648</v>
      </c>
      <c r="H16" s="418">
        <v>12486</v>
      </c>
      <c r="I16" s="418"/>
      <c r="J16" s="418"/>
      <c r="K16" s="95"/>
    </row>
    <row r="17" spans="1:11" ht="15" hidden="1">
      <c r="A17" s="418"/>
      <c r="B17" s="418"/>
      <c r="C17" s="418"/>
      <c r="D17" s="418"/>
      <c r="E17" s="418"/>
      <c r="F17" s="418"/>
      <c r="G17" s="418"/>
      <c r="H17" s="418"/>
      <c r="I17" s="418"/>
      <c r="J17" s="418"/>
      <c r="K17" s="95"/>
    </row>
    <row r="18" spans="1:11" ht="15" hidden="1">
      <c r="A18" s="419" t="s">
        <v>243</v>
      </c>
      <c r="B18" s="419"/>
      <c r="C18" s="419">
        <v>25852</v>
      </c>
      <c r="D18" s="419">
        <v>26612</v>
      </c>
      <c r="E18" s="419">
        <v>26318</v>
      </c>
      <c r="F18" s="419">
        <v>26778</v>
      </c>
      <c r="G18" s="419">
        <v>27220</v>
      </c>
      <c r="H18" s="419">
        <v>27480</v>
      </c>
      <c r="I18" s="419"/>
      <c r="J18" s="419"/>
      <c r="K18" s="95"/>
    </row>
    <row r="19" spans="1:11" ht="15" hidden="1">
      <c r="A19" s="418"/>
      <c r="B19" s="418"/>
      <c r="C19" s="418"/>
      <c r="D19" s="418"/>
      <c r="E19" s="418"/>
      <c r="F19" s="418"/>
      <c r="G19" s="418"/>
      <c r="H19" s="418"/>
      <c r="I19" s="418"/>
      <c r="J19" s="418"/>
      <c r="K19" s="95"/>
    </row>
    <row r="20" spans="1:11" ht="15" hidden="1">
      <c r="A20" s="418"/>
      <c r="B20" s="418"/>
      <c r="C20" s="418"/>
      <c r="D20" s="418"/>
      <c r="E20" s="418"/>
      <c r="F20" s="418"/>
      <c r="G20" s="418"/>
      <c r="H20" s="418"/>
      <c r="I20" s="418"/>
      <c r="J20" s="418"/>
      <c r="K20" s="95"/>
    </row>
  </sheetData>
  <phoneticPr fontId="0" type="noConversion"/>
  <dataValidations count="1">
    <dataValidation type="list" allowBlank="1" showInputMessage="1" showErrorMessage="1" sqref="K2:K20">
      <formula1>KULUD</formula1>
    </dataValidation>
  </dataValidations>
  <pageMargins left="0" right="0" top="0.39370078740157483" bottom="0.39370078740157483" header="0" footer="0"/>
  <pageSetup paperSize="9" orientation="portrait" horizontalDpi="0" verticalDpi="0" r:id="rId1"/>
  <headerFooter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8" tint="0.59999389629810485"/>
  </sheetPr>
  <dimension ref="A1:L17"/>
  <sheetViews>
    <sheetView showGridLines="0" workbookViewId="0"/>
  </sheetViews>
  <sheetFormatPr defaultColWidth="8.85546875" defaultRowHeight="12.75"/>
  <cols>
    <col min="1" max="1" width="24.28515625" style="240" customWidth="1"/>
    <col min="2" max="10" width="9.42578125" style="240" customWidth="1"/>
    <col min="11" max="11" width="35.7109375" style="240" bestFit="1" customWidth="1"/>
    <col min="12" max="16384" width="8.85546875" style="240"/>
  </cols>
  <sheetData>
    <row r="1" spans="1:12" ht="14.45" customHeight="1">
      <c r="A1" s="445" t="s">
        <v>227</v>
      </c>
      <c r="B1" s="730">
        <v>2014</v>
      </c>
      <c r="C1" s="730">
        <v>2015</v>
      </c>
      <c r="D1" s="732">
        <v>2016</v>
      </c>
      <c r="E1" s="730">
        <v>2014</v>
      </c>
      <c r="F1" s="730"/>
      <c r="G1" s="730">
        <v>2015</v>
      </c>
      <c r="H1" s="730"/>
      <c r="I1" s="734">
        <v>2016</v>
      </c>
      <c r="J1" s="735"/>
      <c r="K1" s="731" t="s">
        <v>168</v>
      </c>
    </row>
    <row r="2" spans="1:12">
      <c r="A2" s="445" t="s">
        <v>452</v>
      </c>
      <c r="B2" s="730"/>
      <c r="C2" s="730"/>
      <c r="D2" s="733"/>
      <c r="E2" s="445" t="s">
        <v>230</v>
      </c>
      <c r="F2" s="445" t="s">
        <v>231</v>
      </c>
      <c r="G2" s="445" t="s">
        <v>230</v>
      </c>
      <c r="H2" s="445" t="s">
        <v>231</v>
      </c>
      <c r="I2" s="445" t="s">
        <v>230</v>
      </c>
      <c r="J2" s="445" t="s">
        <v>231</v>
      </c>
      <c r="K2" s="731"/>
    </row>
    <row r="3" spans="1:12">
      <c r="A3" s="446" t="s">
        <v>453</v>
      </c>
      <c r="B3" s="446">
        <v>29700</v>
      </c>
      <c r="C3" s="413">
        <v>31722</v>
      </c>
      <c r="D3" s="413">
        <v>41710</v>
      </c>
      <c r="E3" s="242">
        <f>+B3*0.4</f>
        <v>11880</v>
      </c>
      <c r="F3" s="242">
        <f>+B3*0.3</f>
        <v>8910</v>
      </c>
      <c r="G3" s="242">
        <f>+C3*0.4</f>
        <v>12688.800000000001</v>
      </c>
      <c r="H3" s="242">
        <f>+C3*0.3</f>
        <v>9516.6</v>
      </c>
      <c r="I3" s="242">
        <f>+D3*0.4</f>
        <v>16684</v>
      </c>
      <c r="J3" s="242">
        <f>+D3*0.3</f>
        <v>12513</v>
      </c>
      <c r="K3" s="447" t="s">
        <v>169</v>
      </c>
    </row>
    <row r="4" spans="1:12">
      <c r="A4" s="408" t="s">
        <v>454</v>
      </c>
      <c r="B4" s="408">
        <v>953</v>
      </c>
      <c r="C4" s="409">
        <v>426</v>
      </c>
      <c r="D4" s="409">
        <v>457</v>
      </c>
      <c r="E4" s="242">
        <f t="shared" ref="E4:E10" si="0">+B4*0.4</f>
        <v>381.20000000000005</v>
      </c>
      <c r="F4" s="242">
        <f t="shared" ref="F4:F10" si="1">+B4*0.3</f>
        <v>285.89999999999998</v>
      </c>
      <c r="G4" s="242">
        <f t="shared" ref="G4:G10" si="2">+C4*0.4</f>
        <v>170.4</v>
      </c>
      <c r="H4" s="242">
        <f t="shared" ref="H4:H10" si="3">+C4*0.3</f>
        <v>127.8</v>
      </c>
      <c r="I4" s="242">
        <f t="shared" ref="I4:I10" si="4">+D4*0.4</f>
        <v>182.8</v>
      </c>
      <c r="J4" s="242">
        <f t="shared" ref="J4:J10" si="5">+D4*0.3</f>
        <v>137.1</v>
      </c>
      <c r="K4" s="447" t="s">
        <v>170</v>
      </c>
    </row>
    <row r="5" spans="1:12">
      <c r="A5" s="408" t="s">
        <v>455</v>
      </c>
      <c r="B5" s="408">
        <v>930</v>
      </c>
      <c r="C5" s="409">
        <v>452</v>
      </c>
      <c r="D5" s="409">
        <v>936</v>
      </c>
      <c r="E5" s="242">
        <f t="shared" si="0"/>
        <v>372</v>
      </c>
      <c r="F5" s="242">
        <f t="shared" si="1"/>
        <v>279</v>
      </c>
      <c r="G5" s="242">
        <f t="shared" si="2"/>
        <v>180.8</v>
      </c>
      <c r="H5" s="242">
        <f t="shared" si="3"/>
        <v>135.6</v>
      </c>
      <c r="I5" s="242">
        <f t="shared" si="4"/>
        <v>374.40000000000003</v>
      </c>
      <c r="J5" s="242">
        <f t="shared" si="5"/>
        <v>280.8</v>
      </c>
      <c r="K5" s="447" t="s">
        <v>170</v>
      </c>
    </row>
    <row r="6" spans="1:12">
      <c r="A6" s="408" t="s">
        <v>456</v>
      </c>
      <c r="B6" s="408">
        <v>1102</v>
      </c>
      <c r="C6" s="409">
        <v>1352</v>
      </c>
      <c r="D6" s="409">
        <v>1377</v>
      </c>
      <c r="E6" s="242">
        <f t="shared" si="0"/>
        <v>440.8</v>
      </c>
      <c r="F6" s="242">
        <f t="shared" si="1"/>
        <v>330.59999999999997</v>
      </c>
      <c r="G6" s="242">
        <f t="shared" si="2"/>
        <v>540.80000000000007</v>
      </c>
      <c r="H6" s="242">
        <f t="shared" si="3"/>
        <v>405.59999999999997</v>
      </c>
      <c r="I6" s="242">
        <f t="shared" si="4"/>
        <v>550.80000000000007</v>
      </c>
      <c r="J6" s="242">
        <f t="shared" si="5"/>
        <v>413.09999999999997</v>
      </c>
      <c r="K6" s="447" t="s">
        <v>170</v>
      </c>
    </row>
    <row r="7" spans="1:12">
      <c r="A7" s="408" t="s">
        <v>457</v>
      </c>
      <c r="B7" s="408">
        <v>204</v>
      </c>
      <c r="C7" s="409">
        <v>110</v>
      </c>
      <c r="D7" s="409">
        <v>328</v>
      </c>
      <c r="E7" s="242">
        <f t="shared" si="0"/>
        <v>81.600000000000009</v>
      </c>
      <c r="F7" s="242">
        <f t="shared" si="1"/>
        <v>61.199999999999996</v>
      </c>
      <c r="G7" s="242">
        <f t="shared" si="2"/>
        <v>44</v>
      </c>
      <c r="H7" s="242">
        <f t="shared" si="3"/>
        <v>33</v>
      </c>
      <c r="I7" s="242">
        <f t="shared" si="4"/>
        <v>131.20000000000002</v>
      </c>
      <c r="J7" s="242">
        <f t="shared" si="5"/>
        <v>98.399999999999991</v>
      </c>
      <c r="K7" s="447" t="s">
        <v>170</v>
      </c>
    </row>
    <row r="8" spans="1:12">
      <c r="A8" s="408" t="s">
        <v>458</v>
      </c>
      <c r="B8" s="409">
        <f>5936-OPV!H14</f>
        <v>4848.5</v>
      </c>
      <c r="C8" s="409">
        <v>8293</v>
      </c>
      <c r="D8" s="409">
        <v>6293</v>
      </c>
      <c r="E8" s="242">
        <f t="shared" si="0"/>
        <v>1939.4</v>
      </c>
      <c r="F8" s="242">
        <f t="shared" si="1"/>
        <v>1454.55</v>
      </c>
      <c r="G8" s="242">
        <f t="shared" si="2"/>
        <v>3317.2000000000003</v>
      </c>
      <c r="H8" s="242">
        <f t="shared" si="3"/>
        <v>2487.9</v>
      </c>
      <c r="I8" s="242">
        <f t="shared" si="4"/>
        <v>2517.2000000000003</v>
      </c>
      <c r="J8" s="242">
        <f t="shared" si="5"/>
        <v>1887.8999999999999</v>
      </c>
      <c r="K8" s="447" t="s">
        <v>171</v>
      </c>
      <c r="L8" s="439" t="s">
        <v>471</v>
      </c>
    </row>
    <row r="9" spans="1:12">
      <c r="A9" s="408" t="s">
        <v>459</v>
      </c>
      <c r="B9" s="408">
        <v>1246</v>
      </c>
      <c r="C9" s="409">
        <v>3736</v>
      </c>
      <c r="D9" s="409">
        <v>2510</v>
      </c>
      <c r="E9" s="242">
        <f t="shared" si="0"/>
        <v>498.40000000000003</v>
      </c>
      <c r="F9" s="242">
        <f t="shared" si="1"/>
        <v>373.8</v>
      </c>
      <c r="G9" s="242">
        <f t="shared" si="2"/>
        <v>1494.4</v>
      </c>
      <c r="H9" s="242">
        <f t="shared" si="3"/>
        <v>1120.8</v>
      </c>
      <c r="I9" s="242">
        <f t="shared" si="4"/>
        <v>1004</v>
      </c>
      <c r="J9" s="242">
        <f t="shared" si="5"/>
        <v>753</v>
      </c>
      <c r="K9" s="447" t="s">
        <v>170</v>
      </c>
    </row>
    <row r="10" spans="1:12">
      <c r="A10" s="408" t="s">
        <v>460</v>
      </c>
      <c r="B10" s="408">
        <v>667</v>
      </c>
      <c r="C10" s="409">
        <v>2810</v>
      </c>
      <c r="D10" s="409">
        <v>959</v>
      </c>
      <c r="E10" s="242">
        <f t="shared" si="0"/>
        <v>266.8</v>
      </c>
      <c r="F10" s="242">
        <f t="shared" si="1"/>
        <v>200.1</v>
      </c>
      <c r="G10" s="242">
        <f t="shared" si="2"/>
        <v>1124</v>
      </c>
      <c r="H10" s="242">
        <f t="shared" si="3"/>
        <v>843</v>
      </c>
      <c r="I10" s="242">
        <f t="shared" si="4"/>
        <v>383.6</v>
      </c>
      <c r="J10" s="242">
        <f t="shared" si="5"/>
        <v>287.7</v>
      </c>
      <c r="K10" s="447" t="s">
        <v>170</v>
      </c>
    </row>
    <row r="11" spans="1:12">
      <c r="A11" s="408"/>
      <c r="B11" s="408"/>
      <c r="C11" s="409"/>
      <c r="D11" s="409"/>
      <c r="E11" s="242"/>
      <c r="F11" s="242"/>
      <c r="G11" s="242"/>
      <c r="H11" s="242"/>
      <c r="I11" s="242"/>
      <c r="J11" s="242"/>
      <c r="K11" s="242"/>
    </row>
    <row r="12" spans="1:12">
      <c r="A12" s="410" t="s">
        <v>461</v>
      </c>
      <c r="B12" s="448">
        <f>+SUM(B3:B10)</f>
        <v>39650.5</v>
      </c>
      <c r="C12" s="619">
        <v>48901</v>
      </c>
      <c r="D12" s="619">
        <v>54570</v>
      </c>
      <c r="E12" s="448">
        <f t="shared" ref="E12:J12" si="6">+SUM(E3:E10)</f>
        <v>15860.199999999999</v>
      </c>
      <c r="F12" s="448">
        <f t="shared" si="6"/>
        <v>11895.15</v>
      </c>
      <c r="G12" s="448">
        <f t="shared" si="6"/>
        <v>19560.400000000001</v>
      </c>
      <c r="H12" s="448">
        <f t="shared" si="6"/>
        <v>14670.3</v>
      </c>
      <c r="I12" s="448">
        <f t="shared" si="6"/>
        <v>21828</v>
      </c>
      <c r="J12" s="448">
        <f t="shared" si="6"/>
        <v>16371</v>
      </c>
      <c r="K12" s="242"/>
    </row>
    <row r="13" spans="1:12">
      <c r="A13" s="240" t="s">
        <v>462</v>
      </c>
    </row>
    <row r="14" spans="1:12">
      <c r="A14" s="240" t="s">
        <v>463</v>
      </c>
    </row>
    <row r="16" spans="1:12">
      <c r="A16" s="240" t="s">
        <v>464</v>
      </c>
    </row>
    <row r="17" spans="3:4">
      <c r="C17" s="449"/>
      <c r="D17" s="449"/>
    </row>
  </sheetData>
  <mergeCells count="7">
    <mergeCell ref="B1:B2"/>
    <mergeCell ref="C1:C2"/>
    <mergeCell ref="K1:K2"/>
    <mergeCell ref="D1:D2"/>
    <mergeCell ref="I1:J1"/>
    <mergeCell ref="E1:F1"/>
    <mergeCell ref="G1:H1"/>
  </mergeCells>
  <phoneticPr fontId="0" type="noConversion"/>
  <dataValidations count="1">
    <dataValidation type="list" allowBlank="1" showInputMessage="1" showErrorMessage="1" sqref="K3:K10">
      <formula1>KULUD</formula1>
    </dataValidation>
  </dataValidations>
  <pageMargins left="0" right="0" top="0.39370078740157483" bottom="0.39370078740157483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RM</vt:lpstr>
      <vt:lpstr>EE_kum</vt:lpstr>
      <vt:lpstr>EE</vt:lpstr>
      <vt:lpstr>KKT</vt:lpstr>
      <vt:lpstr>Lekked_inf_liitujad</vt:lpstr>
      <vt:lpstr>MAHUD</vt:lpstr>
      <vt:lpstr>LAEN</vt:lpstr>
      <vt:lpstr>ÜVK_KULUD</vt:lpstr>
      <vt:lpstr>Üldkulud</vt:lpstr>
      <vt:lpstr>KULUD</vt:lpstr>
      <vt:lpstr>ÜVKAK_FIN</vt:lpstr>
      <vt:lpstr>Kulum&amp;INV</vt:lpstr>
      <vt:lpstr>OPV</vt:lpstr>
      <vt:lpstr>VALD_ÜVKPV_31122014</vt:lpstr>
      <vt:lpstr>INV</vt:lpstr>
      <vt:lpstr>I_ALT</vt:lpstr>
      <vt:lpstr>II_ALT</vt:lpstr>
      <vt:lpstr>ALT_INV</vt:lpstr>
      <vt:lpstr>UULU Projekt</vt:lpstr>
      <vt:lpstr>KOOND</vt:lpstr>
      <vt:lpstr>STAT</vt:lpstr>
      <vt:lpstr>KULUD</vt:lpstr>
      <vt:lpstr>EE!Print_Area</vt:lpstr>
      <vt:lpstr>EE_kum!Print_Area</vt:lpstr>
      <vt:lpstr>'Kulum&amp;INV'!Print_Area</vt:lpstr>
      <vt:lpstr>LAEN!Print_Area</vt:lpstr>
      <vt:lpstr>MAHUD!Print_Area</vt:lpstr>
      <vt:lpstr>ÜVKAK_FIN!Print_Area</vt:lpstr>
    </vt:vector>
  </TitlesOfParts>
  <Company>EL Konsult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 Analyse OÜ</dc:creator>
  <cp:lastModifiedBy>Külliki kiiver</cp:lastModifiedBy>
  <cp:lastPrinted>2015-01-11T17:53:01Z</cp:lastPrinted>
  <dcterms:created xsi:type="dcterms:W3CDTF">2008-03-25T10:03:59Z</dcterms:created>
  <dcterms:modified xsi:type="dcterms:W3CDTF">2017-11-15T08:47:25Z</dcterms:modified>
</cp:coreProperties>
</file>